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15" yWindow="-15" windowWidth="11520" windowHeight="9735" tabRatio="658" activeTab="1"/>
  </bookViews>
  <sheets>
    <sheet name="RankingDamer" sheetId="16" r:id="rId1"/>
    <sheet name="Damer" sheetId="15" r:id="rId2"/>
    <sheet name="RankingHerrar" sheetId="18" r:id="rId3"/>
    <sheet name="Herrar" sheetId="17" r:id="rId4"/>
  </sheets>
  <definedNames>
    <definedName name="_xlnm.Print_Area" localSheetId="1">Damer!$A$1:$AW$72</definedName>
    <definedName name="_xlnm.Print_Area" localSheetId="3">Herrar!$A$1:$AW$72</definedName>
    <definedName name="_xlnm.Print_Area" localSheetId="0">RankingDamer!$J$1:$O$69</definedName>
    <definedName name="_xlnm.Print_Area" localSheetId="2">RankingHerrar!$A$1:$O$69</definedName>
    <definedName name="_xlnm.Print_Titles" localSheetId="1">Damer!$2:$3</definedName>
    <definedName name="_xlnm.Print_Titles" localSheetId="3">Herrar!$2:$3</definedName>
    <definedName name="_xlnm.Print_Titles" localSheetId="2">RankingHerrar!$1:$2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8"/>
  <c r="J2" i="1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1" i="18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J219"/>
  <c r="B219"/>
  <c r="B218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J148"/>
  <c r="J149"/>
  <c r="J150"/>
  <c r="B148"/>
  <c r="A148"/>
  <c r="B147"/>
  <c r="A147"/>
  <c r="A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J80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F7"/>
  <c r="A78"/>
  <c r="J6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F72" i="17"/>
  <c r="AT36"/>
  <c r="N71"/>
  <c r="F71"/>
  <c r="F70"/>
  <c r="V69"/>
  <c r="N69"/>
  <c r="F69"/>
  <c r="F68"/>
  <c r="AT32"/>
  <c r="AD67"/>
  <c r="N67"/>
  <c r="F67"/>
  <c r="F66"/>
  <c r="V65"/>
  <c r="N65"/>
  <c r="F65"/>
  <c r="AL30"/>
  <c r="F64"/>
  <c r="N63"/>
  <c r="F63"/>
  <c r="F62"/>
  <c r="AT27"/>
  <c r="V61"/>
  <c r="N61"/>
  <c r="F61"/>
  <c r="F60"/>
  <c r="AD59"/>
  <c r="N59"/>
  <c r="F59"/>
  <c r="AL24"/>
  <c r="F58"/>
  <c r="V57"/>
  <c r="N57"/>
  <c r="F57"/>
  <c r="V55"/>
  <c r="N55"/>
  <c r="F55"/>
  <c r="F54"/>
  <c r="AD53"/>
  <c r="N53"/>
  <c r="F53"/>
  <c r="F52"/>
  <c r="V51"/>
  <c r="N51"/>
  <c r="F51"/>
  <c r="F50"/>
  <c r="N49"/>
  <c r="F49"/>
  <c r="F48"/>
  <c r="V47"/>
  <c r="N47"/>
  <c r="F47"/>
  <c r="AL12"/>
  <c r="F46"/>
  <c r="AD45"/>
  <c r="N45"/>
  <c r="F45"/>
  <c r="F44"/>
  <c r="AT9"/>
  <c r="V43"/>
  <c r="N43"/>
  <c r="F43"/>
  <c r="F42"/>
  <c r="N41"/>
  <c r="F41"/>
  <c r="AL6"/>
  <c r="F40"/>
  <c r="F37"/>
  <c r="N36"/>
  <c r="F36"/>
  <c r="F35"/>
  <c r="V34"/>
  <c r="N34"/>
  <c r="F34"/>
  <c r="F33"/>
  <c r="AD32"/>
  <c r="N32"/>
  <c r="F32"/>
  <c r="F31"/>
  <c r="V30"/>
  <c r="N30"/>
  <c r="F30"/>
  <c r="F29"/>
  <c r="N28"/>
  <c r="F28"/>
  <c r="F27"/>
  <c r="V26"/>
  <c r="N26"/>
  <c r="F26"/>
  <c r="F25"/>
  <c r="AD24"/>
  <c r="N24"/>
  <c r="F24"/>
  <c r="F23"/>
  <c r="V22"/>
  <c r="N22"/>
  <c r="F22"/>
  <c r="V20"/>
  <c r="N20"/>
  <c r="F20"/>
  <c r="F19"/>
  <c r="AD18"/>
  <c r="N18"/>
  <c r="F18"/>
  <c r="F17"/>
  <c r="V16"/>
  <c r="N16"/>
  <c r="F16"/>
  <c r="F15"/>
  <c r="N14"/>
  <c r="F14"/>
  <c r="F13"/>
  <c r="V12"/>
  <c r="N12"/>
  <c r="F12"/>
  <c r="F11"/>
  <c r="AD10"/>
  <c r="N10"/>
  <c r="F10"/>
  <c r="F9"/>
  <c r="V8"/>
  <c r="W8"/>
  <c r="N8"/>
  <c r="F8"/>
  <c r="F7"/>
  <c r="N6"/>
  <c r="F6"/>
  <c r="F5"/>
  <c r="G5"/>
  <c r="AQ2"/>
  <c r="AA2"/>
  <c r="S2"/>
  <c r="AI2"/>
  <c r="L2"/>
  <c r="J219" i="16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J148"/>
  <c r="J149"/>
  <c r="A148"/>
  <c r="A147"/>
  <c r="A139"/>
  <c r="A126"/>
  <c r="A102"/>
  <c r="J77"/>
  <c r="J78"/>
  <c r="A138"/>
  <c r="A137"/>
  <c r="A136"/>
  <c r="A135"/>
  <c r="A134"/>
  <c r="A133"/>
  <c r="A132"/>
  <c r="A131"/>
  <c r="A130"/>
  <c r="A129"/>
  <c r="A128"/>
  <c r="A127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76"/>
  <c r="A1"/>
  <c r="F72" i="15"/>
  <c r="AT36"/>
  <c r="N71"/>
  <c r="F71"/>
  <c r="F70"/>
  <c r="V69"/>
  <c r="N69"/>
  <c r="F69"/>
  <c r="F68"/>
  <c r="AT32"/>
  <c r="AD67"/>
  <c r="N67"/>
  <c r="F67"/>
  <c r="F66"/>
  <c r="V65"/>
  <c r="N65"/>
  <c r="F65"/>
  <c r="AL30"/>
  <c r="F64"/>
  <c r="N63"/>
  <c r="F63"/>
  <c r="F62"/>
  <c r="AT27"/>
  <c r="V61"/>
  <c r="N61"/>
  <c r="F61"/>
  <c r="F60"/>
  <c r="AD59"/>
  <c r="N59"/>
  <c r="F59"/>
  <c r="AL24"/>
  <c r="F58"/>
  <c r="V57"/>
  <c r="N57"/>
  <c r="F57"/>
  <c r="V55"/>
  <c r="N55"/>
  <c r="F55"/>
  <c r="F54"/>
  <c r="AD53"/>
  <c r="N53"/>
  <c r="F53"/>
  <c r="F52"/>
  <c r="V51"/>
  <c r="W51"/>
  <c r="N51"/>
  <c r="F51"/>
  <c r="F50"/>
  <c r="N49"/>
  <c r="F49"/>
  <c r="F48"/>
  <c r="V47"/>
  <c r="N47"/>
  <c r="F47"/>
  <c r="AL12"/>
  <c r="F46"/>
  <c r="AD45"/>
  <c r="AE45"/>
  <c r="N45"/>
  <c r="F45"/>
  <c r="F44"/>
  <c r="AT9"/>
  <c r="V43"/>
  <c r="N43"/>
  <c r="F43"/>
  <c r="F42"/>
  <c r="N41"/>
  <c r="F41"/>
  <c r="AL6"/>
  <c r="F40"/>
  <c r="F37"/>
  <c r="N36"/>
  <c r="F36"/>
  <c r="F35"/>
  <c r="V34"/>
  <c r="N34"/>
  <c r="F34"/>
  <c r="F33"/>
  <c r="AD32"/>
  <c r="N32"/>
  <c r="F32"/>
  <c r="F31"/>
  <c r="V30"/>
  <c r="W30"/>
  <c r="N30"/>
  <c r="F30"/>
  <c r="F29"/>
  <c r="N28"/>
  <c r="F28"/>
  <c r="F27"/>
  <c r="V26"/>
  <c r="N26"/>
  <c r="F26"/>
  <c r="F25"/>
  <c r="AD24"/>
  <c r="N24"/>
  <c r="F24"/>
  <c r="F23"/>
  <c r="V22"/>
  <c r="W22"/>
  <c r="N22"/>
  <c r="F22"/>
  <c r="V20"/>
  <c r="N20"/>
  <c r="F20"/>
  <c r="F19"/>
  <c r="AD18"/>
  <c r="N18"/>
  <c r="F18"/>
  <c r="F17"/>
  <c r="V16"/>
  <c r="N16"/>
  <c r="F16"/>
  <c r="F15"/>
  <c r="N14"/>
  <c r="F14"/>
  <c r="F13"/>
  <c r="V12"/>
  <c r="N12"/>
  <c r="F12"/>
  <c r="F11"/>
  <c r="AD10"/>
  <c r="N10"/>
  <c r="F10"/>
  <c r="F9"/>
  <c r="V8"/>
  <c r="N8"/>
  <c r="F8"/>
  <c r="F7"/>
  <c r="N6"/>
  <c r="F6"/>
  <c r="F5"/>
  <c r="AQ2"/>
  <c r="AA2"/>
  <c r="S2"/>
  <c r="AI2"/>
  <c r="L2"/>
  <c r="AR2"/>
  <c r="O49"/>
  <c r="G69"/>
  <c r="K149" i="16"/>
  <c r="J150"/>
  <c r="J151"/>
  <c r="J152"/>
  <c r="J153"/>
  <c r="J154"/>
  <c r="J155"/>
  <c r="K149" i="18"/>
  <c r="G65" i="17"/>
  <c r="O12"/>
  <c r="AM6"/>
  <c r="G44"/>
  <c r="W47"/>
  <c r="G68"/>
  <c r="AE45"/>
  <c r="G69"/>
  <c r="G70"/>
  <c r="C70"/>
  <c r="AP71"/>
  <c r="G36"/>
  <c r="G46"/>
  <c r="G54"/>
  <c r="O49"/>
  <c r="G32" i="15"/>
  <c r="G7"/>
  <c r="O8"/>
  <c r="O41"/>
  <c r="AE10"/>
  <c r="G19"/>
  <c r="O12"/>
  <c r="G64"/>
  <c r="O18"/>
  <c r="G8"/>
  <c r="O16"/>
  <c r="AE24"/>
  <c r="G9"/>
  <c r="G13"/>
  <c r="O45"/>
  <c r="O61"/>
  <c r="G57" i="17"/>
  <c r="G19"/>
  <c r="G32"/>
  <c r="G29"/>
  <c r="G11"/>
  <c r="W34"/>
  <c r="G35"/>
  <c r="G42"/>
  <c r="O45"/>
  <c r="W57"/>
  <c r="G24"/>
  <c r="O32"/>
  <c r="W43"/>
  <c r="O65"/>
  <c r="G12"/>
  <c r="O16"/>
  <c r="G33"/>
  <c r="G40"/>
  <c r="W43" i="15"/>
  <c r="G60"/>
  <c r="G40"/>
  <c r="G63"/>
  <c r="W34"/>
  <c r="C36"/>
  <c r="K36"/>
  <c r="S34"/>
  <c r="C30"/>
  <c r="K30"/>
  <c r="S30"/>
  <c r="AI51"/>
  <c r="G68"/>
  <c r="G36"/>
  <c r="G28"/>
  <c r="G11"/>
  <c r="G16"/>
  <c r="O24"/>
  <c r="O28"/>
  <c r="G46"/>
  <c r="AU27"/>
  <c r="W65"/>
  <c r="O69"/>
  <c r="G9" i="17"/>
  <c r="W20"/>
  <c r="AE24"/>
  <c r="O43"/>
  <c r="G53"/>
  <c r="G25"/>
  <c r="G18"/>
  <c r="G26"/>
  <c r="G30"/>
  <c r="G51"/>
  <c r="G55"/>
  <c r="G62"/>
  <c r="W69"/>
  <c r="G37"/>
  <c r="O6"/>
  <c r="O18"/>
  <c r="AU9"/>
  <c r="O55"/>
  <c r="O59"/>
  <c r="G63"/>
  <c r="G7"/>
  <c r="AE18"/>
  <c r="G23"/>
  <c r="O34"/>
  <c r="G41"/>
  <c r="W55"/>
  <c r="O63"/>
  <c r="AM24"/>
  <c r="AU27"/>
  <c r="AE59"/>
  <c r="W12"/>
  <c r="C5"/>
  <c r="K6"/>
  <c r="S8"/>
  <c r="AA10"/>
  <c r="W26"/>
  <c r="O30"/>
  <c r="C30"/>
  <c r="K30"/>
  <c r="C32"/>
  <c r="K32"/>
  <c r="S30"/>
  <c r="O36"/>
  <c r="O41"/>
  <c r="G50"/>
  <c r="O57"/>
  <c r="W65"/>
  <c r="AU36"/>
  <c r="G49"/>
  <c r="O10"/>
  <c r="C9"/>
  <c r="K10"/>
  <c r="S12"/>
  <c r="AE32"/>
  <c r="AM12"/>
  <c r="G8"/>
  <c r="W16"/>
  <c r="G27"/>
  <c r="G47"/>
  <c r="G61"/>
  <c r="G66"/>
  <c r="C65"/>
  <c r="C66"/>
  <c r="AP69"/>
  <c r="G72"/>
  <c r="G14"/>
  <c r="G17"/>
  <c r="G28"/>
  <c r="G31"/>
  <c r="G45"/>
  <c r="G58"/>
  <c r="G67"/>
  <c r="O69"/>
  <c r="O53"/>
  <c r="O14"/>
  <c r="G22"/>
  <c r="G64"/>
  <c r="AE10"/>
  <c r="O8"/>
  <c r="G34"/>
  <c r="O61"/>
  <c r="G15"/>
  <c r="G52"/>
  <c r="G59"/>
  <c r="W61"/>
  <c r="O67"/>
  <c r="K65"/>
  <c r="AI71"/>
  <c r="G42" i="15"/>
  <c r="W16"/>
  <c r="AE32"/>
  <c r="G37"/>
  <c r="AE53"/>
  <c r="C55"/>
  <c r="K55"/>
  <c r="S55"/>
  <c r="AA53"/>
  <c r="C47"/>
  <c r="K47"/>
  <c r="S47"/>
  <c r="AA45"/>
  <c r="AI46"/>
  <c r="AU9"/>
  <c r="O55"/>
  <c r="W69"/>
  <c r="G10"/>
  <c r="G14"/>
  <c r="O22"/>
  <c r="C24"/>
  <c r="K24"/>
  <c r="AI61"/>
  <c r="O26"/>
  <c r="O47"/>
  <c r="W55"/>
  <c r="C51"/>
  <c r="K51"/>
  <c r="S51"/>
  <c r="AI53"/>
  <c r="AU36"/>
  <c r="O51"/>
  <c r="G47"/>
  <c r="O14"/>
  <c r="W26"/>
  <c r="C28"/>
  <c r="K28"/>
  <c r="S26"/>
  <c r="AI50"/>
  <c r="O67"/>
  <c r="G15"/>
  <c r="AE18"/>
  <c r="G48"/>
  <c r="O57"/>
  <c r="AE67"/>
  <c r="W8"/>
  <c r="G26"/>
  <c r="O32"/>
  <c r="G44"/>
  <c r="O53"/>
  <c r="O59"/>
  <c r="AU32"/>
  <c r="G70"/>
  <c r="G59"/>
  <c r="G6"/>
  <c r="G17"/>
  <c r="O20"/>
  <c r="G24"/>
  <c r="O36"/>
  <c r="G51"/>
  <c r="W57"/>
  <c r="O71"/>
  <c r="G52"/>
  <c r="G12"/>
  <c r="G33"/>
  <c r="O63"/>
  <c r="G41"/>
  <c r="G20"/>
  <c r="AE59"/>
  <c r="O6"/>
  <c r="G22"/>
  <c r="O43"/>
  <c r="W47"/>
  <c r="G55"/>
  <c r="AM24"/>
  <c r="G62"/>
  <c r="AM12"/>
  <c r="AM30"/>
  <c r="K78" i="18"/>
  <c r="K76"/>
  <c r="J220"/>
  <c r="K150"/>
  <c r="J151"/>
  <c r="K148"/>
  <c r="K80"/>
  <c r="J81"/>
  <c r="K79"/>
  <c r="K77"/>
  <c r="K147"/>
  <c r="AR2" i="17"/>
  <c r="AB2"/>
  <c r="G10"/>
  <c r="O20"/>
  <c r="O26"/>
  <c r="O28"/>
  <c r="G43"/>
  <c r="AM30"/>
  <c r="O47"/>
  <c r="G6"/>
  <c r="C6"/>
  <c r="AP40"/>
  <c r="G13"/>
  <c r="O22"/>
  <c r="O24"/>
  <c r="W30"/>
  <c r="W22"/>
  <c r="AU32"/>
  <c r="G48"/>
  <c r="W51"/>
  <c r="O71"/>
  <c r="G71"/>
  <c r="O51"/>
  <c r="AE53"/>
  <c r="G16"/>
  <c r="G20"/>
  <c r="G60"/>
  <c r="AE67"/>
  <c r="AB2" i="15"/>
  <c r="K76" i="16"/>
  <c r="K77"/>
  <c r="K148"/>
  <c r="K147"/>
  <c r="K78"/>
  <c r="J79"/>
  <c r="J220"/>
  <c r="G29" i="15"/>
  <c r="G35"/>
  <c r="G34"/>
  <c r="O34"/>
  <c r="G67"/>
  <c r="G5"/>
  <c r="G31"/>
  <c r="G30"/>
  <c r="G54"/>
  <c r="G66"/>
  <c r="G65"/>
  <c r="G72"/>
  <c r="G71"/>
  <c r="W20"/>
  <c r="G23"/>
  <c r="G25"/>
  <c r="G27"/>
  <c r="O30"/>
  <c r="G50"/>
  <c r="O65"/>
  <c r="W61"/>
  <c r="O10"/>
  <c r="AM6"/>
  <c r="G49"/>
  <c r="C49"/>
  <c r="C48"/>
  <c r="AP61"/>
  <c r="G57"/>
  <c r="G58"/>
  <c r="G45"/>
  <c r="W12"/>
  <c r="G18"/>
  <c r="G43"/>
  <c r="G53"/>
  <c r="G61"/>
  <c r="C72"/>
  <c r="C55" i="17"/>
  <c r="C22"/>
  <c r="C72"/>
  <c r="K22"/>
  <c r="S22"/>
  <c r="AA24"/>
  <c r="AI12"/>
  <c r="AQ32"/>
  <c r="C41"/>
  <c r="K41"/>
  <c r="C43"/>
  <c r="K43"/>
  <c r="S43"/>
  <c r="C54"/>
  <c r="AP64"/>
  <c r="C35"/>
  <c r="AP54"/>
  <c r="C62"/>
  <c r="K61"/>
  <c r="C64"/>
  <c r="K63"/>
  <c r="J80" i="16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K134"/>
  <c r="K63"/>
  <c r="L63"/>
  <c r="C46" i="15"/>
  <c r="AP60"/>
  <c r="C5"/>
  <c r="K6"/>
  <c r="S8"/>
  <c r="AA10"/>
  <c r="AI6"/>
  <c r="AQ9"/>
  <c r="AW17"/>
  <c r="AI40"/>
  <c r="AA32"/>
  <c r="AI45"/>
  <c r="C7"/>
  <c r="AP41"/>
  <c r="C70"/>
  <c r="AP71"/>
  <c r="C8"/>
  <c r="K8"/>
  <c r="AI57"/>
  <c r="C10"/>
  <c r="AP42"/>
  <c r="C33"/>
  <c r="AP53"/>
  <c r="K154" i="16"/>
  <c r="K153"/>
  <c r="K152"/>
  <c r="K151"/>
  <c r="K150"/>
  <c r="C47" i="17"/>
  <c r="K47"/>
  <c r="S47"/>
  <c r="AA45"/>
  <c r="AI24"/>
  <c r="C19"/>
  <c r="AP47"/>
  <c r="AI6"/>
  <c r="C12"/>
  <c r="C11"/>
  <c r="AP43"/>
  <c r="C36"/>
  <c r="C37"/>
  <c r="K36"/>
  <c r="K12"/>
  <c r="C58"/>
  <c r="AP65"/>
  <c r="C69"/>
  <c r="K69"/>
  <c r="C49"/>
  <c r="K49"/>
  <c r="AI67"/>
  <c r="C57"/>
  <c r="K57"/>
  <c r="S57"/>
  <c r="AA59"/>
  <c r="AI30"/>
  <c r="AQ36"/>
  <c r="C10"/>
  <c r="AP42"/>
  <c r="C45"/>
  <c r="K45"/>
  <c r="C46"/>
  <c r="AP60"/>
  <c r="AP55"/>
  <c r="C16" i="15"/>
  <c r="K16"/>
  <c r="C26"/>
  <c r="K26"/>
  <c r="AI62"/>
  <c r="C13"/>
  <c r="K14"/>
  <c r="C20"/>
  <c r="AP47"/>
  <c r="C22"/>
  <c r="K22"/>
  <c r="S22"/>
  <c r="AA24"/>
  <c r="AI12"/>
  <c r="C41"/>
  <c r="AP57"/>
  <c r="C53"/>
  <c r="C52"/>
  <c r="AP63"/>
  <c r="C43"/>
  <c r="K43"/>
  <c r="S43"/>
  <c r="AI52"/>
  <c r="C63"/>
  <c r="AP68"/>
  <c r="C45"/>
  <c r="K45"/>
  <c r="AI66"/>
  <c r="C14"/>
  <c r="AP44"/>
  <c r="C59"/>
  <c r="AP66"/>
  <c r="C9"/>
  <c r="K10"/>
  <c r="S16"/>
  <c r="AA18"/>
  <c r="AI44"/>
  <c r="C40"/>
  <c r="K41"/>
  <c r="AI65"/>
  <c r="C12"/>
  <c r="C11"/>
  <c r="AP43"/>
  <c r="C64"/>
  <c r="K63"/>
  <c r="S61"/>
  <c r="AI24"/>
  <c r="C17"/>
  <c r="K18"/>
  <c r="S20"/>
  <c r="AI49"/>
  <c r="C60"/>
  <c r="K59"/>
  <c r="S57"/>
  <c r="AA59"/>
  <c r="K71"/>
  <c r="S69"/>
  <c r="AA67"/>
  <c r="AI30"/>
  <c r="C29"/>
  <c r="AP51"/>
  <c r="AQ36"/>
  <c r="AI59"/>
  <c r="C19"/>
  <c r="K20"/>
  <c r="AI60"/>
  <c r="C44" i="17"/>
  <c r="AP59"/>
  <c r="K55"/>
  <c r="S55"/>
  <c r="C68"/>
  <c r="K67"/>
  <c r="S65"/>
  <c r="S61"/>
  <c r="AI54"/>
  <c r="C60"/>
  <c r="C59"/>
  <c r="AP66"/>
  <c r="C28"/>
  <c r="K28"/>
  <c r="K59"/>
  <c r="AI69"/>
  <c r="C25"/>
  <c r="AP49"/>
  <c r="C17"/>
  <c r="K18"/>
  <c r="AI70"/>
  <c r="C33"/>
  <c r="AP53"/>
  <c r="K71"/>
  <c r="AI72"/>
  <c r="S34"/>
  <c r="AA32"/>
  <c r="AI45"/>
  <c r="S20"/>
  <c r="AI49"/>
  <c r="AQ9"/>
  <c r="AQ27"/>
  <c r="AW17"/>
  <c r="AI40"/>
  <c r="C31"/>
  <c r="AP52"/>
  <c r="C51"/>
  <c r="K51"/>
  <c r="S51"/>
  <c r="AA53"/>
  <c r="AI46"/>
  <c r="C34"/>
  <c r="K34"/>
  <c r="AI64"/>
  <c r="C27"/>
  <c r="C26"/>
  <c r="AP50"/>
  <c r="C24"/>
  <c r="K24"/>
  <c r="C16"/>
  <c r="K16"/>
  <c r="S16"/>
  <c r="AA18"/>
  <c r="AI52"/>
  <c r="C40"/>
  <c r="AP57"/>
  <c r="C20"/>
  <c r="K20"/>
  <c r="AI60"/>
  <c r="AI44"/>
  <c r="C23"/>
  <c r="AP48"/>
  <c r="C8"/>
  <c r="K8"/>
  <c r="AI57"/>
  <c r="AI63"/>
  <c r="C52"/>
  <c r="K53"/>
  <c r="AI68"/>
  <c r="C7"/>
  <c r="AA67"/>
  <c r="AI47"/>
  <c r="C42"/>
  <c r="AW23"/>
  <c r="AI41"/>
  <c r="C15"/>
  <c r="AP45"/>
  <c r="C63"/>
  <c r="AP68"/>
  <c r="AI65"/>
  <c r="C50"/>
  <c r="AP62"/>
  <c r="AI66"/>
  <c r="C13"/>
  <c r="K14"/>
  <c r="S69"/>
  <c r="AI55"/>
  <c r="C15" i="15"/>
  <c r="AP45"/>
  <c r="C69"/>
  <c r="K69"/>
  <c r="AI72"/>
  <c r="C37"/>
  <c r="AP55"/>
  <c r="J135" i="16"/>
  <c r="J136"/>
  <c r="K136"/>
  <c r="K65"/>
  <c r="L65"/>
  <c r="C23" i="15"/>
  <c r="AP48"/>
  <c r="AI47"/>
  <c r="K49"/>
  <c r="AQ32"/>
  <c r="AI43"/>
  <c r="C68"/>
  <c r="K67"/>
  <c r="S65"/>
  <c r="AI55"/>
  <c r="AP41" i="17"/>
  <c r="AP58"/>
  <c r="C61"/>
  <c r="AP67"/>
  <c r="K26"/>
  <c r="AI59"/>
  <c r="AI48"/>
  <c r="C29"/>
  <c r="AP51"/>
  <c r="C18"/>
  <c r="AP46"/>
  <c r="C67"/>
  <c r="AP70"/>
  <c r="C53"/>
  <c r="AP63"/>
  <c r="AI58"/>
  <c r="AQ27" i="15"/>
  <c r="AW23"/>
  <c r="AI41"/>
  <c r="C32"/>
  <c r="K32"/>
  <c r="C42"/>
  <c r="AP58"/>
  <c r="C44"/>
  <c r="AP59"/>
  <c r="AW34"/>
  <c r="AI42"/>
  <c r="C27"/>
  <c r="AP50"/>
  <c r="K12"/>
  <c r="AI67"/>
  <c r="AI54"/>
  <c r="K53"/>
  <c r="AI68"/>
  <c r="C18"/>
  <c r="AP46"/>
  <c r="C62"/>
  <c r="K61"/>
  <c r="AI70"/>
  <c r="C58"/>
  <c r="K57"/>
  <c r="AI69"/>
  <c r="J221" i="18"/>
  <c r="J152"/>
  <c r="K151"/>
  <c r="J82"/>
  <c r="K81"/>
  <c r="C48" i="17"/>
  <c r="AP61"/>
  <c r="C71"/>
  <c r="AP72"/>
  <c r="C14"/>
  <c r="AP44"/>
  <c r="AI62"/>
  <c r="S26"/>
  <c r="AI51"/>
  <c r="AI43"/>
  <c r="AW34"/>
  <c r="AI42"/>
  <c r="AI50"/>
  <c r="AI61"/>
  <c r="AI53"/>
  <c r="J156" i="16"/>
  <c r="K155"/>
  <c r="K79"/>
  <c r="J221"/>
  <c r="C50" i="15"/>
  <c r="AP62"/>
  <c r="AI63"/>
  <c r="J137" i="16"/>
  <c r="J138"/>
  <c r="K138"/>
  <c r="K67"/>
  <c r="L67"/>
  <c r="C71" i="15"/>
  <c r="AP72"/>
  <c r="C34"/>
  <c r="K34"/>
  <c r="AI64"/>
  <c r="C25"/>
  <c r="AP49"/>
  <c r="K137" i="16"/>
  <c r="K66"/>
  <c r="L66"/>
  <c r="C54" i="15"/>
  <c r="AP64"/>
  <c r="C66"/>
  <c r="K65"/>
  <c r="AI71"/>
  <c r="C57"/>
  <c r="AP65"/>
  <c r="C65"/>
  <c r="AP69"/>
  <c r="S12"/>
  <c r="AI58"/>
  <c r="C67"/>
  <c r="AP70"/>
  <c r="AI48"/>
  <c r="C61"/>
  <c r="AP67"/>
  <c r="K135" i="16"/>
  <c r="K64"/>
  <c r="L64"/>
  <c r="C31" i="15"/>
  <c r="AP52"/>
  <c r="C35"/>
  <c r="AP54"/>
  <c r="K152" i="18"/>
  <c r="J153"/>
  <c r="J222"/>
  <c r="K82"/>
  <c r="J83"/>
  <c r="K156" i="16"/>
  <c r="J157"/>
  <c r="J222"/>
  <c r="K80"/>
  <c r="J139"/>
  <c r="K139"/>
  <c r="K68"/>
  <c r="L68"/>
  <c r="C6" i="15"/>
  <c r="J223" i="18"/>
  <c r="K153"/>
  <c r="J154"/>
  <c r="J84"/>
  <c r="K83"/>
  <c r="J158" i="16"/>
  <c r="K157"/>
  <c r="K81"/>
  <c r="J223"/>
  <c r="J155" i="18"/>
  <c r="K154"/>
  <c r="J224"/>
  <c r="K84"/>
  <c r="J85"/>
  <c r="J159" i="16"/>
  <c r="K158"/>
  <c r="J224"/>
  <c r="K82"/>
  <c r="K155" i="18"/>
  <c r="J156"/>
  <c r="J86"/>
  <c r="K85"/>
  <c r="J225"/>
  <c r="K159" i="16"/>
  <c r="J160"/>
  <c r="K83"/>
  <c r="J225"/>
  <c r="J87" i="18"/>
  <c r="K86"/>
  <c r="J157"/>
  <c r="K156"/>
  <c r="J226"/>
  <c r="K160" i="16"/>
  <c r="J161"/>
  <c r="J226"/>
  <c r="K84"/>
  <c r="K157" i="18"/>
  <c r="J158"/>
  <c r="J227"/>
  <c r="K87"/>
  <c r="J88"/>
  <c r="K85" i="16"/>
  <c r="K161"/>
  <c r="J162"/>
  <c r="J227"/>
  <c r="J159" i="18"/>
  <c r="K158"/>
  <c r="J89"/>
  <c r="K88"/>
  <c r="J228"/>
  <c r="K86" i="16"/>
  <c r="J228"/>
  <c r="J163"/>
  <c r="K162"/>
  <c r="J229" i="18"/>
  <c r="K89"/>
  <c r="J90"/>
  <c r="J160"/>
  <c r="K159"/>
  <c r="J164" i="16"/>
  <c r="K163"/>
  <c r="J229"/>
  <c r="K87"/>
  <c r="K160" i="18"/>
  <c r="J161"/>
  <c r="K90"/>
  <c r="J91"/>
  <c r="J230"/>
  <c r="K88" i="16"/>
  <c r="J230"/>
  <c r="J165"/>
  <c r="K164"/>
  <c r="K91" i="18"/>
  <c r="J92"/>
  <c r="J231"/>
  <c r="J162"/>
  <c r="K161"/>
  <c r="J166" i="16"/>
  <c r="K165"/>
  <c r="J231"/>
  <c r="K89"/>
  <c r="K162" i="18"/>
  <c r="J163"/>
  <c r="J232"/>
  <c r="J93"/>
  <c r="K92"/>
  <c r="K90" i="16"/>
  <c r="J232"/>
  <c r="K166"/>
  <c r="J167"/>
  <c r="K93" i="18"/>
  <c r="J94"/>
  <c r="J233"/>
  <c r="K163"/>
  <c r="J164"/>
  <c r="J233" i="16"/>
  <c r="K91"/>
  <c r="K167"/>
  <c r="J168"/>
  <c r="K164" i="18"/>
  <c r="J165"/>
  <c r="J234"/>
  <c r="J95"/>
  <c r="K94"/>
  <c r="K92" i="16"/>
  <c r="J234"/>
  <c r="K168"/>
  <c r="J169"/>
  <c r="K95" i="18"/>
  <c r="J96"/>
  <c r="J235"/>
  <c r="J166"/>
  <c r="K165"/>
  <c r="J235" i="16"/>
  <c r="K93"/>
  <c r="J170"/>
  <c r="K169"/>
  <c r="C82" i="18"/>
  <c r="C135"/>
  <c r="C123"/>
  <c r="C122"/>
  <c r="C130"/>
  <c r="C88"/>
  <c r="C125"/>
  <c r="C113"/>
  <c r="C114"/>
  <c r="C111"/>
  <c r="C116"/>
  <c r="C76"/>
  <c r="C108"/>
  <c r="C84"/>
  <c r="C85"/>
  <c r="C112"/>
  <c r="C97"/>
  <c r="C92"/>
  <c r="C79"/>
  <c r="C119"/>
  <c r="C117"/>
  <c r="C98"/>
  <c r="C80"/>
  <c r="C81"/>
  <c r="C109"/>
  <c r="C77"/>
  <c r="C104"/>
  <c r="C136"/>
  <c r="C107"/>
  <c r="C118"/>
  <c r="C83"/>
  <c r="C126"/>
  <c r="C87"/>
  <c r="C86"/>
  <c r="C93"/>
  <c r="C129"/>
  <c r="C127"/>
  <c r="C110"/>
  <c r="C90"/>
  <c r="C101"/>
  <c r="C95"/>
  <c r="C115"/>
  <c r="C102"/>
  <c r="C106"/>
  <c r="C120"/>
  <c r="C128"/>
  <c r="C124"/>
  <c r="C139"/>
  <c r="C105"/>
  <c r="C138"/>
  <c r="C133"/>
  <c r="C89"/>
  <c r="C134"/>
  <c r="C132"/>
  <c r="C121"/>
  <c r="C78"/>
  <c r="C131"/>
  <c r="C99"/>
  <c r="C103"/>
  <c r="C96"/>
  <c r="C100"/>
  <c r="C94"/>
  <c r="C91"/>
  <c r="C137"/>
  <c r="J236"/>
  <c r="K96"/>
  <c r="J97"/>
  <c r="J167"/>
  <c r="K166"/>
  <c r="K170" i="16"/>
  <c r="J171"/>
  <c r="K94"/>
  <c r="J236"/>
  <c r="C202" i="18"/>
  <c r="C163"/>
  <c r="C210"/>
  <c r="C181"/>
  <c r="C164"/>
  <c r="C193"/>
  <c r="C147"/>
  <c r="C175"/>
  <c r="C153"/>
  <c r="C189"/>
  <c r="C195"/>
  <c r="C180"/>
  <c r="C182"/>
  <c r="C192"/>
  <c r="C166"/>
  <c r="C208"/>
  <c r="C168"/>
  <c r="C156"/>
  <c r="C176"/>
  <c r="C183"/>
  <c r="C199"/>
  <c r="C187"/>
  <c r="C151"/>
  <c r="C165"/>
  <c r="C158"/>
  <c r="C190"/>
  <c r="C194"/>
  <c r="C173"/>
  <c r="C204"/>
  <c r="C171"/>
  <c r="C205"/>
  <c r="C162"/>
  <c r="C188"/>
  <c r="C157"/>
  <c r="C198"/>
  <c r="C201"/>
  <c r="C152"/>
  <c r="C207"/>
  <c r="C160"/>
  <c r="C209"/>
  <c r="C149"/>
  <c r="C206"/>
  <c r="C186"/>
  <c r="C170"/>
  <c r="C169"/>
  <c r="C150"/>
  <c r="C197"/>
  <c r="C184"/>
  <c r="C167"/>
  <c r="C200"/>
  <c r="C172"/>
  <c r="C179"/>
  <c r="C196"/>
  <c r="C191"/>
  <c r="C159"/>
  <c r="C177"/>
  <c r="C154"/>
  <c r="C185"/>
  <c r="C155"/>
  <c r="C148"/>
  <c r="C203"/>
  <c r="C161"/>
  <c r="C174"/>
  <c r="C178"/>
  <c r="A251"/>
  <c r="A278"/>
  <c r="A267"/>
  <c r="A258"/>
  <c r="A227"/>
  <c r="A249"/>
  <c r="A275"/>
  <c r="A229"/>
  <c r="A239"/>
  <c r="A269"/>
  <c r="A260"/>
  <c r="A242"/>
  <c r="A224"/>
  <c r="A243"/>
  <c r="A272"/>
  <c r="A225"/>
  <c r="A231"/>
  <c r="A262"/>
  <c r="A240"/>
  <c r="A244"/>
  <c r="A261"/>
  <c r="A250"/>
  <c r="A220"/>
  <c r="A237"/>
  <c r="A228"/>
  <c r="A234"/>
  <c r="A241"/>
  <c r="A232"/>
  <c r="A273"/>
  <c r="A254"/>
  <c r="A248"/>
  <c r="A226"/>
  <c r="A247"/>
  <c r="A265"/>
  <c r="A222"/>
  <c r="A253"/>
  <c r="A266"/>
  <c r="A268"/>
  <c r="A259"/>
  <c r="A218"/>
  <c r="A246"/>
  <c r="A252"/>
  <c r="A257"/>
  <c r="A256"/>
  <c r="A230"/>
  <c r="A221"/>
  <c r="A263"/>
  <c r="A219"/>
  <c r="A223"/>
  <c r="A236"/>
  <c r="A277"/>
  <c r="A270"/>
  <c r="A280"/>
  <c r="A271"/>
  <c r="A235"/>
  <c r="A238"/>
  <c r="A276"/>
  <c r="A274"/>
  <c r="A233"/>
  <c r="A279"/>
  <c r="A281"/>
  <c r="A255"/>
  <c r="A264"/>
  <c r="A245"/>
  <c r="J98"/>
  <c r="K97"/>
  <c r="J168"/>
  <c r="K167"/>
  <c r="J237"/>
  <c r="J237" i="16"/>
  <c r="K95"/>
  <c r="J172"/>
  <c r="K171"/>
  <c r="C130"/>
  <c r="C123"/>
  <c r="C100"/>
  <c r="C114"/>
  <c r="C104"/>
  <c r="C87"/>
  <c r="C96"/>
  <c r="C128"/>
  <c r="C105"/>
  <c r="C94"/>
  <c r="C85"/>
  <c r="C101"/>
  <c r="C127"/>
  <c r="C88"/>
  <c r="C83"/>
  <c r="C76"/>
  <c r="C134"/>
  <c r="C95"/>
  <c r="C133"/>
  <c r="C135"/>
  <c r="C102"/>
  <c r="C111"/>
  <c r="C98"/>
  <c r="C116"/>
  <c r="C118"/>
  <c r="C131"/>
  <c r="C121"/>
  <c r="C97"/>
  <c r="C80"/>
  <c r="C122"/>
  <c r="C93"/>
  <c r="C132"/>
  <c r="C110"/>
  <c r="C106"/>
  <c r="C91"/>
  <c r="C119"/>
  <c r="C92"/>
  <c r="C90"/>
  <c r="C137"/>
  <c r="C81"/>
  <c r="C82"/>
  <c r="C99"/>
  <c r="C136"/>
  <c r="C139"/>
  <c r="C86"/>
  <c r="C78"/>
  <c r="C113"/>
  <c r="C103"/>
  <c r="C117"/>
  <c r="C77"/>
  <c r="C89"/>
  <c r="C138"/>
  <c r="C84"/>
  <c r="C124"/>
  <c r="C107"/>
  <c r="C79"/>
  <c r="C108"/>
  <c r="C115"/>
  <c r="C112"/>
  <c r="C126"/>
  <c r="C129"/>
  <c r="C120"/>
  <c r="C109"/>
  <c r="C125"/>
  <c r="K236" i="18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J169"/>
  <c r="K168"/>
  <c r="J238"/>
  <c r="K237"/>
  <c r="K98"/>
  <c r="J99"/>
  <c r="K96" i="16"/>
  <c r="K172"/>
  <c r="J173"/>
  <c r="J238"/>
  <c r="C251" i="18"/>
  <c r="C263"/>
  <c r="C201" i="16"/>
  <c r="C186"/>
  <c r="C261" i="18"/>
  <c r="C177" i="16"/>
  <c r="C249" i="18"/>
  <c r="C198" i="16"/>
  <c r="C208"/>
  <c r="C255" i="18"/>
  <c r="C229"/>
  <c r="C162" i="16"/>
  <c r="C174"/>
  <c r="C158"/>
  <c r="C193"/>
  <c r="C267" i="18"/>
  <c r="C167" i="16"/>
  <c r="C161"/>
  <c r="C262" i="18"/>
  <c r="C220"/>
  <c r="C239"/>
  <c r="C187" i="16"/>
  <c r="C210"/>
  <c r="C178"/>
  <c r="C271" i="18"/>
  <c r="C242"/>
  <c r="C176" i="16"/>
  <c r="C236" i="18"/>
  <c r="C180" i="16"/>
  <c r="C190"/>
  <c r="C232" i="18"/>
  <c r="C154" i="16"/>
  <c r="C273" i="18"/>
  <c r="C199" i="16"/>
  <c r="C166"/>
  <c r="C196"/>
  <c r="C200"/>
  <c r="C230" i="18"/>
  <c r="C189" i="16"/>
  <c r="C191"/>
  <c r="C152"/>
  <c r="C221" i="18"/>
  <c r="C224"/>
  <c r="C175" i="16"/>
  <c r="C209"/>
  <c r="C257" i="18"/>
  <c r="C171" i="16"/>
  <c r="C238" i="18"/>
  <c r="C265"/>
  <c r="C169" i="16"/>
  <c r="C222" i="18"/>
  <c r="C156" i="16"/>
  <c r="C204"/>
  <c r="C150"/>
  <c r="C268" i="18"/>
  <c r="C164" i="16"/>
  <c r="C266" i="18"/>
  <c r="C256"/>
  <c r="C160" i="16"/>
  <c r="C195"/>
  <c r="C225" i="18"/>
  <c r="C235"/>
  <c r="C258"/>
  <c r="C278"/>
  <c r="C182" i="16"/>
  <c r="C244" i="18"/>
  <c r="C279"/>
  <c r="C205" i="16"/>
  <c r="C252" i="18"/>
  <c r="C181" i="16"/>
  <c r="C147"/>
  <c r="C237" i="18"/>
  <c r="C233"/>
  <c r="C253"/>
  <c r="C184" i="16"/>
  <c r="C170"/>
  <c r="C173"/>
  <c r="C270" i="18"/>
  <c r="C281"/>
  <c r="C172" i="16"/>
  <c r="C183"/>
  <c r="C277" i="18"/>
  <c r="C188" i="16"/>
  <c r="C179"/>
  <c r="C227" i="18"/>
  <c r="C269"/>
  <c r="C241"/>
  <c r="C157" i="16"/>
  <c r="C163"/>
  <c r="C202"/>
  <c r="C254" i="18"/>
  <c r="C264"/>
  <c r="C275"/>
  <c r="C243"/>
  <c r="C240"/>
  <c r="C260"/>
  <c r="C197" i="16"/>
  <c r="C248" i="18"/>
  <c r="C228"/>
  <c r="C234"/>
  <c r="C280"/>
  <c r="C219"/>
  <c r="C165" i="16"/>
  <c r="C206"/>
  <c r="C192"/>
  <c r="C276" i="18"/>
  <c r="C149" i="16"/>
  <c r="C207"/>
  <c r="C185"/>
  <c r="C274" i="18"/>
  <c r="C247"/>
  <c r="C159" i="16"/>
  <c r="C153"/>
  <c r="C231" i="18"/>
  <c r="C246"/>
  <c r="C148" i="16"/>
  <c r="C250" i="18"/>
  <c r="C245"/>
  <c r="C151" i="16"/>
  <c r="C226" i="18"/>
  <c r="C155" i="16"/>
  <c r="C259" i="18"/>
  <c r="C194" i="16"/>
  <c r="C223" i="18"/>
  <c r="C218"/>
  <c r="C168" i="16"/>
  <c r="C272" i="18"/>
  <c r="C203" i="16"/>
  <c r="J100" i="18"/>
  <c r="K99"/>
  <c r="K238"/>
  <c r="J239"/>
  <c r="K169"/>
  <c r="J170"/>
  <c r="A261" i="16"/>
  <c r="A247"/>
  <c r="A249"/>
  <c r="A242"/>
  <c r="A241"/>
  <c r="A279"/>
  <c r="A254"/>
  <c r="A259"/>
  <c r="A244"/>
  <c r="A224"/>
  <c r="A221"/>
  <c r="A253"/>
  <c r="A234"/>
  <c r="A275"/>
  <c r="A272"/>
  <c r="A252"/>
  <c r="A243"/>
  <c r="A230"/>
  <c r="A260"/>
  <c r="A226"/>
  <c r="A250"/>
  <c r="A271"/>
  <c r="A263"/>
  <c r="A245"/>
  <c r="A227"/>
  <c r="A274"/>
  <c r="A246"/>
  <c r="A237"/>
  <c r="A233"/>
  <c r="A239"/>
  <c r="A256"/>
  <c r="A238"/>
  <c r="A267"/>
  <c r="A265"/>
  <c r="A240"/>
  <c r="A218"/>
  <c r="A222"/>
  <c r="A232"/>
  <c r="A277"/>
  <c r="A236"/>
  <c r="A251"/>
  <c r="A248"/>
  <c r="A231"/>
  <c r="A228"/>
  <c r="A223"/>
  <c r="A257"/>
  <c r="A270"/>
  <c r="A229"/>
  <c r="A235"/>
  <c r="A278"/>
  <c r="A220"/>
  <c r="A276"/>
  <c r="A225"/>
  <c r="A280"/>
  <c r="A281"/>
  <c r="A255"/>
  <c r="A268"/>
  <c r="A219"/>
  <c r="A264"/>
  <c r="A258"/>
  <c r="A269"/>
  <c r="A262"/>
  <c r="A266"/>
  <c r="A273"/>
  <c r="J239"/>
  <c r="K173"/>
  <c r="J174"/>
  <c r="K97"/>
  <c r="K239" i="18"/>
  <c r="J240"/>
  <c r="J171"/>
  <c r="K170"/>
  <c r="K100"/>
  <c r="J101"/>
  <c r="K218" i="16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98"/>
  <c r="K174"/>
  <c r="J175"/>
  <c r="K239"/>
  <c r="J240"/>
  <c r="K238"/>
  <c r="C253"/>
  <c r="C259"/>
  <c r="C227"/>
  <c r="C255"/>
  <c r="C257"/>
  <c r="C219"/>
  <c r="C263"/>
  <c r="C239"/>
  <c r="C249"/>
  <c r="C269"/>
  <c r="C224"/>
  <c r="C241"/>
  <c r="C236"/>
  <c r="C279"/>
  <c r="C238"/>
  <c r="C228"/>
  <c r="C276"/>
  <c r="C244"/>
  <c r="C246"/>
  <c r="C252"/>
  <c r="C281"/>
  <c r="C268"/>
  <c r="C264"/>
  <c r="C243"/>
  <c r="C240"/>
  <c r="C226"/>
  <c r="C231"/>
  <c r="C277"/>
  <c r="C229"/>
  <c r="C273"/>
  <c r="C256"/>
  <c r="C275"/>
  <c r="C251"/>
  <c r="C218"/>
  <c r="C223"/>
  <c r="C233"/>
  <c r="C220"/>
  <c r="C222"/>
  <c r="C280"/>
  <c r="C225"/>
  <c r="C274"/>
  <c r="C234"/>
  <c r="C265"/>
  <c r="C248"/>
  <c r="C267"/>
  <c r="C270"/>
  <c r="C232"/>
  <c r="C278"/>
  <c r="C245"/>
  <c r="C272"/>
  <c r="C250"/>
  <c r="C260"/>
  <c r="C258"/>
  <c r="C230"/>
  <c r="C271"/>
  <c r="C261"/>
  <c r="C237"/>
  <c r="C235"/>
  <c r="C242"/>
  <c r="C266"/>
  <c r="C254"/>
  <c r="C221"/>
  <c r="C247"/>
  <c r="C262"/>
  <c r="K171" i="18"/>
  <c r="J172"/>
  <c r="J241"/>
  <c r="K240"/>
  <c r="J102"/>
  <c r="K101"/>
  <c r="K175" i="16"/>
  <c r="J176"/>
  <c r="K99"/>
  <c r="J241"/>
  <c r="K240"/>
  <c r="K241" i="18"/>
  <c r="J242"/>
  <c r="K172"/>
  <c r="J173"/>
  <c r="J103"/>
  <c r="K102"/>
  <c r="K241" i="16"/>
  <c r="J242"/>
  <c r="K100"/>
  <c r="K176"/>
  <c r="J177"/>
  <c r="J243" i="18"/>
  <c r="K242"/>
  <c r="J104"/>
  <c r="K103"/>
  <c r="J174"/>
  <c r="K173"/>
  <c r="J178" i="16"/>
  <c r="K177"/>
  <c r="K101"/>
  <c r="J243"/>
  <c r="K242"/>
  <c r="K174" i="18"/>
  <c r="J175"/>
  <c r="J105"/>
  <c r="K104"/>
  <c r="J244"/>
  <c r="K243"/>
  <c r="J244" i="16"/>
  <c r="K243"/>
  <c r="K102"/>
  <c r="J179"/>
  <c r="K178"/>
  <c r="K105" i="18"/>
  <c r="J106"/>
  <c r="J176"/>
  <c r="K175"/>
  <c r="K244"/>
  <c r="J245"/>
  <c r="K244" i="16"/>
  <c r="J245"/>
  <c r="K179"/>
  <c r="J180"/>
  <c r="K103"/>
  <c r="J246" i="18"/>
  <c r="K245"/>
  <c r="K176"/>
  <c r="J177"/>
  <c r="K106"/>
  <c r="J107"/>
  <c r="J246" i="16"/>
  <c r="K245"/>
  <c r="K104"/>
  <c r="J181"/>
  <c r="K180"/>
  <c r="K107" i="18"/>
  <c r="J108"/>
  <c r="J178"/>
  <c r="K177"/>
  <c r="K246"/>
  <c r="J247"/>
  <c r="K246" i="16"/>
  <c r="J247"/>
  <c r="K181"/>
  <c r="J182"/>
  <c r="K105"/>
  <c r="K247" i="18"/>
  <c r="J248"/>
  <c r="J179"/>
  <c r="K178"/>
  <c r="J109"/>
  <c r="K108"/>
  <c r="K182" i="16"/>
  <c r="J183"/>
  <c r="K247"/>
  <c r="J248"/>
  <c r="K106"/>
  <c r="K179" i="18"/>
  <c r="J180"/>
  <c r="J249"/>
  <c r="K248"/>
  <c r="J110"/>
  <c r="K109"/>
  <c r="J184" i="16"/>
  <c r="K183"/>
  <c r="K107"/>
  <c r="J249"/>
  <c r="K248"/>
  <c r="J111" i="18"/>
  <c r="K110"/>
  <c r="K249"/>
  <c r="J250"/>
  <c r="J181"/>
  <c r="K180"/>
  <c r="K184" i="16"/>
  <c r="J185"/>
  <c r="K249"/>
  <c r="J250"/>
  <c r="K108"/>
  <c r="K181" i="18"/>
  <c r="J182"/>
  <c r="J251"/>
  <c r="K250"/>
  <c r="J112"/>
  <c r="K111"/>
  <c r="J186" i="16"/>
  <c r="K185"/>
  <c r="K109"/>
  <c r="J251"/>
  <c r="K250"/>
  <c r="K112" i="18"/>
  <c r="J113"/>
  <c r="J252"/>
  <c r="K251"/>
  <c r="J183"/>
  <c r="K182"/>
  <c r="J252" i="16"/>
  <c r="K251"/>
  <c r="K110"/>
  <c r="K186"/>
  <c r="J187"/>
  <c r="K252" i="18"/>
  <c r="J253"/>
  <c r="J114"/>
  <c r="K113"/>
  <c r="J184"/>
  <c r="K183"/>
  <c r="K187" i="16"/>
  <c r="J188"/>
  <c r="K111"/>
  <c r="K252"/>
  <c r="J253"/>
  <c r="K184" i="18"/>
  <c r="J185"/>
  <c r="K114"/>
  <c r="J115"/>
  <c r="J254"/>
  <c r="K253"/>
  <c r="K112" i="16"/>
  <c r="J254"/>
  <c r="K253"/>
  <c r="J189"/>
  <c r="K188"/>
  <c r="K254" i="18"/>
  <c r="J255"/>
  <c r="J186"/>
  <c r="K185"/>
  <c r="J116"/>
  <c r="K115"/>
  <c r="K189" i="16"/>
  <c r="J190"/>
  <c r="K254"/>
  <c r="J255"/>
  <c r="K113"/>
  <c r="K116" i="18"/>
  <c r="J117"/>
  <c r="K186"/>
  <c r="J187"/>
  <c r="K255"/>
  <c r="J256"/>
  <c r="K114" i="16"/>
  <c r="J191"/>
  <c r="K190"/>
  <c r="K255"/>
  <c r="J256"/>
  <c r="J257" i="18"/>
  <c r="K256"/>
  <c r="K187"/>
  <c r="J188"/>
  <c r="J118"/>
  <c r="K117"/>
  <c r="J257" i="16"/>
  <c r="K256"/>
  <c r="J192"/>
  <c r="K191"/>
  <c r="K115"/>
  <c r="K188" i="18"/>
  <c r="J189"/>
  <c r="J119"/>
  <c r="K118"/>
  <c r="K257"/>
  <c r="J258"/>
  <c r="K116" i="16"/>
  <c r="K192"/>
  <c r="J193"/>
  <c r="K257"/>
  <c r="J258"/>
  <c r="J259" i="18"/>
  <c r="K258"/>
  <c r="J120"/>
  <c r="K119"/>
  <c r="J190"/>
  <c r="K189"/>
  <c r="J259" i="16"/>
  <c r="K258"/>
  <c r="J194"/>
  <c r="K193"/>
  <c r="K117"/>
  <c r="J121" i="18"/>
  <c r="K120"/>
  <c r="J191"/>
  <c r="K190"/>
  <c r="J260"/>
  <c r="K259"/>
  <c r="K118" i="16"/>
  <c r="J195"/>
  <c r="K194"/>
  <c r="J260"/>
  <c r="K259"/>
  <c r="K260" i="18"/>
  <c r="J261"/>
  <c r="J192"/>
  <c r="K191"/>
  <c r="K121"/>
  <c r="J122"/>
  <c r="K260" i="16"/>
  <c r="J261"/>
  <c r="K195"/>
  <c r="J196"/>
  <c r="K119"/>
  <c r="K122" i="18"/>
  <c r="J123"/>
  <c r="J193"/>
  <c r="K192"/>
  <c r="J262"/>
  <c r="K261"/>
  <c r="K120" i="16"/>
  <c r="J262"/>
  <c r="K261"/>
  <c r="J197"/>
  <c r="K196"/>
  <c r="K262" i="18"/>
  <c r="J263"/>
  <c r="K193"/>
  <c r="J194"/>
  <c r="K123"/>
  <c r="J124"/>
  <c r="K197" i="16"/>
  <c r="J198"/>
  <c r="K262"/>
  <c r="J263"/>
  <c r="K121"/>
  <c r="J195" i="18"/>
  <c r="K194"/>
  <c r="K263"/>
  <c r="J264"/>
  <c r="J125"/>
  <c r="K124"/>
  <c r="K122" i="16"/>
  <c r="J199"/>
  <c r="K198"/>
  <c r="K263"/>
  <c r="J264"/>
  <c r="J126" i="18"/>
  <c r="K125"/>
  <c r="J265"/>
  <c r="K264"/>
  <c r="K195"/>
  <c r="J196"/>
  <c r="J265" i="16"/>
  <c r="K264"/>
  <c r="J200"/>
  <c r="K199"/>
  <c r="K123"/>
  <c r="J197" i="18"/>
  <c r="K196"/>
  <c r="K265"/>
  <c r="J266"/>
  <c r="J127"/>
  <c r="K126"/>
  <c r="K124" i="16"/>
  <c r="K200"/>
  <c r="J201"/>
  <c r="K265"/>
  <c r="J266"/>
  <c r="J128" i="18"/>
  <c r="K127"/>
  <c r="J267"/>
  <c r="K266"/>
  <c r="J198"/>
  <c r="K197"/>
  <c r="J202" i="16"/>
  <c r="K201"/>
  <c r="J267"/>
  <c r="K266"/>
  <c r="K125"/>
  <c r="K198" i="18"/>
  <c r="J199"/>
  <c r="J268"/>
  <c r="K267"/>
  <c r="K128"/>
  <c r="J129"/>
  <c r="K126" i="16"/>
  <c r="J268"/>
  <c r="K267"/>
  <c r="K202"/>
  <c r="J203"/>
  <c r="K268" i="18"/>
  <c r="J269"/>
  <c r="J200"/>
  <c r="K199"/>
  <c r="J130"/>
  <c r="K129"/>
  <c r="K203" i="16"/>
  <c r="J204"/>
  <c r="K268"/>
  <c r="J269"/>
  <c r="K127"/>
  <c r="K130" i="18"/>
  <c r="J131"/>
  <c r="K200"/>
  <c r="J201"/>
  <c r="J270"/>
  <c r="K269"/>
  <c r="J270" i="16"/>
  <c r="K269"/>
  <c r="J205"/>
  <c r="K204"/>
  <c r="K128"/>
  <c r="K270" i="18"/>
  <c r="J271"/>
  <c r="J202"/>
  <c r="K201"/>
  <c r="J132"/>
  <c r="K131"/>
  <c r="K129" i="16"/>
  <c r="K205"/>
  <c r="J206"/>
  <c r="K270"/>
  <c r="J271"/>
  <c r="K132" i="18"/>
  <c r="J133"/>
  <c r="J203"/>
  <c r="K202"/>
  <c r="K271"/>
  <c r="J272"/>
  <c r="K271" i="16"/>
  <c r="J272"/>
  <c r="J207"/>
  <c r="K206"/>
  <c r="K130"/>
  <c r="J273" i="18"/>
  <c r="K272"/>
  <c r="K203"/>
  <c r="J204"/>
  <c r="J134"/>
  <c r="K133"/>
  <c r="K131" i="16"/>
  <c r="J208"/>
  <c r="K207"/>
  <c r="J273"/>
  <c r="K272"/>
  <c r="K204" i="18"/>
  <c r="J205"/>
  <c r="J135"/>
  <c r="K134"/>
  <c r="K273"/>
  <c r="J274"/>
  <c r="K273" i="16"/>
  <c r="J274"/>
  <c r="K208"/>
  <c r="J209"/>
  <c r="K132"/>
  <c r="J275" i="18"/>
  <c r="K274"/>
  <c r="J136"/>
  <c r="K135"/>
  <c r="K205"/>
  <c r="J206"/>
  <c r="J275" i="16"/>
  <c r="K274"/>
  <c r="K133"/>
  <c r="J210"/>
  <c r="K210"/>
  <c r="K209"/>
  <c r="J137" i="18"/>
  <c r="K136"/>
  <c r="J207"/>
  <c r="K206"/>
  <c r="J276"/>
  <c r="K275"/>
  <c r="J276" i="16"/>
  <c r="K275"/>
  <c r="K276" i="18"/>
  <c r="J277"/>
  <c r="J208"/>
  <c r="K207"/>
  <c r="K137"/>
  <c r="J138"/>
  <c r="K276" i="16"/>
  <c r="J277"/>
  <c r="J209" i="18"/>
  <c r="K208"/>
  <c r="J278"/>
  <c r="K277"/>
  <c r="K138"/>
  <c r="J139"/>
  <c r="K139"/>
  <c r="J278" i="16"/>
  <c r="K277"/>
  <c r="K278" i="18"/>
  <c r="J279"/>
  <c r="J210"/>
  <c r="K210"/>
  <c r="K209"/>
  <c r="K278" i="16"/>
  <c r="J279"/>
  <c r="K279" i="18"/>
  <c r="J280"/>
  <c r="K279" i="16"/>
  <c r="J280"/>
  <c r="J281" i="18"/>
  <c r="K281"/>
  <c r="K280"/>
  <c r="J281" i="16"/>
  <c r="K281"/>
  <c r="K280"/>
  <c r="AP40" i="15"/>
</calcChain>
</file>

<file path=xl/sharedStrings.xml><?xml version="1.0" encoding="utf-8"?>
<sst xmlns="http://schemas.openxmlformats.org/spreadsheetml/2006/main" count="670" uniqueCount="243">
  <si>
    <t>Klass: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</si>
  <si>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</si>
  <si>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</si>
  <si>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</si>
  <si>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</si>
  <si>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</si>
  <si>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</si>
  <si>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</si>
  <si>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</si>
  <si>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</si>
  <si>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</si>
  <si>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</si>
  <si>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</si>
  <si>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</si>
  <si>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</si>
  <si>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</si>
  <si>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</si>
  <si>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</si>
  <si>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</si>
  <si>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</si>
  <si>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</si>
  <si>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</si>
  <si>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</si>
  <si>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</si>
  <si>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</si>
  <si>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</si>
  <si>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</si>
  <si>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Nr.</t>
  </si>
  <si>
    <t>Namn</t>
  </si>
  <si>
    <t>Klubb</t>
  </si>
  <si>
    <t>SL/Åk1</t>
  </si>
  <si>
    <t>GS/Åk2</t>
  </si>
  <si>
    <t>Totaltid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</si>
  <si>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</si>
  <si>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</si>
  <si>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</si>
  <si>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</si>
  <si>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</si>
  <si>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</si>
  <si>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</si>
  <si>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</si>
  <si>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</si>
  <si>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</si>
  <si>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</si>
  <si>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</si>
  <si>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</si>
  <si>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</si>
  <si>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</si>
  <si>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</si>
  <si>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</si>
  <si>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</si>
  <si>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</si>
  <si>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</si>
  <si>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17.</t>
  </si>
  <si>
    <t>Åttondelsfinal 1</t>
  </si>
  <si>
    <t>Åttondelsfinal 2</t>
  </si>
  <si>
    <t>Åttondelsfinal 3</t>
  </si>
  <si>
    <t>Åttondelsfinal 4</t>
  </si>
  <si>
    <t>Åttondelsfinal 5</t>
  </si>
  <si>
    <t>Åttondelsfinal 6</t>
  </si>
  <si>
    <t>Åttondelsfinal 7</t>
  </si>
  <si>
    <t>Åttondelsfinal 8</t>
  </si>
  <si>
    <t>33.</t>
  </si>
  <si>
    <t>Punkter</t>
  </si>
  <si>
    <t>SM 2015 Parallellslalom</t>
  </si>
  <si>
    <t>H1</t>
  </si>
  <si>
    <t>H2</t>
  </si>
  <si>
    <t>Rank</t>
  </si>
  <si>
    <t>Anna Swenn Larsson</t>
  </si>
  <si>
    <t>Rättviks SLK</t>
  </si>
  <si>
    <t>Charlotta Säfvenberg</t>
  </si>
  <si>
    <t>UHSK Umeå SK</t>
  </si>
  <si>
    <t>Emelie Vikström</t>
  </si>
  <si>
    <t>IFK Sävsjö</t>
  </si>
  <si>
    <t>Nathalie Eklund</t>
  </si>
  <si>
    <t>Leksands SLK</t>
  </si>
  <si>
    <t>Paulina Grassl</t>
  </si>
  <si>
    <t>Sunne A K</t>
  </si>
  <si>
    <t>Sara Hector</t>
  </si>
  <si>
    <t>Kungsbergets AK</t>
  </si>
  <si>
    <t>Ylva Stålnacke</t>
  </si>
  <si>
    <t>Kiruna BK</t>
  </si>
  <si>
    <t>Veronica Smedh</t>
  </si>
  <si>
    <t>Sundsvalls SLK</t>
  </si>
  <si>
    <t>Vera Fermbäck</t>
  </si>
  <si>
    <t>Vemdalens IF</t>
  </si>
  <si>
    <t>Helena Rapaport</t>
  </si>
  <si>
    <t>Mälaröarnas Alpina SK</t>
  </si>
  <si>
    <t>Mette Asp</t>
  </si>
  <si>
    <t>Åre SLK</t>
  </si>
  <si>
    <t>Alexandra Sjöström</t>
  </si>
  <si>
    <t>Lisa Hiltula</t>
  </si>
  <si>
    <t>Östersund-Frösö SLK</t>
  </si>
  <si>
    <t>Mica Nyberg</t>
  </si>
  <si>
    <t>Gällivare SK</t>
  </si>
  <si>
    <t>Lovisa Grant</t>
  </si>
  <si>
    <t>IFK Lidingö Slalomklubb</t>
  </si>
  <si>
    <t>Lin Ivarsson</t>
  </si>
  <si>
    <t>Sofie Gidlund</t>
  </si>
  <si>
    <t>Elsa Wilhelmsson</t>
  </si>
  <si>
    <t>Funäsdalens SLK</t>
  </si>
  <si>
    <t>Moa Gabrielsson</t>
  </si>
  <si>
    <t>Piteå Alpina</t>
  </si>
  <si>
    <t>Louise Wedin</t>
  </si>
  <si>
    <t>Edsbyns IF Alpina Förening</t>
  </si>
  <si>
    <t>Lisa Lifvendahl</t>
  </si>
  <si>
    <t>Sälens IF</t>
  </si>
  <si>
    <t>Elin Olofsson</t>
  </si>
  <si>
    <t>Rebecca Gunnarstedt</t>
  </si>
  <si>
    <t>IFK Kåbdalis</t>
  </si>
  <si>
    <t>Viktoria Scherbakova</t>
  </si>
  <si>
    <t>Sandra Jansson</t>
  </si>
  <si>
    <t>Höghedens SLK</t>
  </si>
  <si>
    <t>Sofie Karlsson</t>
  </si>
  <si>
    <t>Huddinge SK AF</t>
  </si>
  <si>
    <t>Li Djurestål</t>
  </si>
  <si>
    <t>Sollentuna SLK</t>
  </si>
  <si>
    <t>Johanna Karbach</t>
  </si>
  <si>
    <t>Michelle Kervén</t>
  </si>
  <si>
    <t>Emma Beckman</t>
  </si>
  <si>
    <t>Evelina Nejderyd</t>
  </si>
  <si>
    <t>Fanny Gyllenswärd</t>
  </si>
  <si>
    <t>Saltsjöbadens SLK</t>
  </si>
  <si>
    <t>Elsa Israelsson</t>
  </si>
  <si>
    <t>Helena Christensen</t>
  </si>
  <si>
    <t>Anna Granhed</t>
  </si>
  <si>
    <t>Malin Gabrielsson</t>
  </si>
  <si>
    <t>IFK Falun</t>
  </si>
  <si>
    <t>Matilda Hagström</t>
  </si>
  <si>
    <t>Marta Ohlsson</t>
  </si>
  <si>
    <t>Linda Aguirre</t>
  </si>
  <si>
    <t>Amanda Nyström</t>
  </si>
  <si>
    <t>Hestra Skid o SK</t>
  </si>
  <si>
    <t>Nadja Gunnarstedt</t>
  </si>
  <si>
    <t>Petrea Norgren</t>
  </si>
  <si>
    <t>Selma-Louise Boberg</t>
  </si>
  <si>
    <t>Hanna Olsson</t>
  </si>
  <si>
    <t>Uppsala SLK</t>
  </si>
  <si>
    <t>Siri Browald</t>
  </si>
  <si>
    <t>Djurgårdens IF AF</t>
  </si>
  <si>
    <t>Ebba Strandberg</t>
  </si>
  <si>
    <t>Ebba Palmlöv</t>
  </si>
  <si>
    <t>Emmie Salomonsson</t>
  </si>
  <si>
    <t>Klara Olsson</t>
  </si>
  <si>
    <t>Olivia Lundgren</t>
  </si>
  <si>
    <t>Klövsjö Alpina</t>
  </si>
  <si>
    <t>Kajsa Wijk</t>
  </si>
  <si>
    <t>Järfälla AK</t>
  </si>
  <si>
    <t>Clara Johansson</t>
  </si>
  <si>
    <t>Malin Ullberg</t>
  </si>
  <si>
    <t>Martina Jansson</t>
  </si>
  <si>
    <t>Kristin Olsson</t>
  </si>
  <si>
    <t>André Myhrer</t>
  </si>
  <si>
    <t>Bergsjö-Hassela AK</t>
  </si>
  <si>
    <t>Anton Lahdenperä</t>
  </si>
  <si>
    <t>Kristoffer Jakobsen</t>
  </si>
  <si>
    <t>Storklintens AK Skalp</t>
  </si>
  <si>
    <t>Emil Johansson</t>
  </si>
  <si>
    <t>SK Vitesse</t>
  </si>
  <si>
    <t>Casper Stein Lagerheim</t>
  </si>
  <si>
    <t>Max-Gordon Sundquist</t>
  </si>
  <si>
    <t>Rickard Kåhre</t>
  </si>
  <si>
    <t>Hjortens SK</t>
  </si>
  <si>
    <t>Mattias Rönngren</t>
  </si>
  <si>
    <t>Gustav Lundbäck</t>
  </si>
  <si>
    <t>Luleå AK</t>
  </si>
  <si>
    <t>Michael Vesterlund</t>
  </si>
  <si>
    <t>Junsele IF</t>
  </si>
  <si>
    <t>Hannes Grym</t>
  </si>
  <si>
    <t>Anthon Cassman</t>
  </si>
  <si>
    <t>Albert Bäckman</t>
  </si>
  <si>
    <t>Björn Hedman</t>
  </si>
  <si>
    <t>IF Hudik Alpin</t>
  </si>
  <si>
    <t>Robin Wedin</t>
  </si>
  <si>
    <t>Jesper Ask</t>
  </si>
  <si>
    <t>IFK Arvidsjaur AK</t>
  </si>
  <si>
    <t>Christopher Wisén</t>
  </si>
  <si>
    <t>Jesper Persson</t>
  </si>
  <si>
    <t>Mattis Hiltula</t>
  </si>
  <si>
    <t>Vidar Widing</t>
  </si>
  <si>
    <t>Tärna IK Fjällvinden</t>
  </si>
  <si>
    <t>Wilhelm Hedenberg</t>
  </si>
  <si>
    <t>Felix Monsén</t>
  </si>
  <si>
    <t>Johan Säfvenberg</t>
  </si>
  <si>
    <t>Alexander Feinestam</t>
  </si>
  <si>
    <t>Anton Östmark</t>
  </si>
  <si>
    <t>Gävle Alpina SK</t>
  </si>
  <si>
    <t>Ludwig Cassman</t>
  </si>
  <si>
    <t>Fredrik Sundqvist</t>
  </si>
  <si>
    <t>Dennis Eriksson</t>
  </si>
  <si>
    <t>IFK Borlänge</t>
  </si>
  <si>
    <t>André Olofsson</t>
  </si>
  <si>
    <t>Peter Bylund</t>
  </si>
  <si>
    <t>Järvsö IF</t>
  </si>
  <si>
    <t>Olle Sundin</t>
  </si>
  <si>
    <t>Emil Asplund</t>
  </si>
  <si>
    <t>Malå IF</t>
  </si>
  <si>
    <t>Lifvendahl Ludvig</t>
  </si>
  <si>
    <t>Johan Larsson</t>
  </si>
  <si>
    <t>AK Skellefteå</t>
  </si>
  <si>
    <t>Oskar Vestin</t>
  </si>
  <si>
    <t>Härnösands Alpina Klubb</t>
  </si>
  <si>
    <t>Johan Blom</t>
  </si>
  <si>
    <t>Marcus Duvernoy</t>
  </si>
  <si>
    <t>Jacob Rangnitt</t>
  </si>
  <si>
    <t>Filip Multan</t>
  </si>
  <si>
    <t>Henrik Fallgren</t>
  </si>
  <si>
    <t>Fredrik Bauer</t>
  </si>
  <si>
    <t>IFK Mora AK</t>
  </si>
  <si>
    <t>Edward Nord</t>
  </si>
  <si>
    <t>Norrköpings SK</t>
  </si>
  <si>
    <t>William Franzén</t>
  </si>
  <si>
    <t>David Larsson</t>
  </si>
  <si>
    <t>Oscar Eckman</t>
  </si>
  <si>
    <t>Måns Källstrand</t>
  </si>
  <si>
    <t>Filip Steinvall</t>
  </si>
  <si>
    <t>Jonas Stackefält</t>
  </si>
  <si>
    <t>Örebro SLF</t>
  </si>
  <si>
    <t>Oskar Ingves</t>
  </si>
  <si>
    <t>Johan Silfält</t>
  </si>
  <si>
    <t>Valfjällets SLK</t>
  </si>
  <si>
    <t>Jens Holmström</t>
  </si>
  <si>
    <t>Anton Smith</t>
  </si>
  <si>
    <t>Göteborgs SLK</t>
  </si>
  <si>
    <t>Claes Croneborg</t>
  </si>
  <si>
    <t>Johan Eriksson</t>
  </si>
  <si>
    <t>Roslagens AK</t>
  </si>
  <si>
    <t>Erik Edsås</t>
  </si>
  <si>
    <t>Elias Holmlund</t>
  </si>
  <si>
    <t>Avesta AK</t>
  </si>
  <si>
    <t>Max Wedsjö</t>
  </si>
  <si>
    <t>Teodor Wickman</t>
  </si>
  <si>
    <t>Stig Nordin Pettersson</t>
  </si>
  <si>
    <t>Erik Gabrielsson</t>
  </si>
  <si>
    <t>Ronja Andersson</t>
  </si>
  <si>
    <t>Malin Eriksson</t>
  </si>
  <si>
    <t>Vindelns IF</t>
  </si>
  <si>
    <t>Marcus Rundlöf</t>
  </si>
  <si>
    <t>Anton Leyonberg</t>
  </si>
  <si>
    <t>Elsa Fermbäck</t>
  </si>
  <si>
    <t>Anton Bülow</t>
  </si>
  <si>
    <t>Mullsjö Alpina SK</t>
  </si>
  <si>
    <t>Andreas Dirlinger</t>
  </si>
</sst>
</file>

<file path=xl/styles.xml><?xml version="1.0" encoding="utf-8"?>
<styleSheet xmlns="http://schemas.openxmlformats.org/spreadsheetml/2006/main">
  <numFmts count="1">
    <numFmt numFmtId="164" formatCode="mm:ss.000"/>
  </numFmts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5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4" xfId="0" applyFont="1" applyBorder="1"/>
    <xf numFmtId="0" fontId="7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7" fillId="0" borderId="0" xfId="0" applyFont="1" applyProtection="1">
      <protection locked="0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3" fillId="0" borderId="0" xfId="0" applyFont="1" applyFill="1" applyBorder="1"/>
    <xf numFmtId="0" fontId="3" fillId="0" borderId="0" xfId="0" applyFont="1" applyBorder="1" applyProtection="1">
      <protection locked="0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3" borderId="1" xfId="393" applyFont="1" applyFill="1" applyBorder="1" applyAlignment="1">
      <alignment horizontal="center" vertical="center"/>
    </xf>
    <xf numFmtId="0" fontId="3" fillId="3" borderId="0" xfId="393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2" fontId="0" fillId="0" borderId="0" xfId="0" applyNumberFormat="1"/>
    <xf numFmtId="2" fontId="15" fillId="0" borderId="0" xfId="0" applyNumberFormat="1" applyFont="1"/>
    <xf numFmtId="0" fontId="12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/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0" fillId="0" borderId="0" xfId="0" applyFill="1"/>
    <xf numFmtId="0" fontId="7" fillId="12" borderId="0" xfId="0" applyFont="1" applyFill="1" applyProtection="1"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3"/>
  <sheetViews>
    <sheetView showRuler="0" topLeftCell="J1" zoomScale="88" zoomScaleNormal="88" workbookViewId="0">
      <selection activeCell="L1" sqref="L1"/>
    </sheetView>
  </sheetViews>
  <sheetFormatPr defaultColWidth="10.125" defaultRowHeight="15.75"/>
  <cols>
    <col min="1" max="1" width="16.5" hidden="1" customWidth="1"/>
    <col min="2" max="2" width="26.625" hidden="1" customWidth="1"/>
    <col min="3" max="3" width="25.5" hidden="1" customWidth="1"/>
    <col min="4" max="4" width="12.125" hidden="1" customWidth="1"/>
    <col min="5" max="5" width="11.625" hidden="1" customWidth="1"/>
    <col min="6" max="6" width="10.125" hidden="1" customWidth="1"/>
    <col min="7" max="7" width="0" hidden="1" customWidth="1"/>
    <col min="8" max="8" width="14.5" hidden="1" customWidth="1"/>
    <col min="9" max="9" width="0" hidden="1" customWidth="1"/>
    <col min="10" max="10" width="5.75" customWidth="1"/>
    <col min="11" max="11" width="27.625" customWidth="1"/>
    <col min="12" max="12" width="28.75" customWidth="1"/>
    <col min="14" max="14" width="7.625" customWidth="1"/>
    <col min="15" max="15" width="3.25" customWidth="1"/>
  </cols>
  <sheetData>
    <row r="1" spans="1:14" s="16" customFormat="1" ht="28.5">
      <c r="A1" s="15" t="str">
        <f ca="1">MID(CELL("filename",A1),FIND("]",CELL("filename",A1))+1,255)</f>
        <v>RankingDamer</v>
      </c>
      <c r="J1" s="144" t="s">
        <v>64</v>
      </c>
    </row>
    <row r="2" spans="1:14" s="16" customFormat="1" ht="21">
      <c r="B2" s="17" t="s">
        <v>23</v>
      </c>
      <c r="C2" s="17" t="s">
        <v>24</v>
      </c>
      <c r="D2" s="17" t="s">
        <v>25</v>
      </c>
      <c r="E2" s="17" t="s">
        <v>25</v>
      </c>
      <c r="J2" s="15" t="str">
        <f ca="1">MID(CELL("filename",J2),FIND("]",CELL("filename",J2))+1,255)</f>
        <v>RankingDamer</v>
      </c>
    </row>
    <row r="3" spans="1:14" s="16" customFormat="1">
      <c r="D3" s="16" t="s">
        <v>26</v>
      </c>
      <c r="E3" s="16" t="s">
        <v>26</v>
      </c>
      <c r="K3" s="17"/>
    </row>
    <row r="4" spans="1:14" s="16" customFormat="1">
      <c r="A4" s="32" t="s">
        <v>27</v>
      </c>
      <c r="B4" s="18" t="s">
        <v>28</v>
      </c>
      <c r="C4" s="18" t="s">
        <v>29</v>
      </c>
      <c r="D4" s="18" t="s">
        <v>30</v>
      </c>
      <c r="E4" s="19" t="s">
        <v>31</v>
      </c>
      <c r="F4" s="18" t="s">
        <v>32</v>
      </c>
      <c r="J4" s="32" t="s">
        <v>67</v>
      </c>
      <c r="K4" s="18" t="s">
        <v>28</v>
      </c>
      <c r="L4" s="18" t="s">
        <v>29</v>
      </c>
      <c r="M4" s="18" t="s">
        <v>33</v>
      </c>
      <c r="N4" s="18" t="s">
        <v>63</v>
      </c>
    </row>
    <row r="5" spans="1:14" s="16" customFormat="1">
      <c r="A5" s="16">
        <v>1</v>
      </c>
      <c r="B5" s="20"/>
      <c r="C5" s="20"/>
      <c r="D5" s="21"/>
      <c r="E5" s="21"/>
      <c r="F5" s="16" t="str">
        <f>IF(OR(ISBLANK(D5),ISBLANK(E5)),"",TEXT(D5+E5,"mm:ss.000"))</f>
        <v/>
      </c>
      <c r="J5" s="16">
        <v>1</v>
      </c>
      <c r="K5" t="s">
        <v>68</v>
      </c>
      <c r="L5" t="s">
        <v>69</v>
      </c>
      <c r="M5" s="23">
        <v>1</v>
      </c>
      <c r="N5" s="123"/>
    </row>
    <row r="6" spans="1:14" s="16" customFormat="1">
      <c r="A6" s="16">
        <f>A5+1</f>
        <v>2</v>
      </c>
      <c r="B6" s="20"/>
      <c r="C6" s="20"/>
      <c r="D6" s="21"/>
      <c r="E6" s="21"/>
      <c r="F6" s="16" t="str">
        <f t="shared" ref="F6:F67" si="0">IF(OR(ISBLANK(D6),ISBLANK(E6)),"",TEXT(D6+E6,"mm:ss.000"))</f>
        <v/>
      </c>
      <c r="J6" s="16">
        <f>J5+1</f>
        <v>2</v>
      </c>
      <c r="K6" t="s">
        <v>70</v>
      </c>
      <c r="L6" t="s">
        <v>71</v>
      </c>
      <c r="M6" s="23">
        <v>2</v>
      </c>
      <c r="N6" s="123"/>
    </row>
    <row r="7" spans="1:14" s="16" customFormat="1">
      <c r="A7" s="16">
        <f>A6+1</f>
        <v>3</v>
      </c>
      <c r="B7" s="20"/>
      <c r="C7" s="20"/>
      <c r="D7" s="21"/>
      <c r="E7" s="21"/>
      <c r="F7" s="16" t="str">
        <f t="shared" si="0"/>
        <v/>
      </c>
      <c r="J7" s="16">
        <f t="shared" ref="J7:J68" si="1">J6+1</f>
        <v>3</v>
      </c>
      <c r="K7" t="s">
        <v>72</v>
      </c>
      <c r="L7" t="s">
        <v>73</v>
      </c>
      <c r="M7" s="23">
        <v>3</v>
      </c>
      <c r="N7" s="123"/>
    </row>
    <row r="8" spans="1:14" s="16" customFormat="1">
      <c r="A8" s="16">
        <f t="shared" ref="A8:A67" si="2">A7+1</f>
        <v>4</v>
      </c>
      <c r="B8" s="20"/>
      <c r="C8" s="20"/>
      <c r="D8" s="21"/>
      <c r="E8" s="21"/>
      <c r="F8" s="16" t="str">
        <f t="shared" si="0"/>
        <v/>
      </c>
      <c r="J8" s="16">
        <f t="shared" si="1"/>
        <v>4</v>
      </c>
      <c r="K8" t="s">
        <v>74</v>
      </c>
      <c r="L8" t="s">
        <v>75</v>
      </c>
      <c r="M8" s="23">
        <v>4</v>
      </c>
      <c r="N8" s="123"/>
    </row>
    <row r="9" spans="1:14" s="16" customFormat="1">
      <c r="A9" s="16">
        <f t="shared" si="2"/>
        <v>5</v>
      </c>
      <c r="B9" s="20"/>
      <c r="C9" s="20"/>
      <c r="D9" s="21"/>
      <c r="E9" s="21"/>
      <c r="F9" s="16" t="str">
        <f t="shared" si="0"/>
        <v/>
      </c>
      <c r="J9" s="16">
        <f t="shared" si="1"/>
        <v>5</v>
      </c>
      <c r="K9" t="s">
        <v>76</v>
      </c>
      <c r="L9" t="s">
        <v>77</v>
      </c>
      <c r="M9" s="23">
        <v>5</v>
      </c>
      <c r="N9" s="123"/>
    </row>
    <row r="10" spans="1:14" s="16" customFormat="1">
      <c r="A10" s="16">
        <f t="shared" si="2"/>
        <v>6</v>
      </c>
      <c r="B10" s="20"/>
      <c r="C10" s="20"/>
      <c r="D10" s="21"/>
      <c r="E10" s="21"/>
      <c r="F10" s="16" t="str">
        <f t="shared" si="0"/>
        <v/>
      </c>
      <c r="J10" s="16">
        <f t="shared" si="1"/>
        <v>6</v>
      </c>
      <c r="K10" t="s">
        <v>78</v>
      </c>
      <c r="L10" t="s">
        <v>79</v>
      </c>
      <c r="M10" s="23">
        <v>6</v>
      </c>
      <c r="N10" s="123"/>
    </row>
    <row r="11" spans="1:14" s="16" customFormat="1">
      <c r="A11" s="16">
        <f t="shared" si="2"/>
        <v>7</v>
      </c>
      <c r="B11" s="20"/>
      <c r="C11" s="20"/>
      <c r="D11" s="21"/>
      <c r="E11" s="21"/>
      <c r="F11" s="16" t="str">
        <f t="shared" si="0"/>
        <v/>
      </c>
      <c r="J11" s="16">
        <f t="shared" si="1"/>
        <v>7</v>
      </c>
      <c r="K11" t="s">
        <v>80</v>
      </c>
      <c r="L11" t="s">
        <v>81</v>
      </c>
      <c r="M11" s="23">
        <v>7</v>
      </c>
      <c r="N11" s="123"/>
    </row>
    <row r="12" spans="1:14" s="16" customFormat="1">
      <c r="A12" s="16">
        <f t="shared" si="2"/>
        <v>8</v>
      </c>
      <c r="B12" s="20"/>
      <c r="C12" s="20"/>
      <c r="D12" s="21"/>
      <c r="E12" s="21"/>
      <c r="F12" s="16" t="str">
        <f t="shared" si="0"/>
        <v/>
      </c>
      <c r="J12" s="16">
        <f t="shared" si="1"/>
        <v>8</v>
      </c>
      <c r="K12" t="s">
        <v>82</v>
      </c>
      <c r="L12" t="s">
        <v>83</v>
      </c>
      <c r="M12" s="23">
        <v>8</v>
      </c>
      <c r="N12" s="123"/>
    </row>
    <row r="13" spans="1:14" s="16" customFormat="1">
      <c r="A13" s="16">
        <f t="shared" si="2"/>
        <v>9</v>
      </c>
      <c r="B13" s="20"/>
      <c r="C13" s="20"/>
      <c r="D13" s="21"/>
      <c r="E13" s="21"/>
      <c r="F13" s="16" t="str">
        <f t="shared" si="0"/>
        <v/>
      </c>
      <c r="J13" s="16">
        <f t="shared" si="1"/>
        <v>9</v>
      </c>
      <c r="K13" t="s">
        <v>84</v>
      </c>
      <c r="L13" t="s">
        <v>85</v>
      </c>
      <c r="M13" s="23">
        <v>9</v>
      </c>
      <c r="N13" s="123"/>
    </row>
    <row r="14" spans="1:14" s="16" customFormat="1">
      <c r="A14" s="16">
        <f t="shared" si="2"/>
        <v>10</v>
      </c>
      <c r="B14" s="20"/>
      <c r="C14" s="20"/>
      <c r="D14" s="21"/>
      <c r="E14" s="21"/>
      <c r="F14" s="16" t="str">
        <f t="shared" si="0"/>
        <v/>
      </c>
      <c r="J14" s="16">
        <f t="shared" si="1"/>
        <v>10</v>
      </c>
      <c r="K14" t="s">
        <v>86</v>
      </c>
      <c r="L14" t="s">
        <v>87</v>
      </c>
      <c r="M14" s="23">
        <v>10</v>
      </c>
      <c r="N14" s="123"/>
    </row>
    <row r="15" spans="1:14" s="16" customFormat="1">
      <c r="A15" s="16">
        <f t="shared" si="2"/>
        <v>11</v>
      </c>
      <c r="B15" s="20"/>
      <c r="C15" s="20"/>
      <c r="D15" s="21"/>
      <c r="E15" s="21"/>
      <c r="F15" s="16" t="str">
        <f t="shared" si="0"/>
        <v/>
      </c>
      <c r="J15" s="16">
        <f t="shared" si="1"/>
        <v>11</v>
      </c>
      <c r="K15" t="s">
        <v>88</v>
      </c>
      <c r="L15" t="s">
        <v>89</v>
      </c>
      <c r="M15" s="23">
        <v>11</v>
      </c>
      <c r="N15" s="123"/>
    </row>
    <row r="16" spans="1:14" s="16" customFormat="1">
      <c r="A16" s="16">
        <f t="shared" si="2"/>
        <v>12</v>
      </c>
      <c r="B16" s="20"/>
      <c r="C16" s="20"/>
      <c r="D16" s="21"/>
      <c r="E16" s="21"/>
      <c r="F16" s="16" t="str">
        <f t="shared" si="0"/>
        <v/>
      </c>
      <c r="J16" s="16">
        <f t="shared" si="1"/>
        <v>12</v>
      </c>
      <c r="K16" t="s">
        <v>90</v>
      </c>
      <c r="L16" t="s">
        <v>71</v>
      </c>
      <c r="M16" s="23">
        <v>12</v>
      </c>
      <c r="N16" s="123"/>
    </row>
    <row r="17" spans="1:14" s="16" customFormat="1">
      <c r="A17" s="16">
        <f t="shared" si="2"/>
        <v>13</v>
      </c>
      <c r="B17" s="20"/>
      <c r="C17" s="20"/>
      <c r="D17" s="21"/>
      <c r="E17" s="21"/>
      <c r="F17" s="16" t="str">
        <f t="shared" si="0"/>
        <v/>
      </c>
      <c r="J17" s="16">
        <f t="shared" si="1"/>
        <v>13</v>
      </c>
      <c r="K17" t="s">
        <v>91</v>
      </c>
      <c r="L17" t="s">
        <v>92</v>
      </c>
      <c r="M17" s="23">
        <v>13</v>
      </c>
      <c r="N17" s="123"/>
    </row>
    <row r="18" spans="1:14" s="16" customFormat="1">
      <c r="A18" s="16">
        <f t="shared" si="2"/>
        <v>14</v>
      </c>
      <c r="B18" s="20"/>
      <c r="C18" s="20"/>
      <c r="D18" s="21"/>
      <c r="E18" s="21"/>
      <c r="F18" s="16" t="str">
        <f t="shared" si="0"/>
        <v/>
      </c>
      <c r="J18" s="16">
        <f t="shared" si="1"/>
        <v>14</v>
      </c>
      <c r="K18" t="s">
        <v>93</v>
      </c>
      <c r="L18" t="s">
        <v>94</v>
      </c>
      <c r="M18" s="23">
        <v>14</v>
      </c>
      <c r="N18" s="123"/>
    </row>
    <row r="19" spans="1:14" s="16" customFormat="1">
      <c r="A19" s="16">
        <f t="shared" si="2"/>
        <v>15</v>
      </c>
      <c r="B19" s="20"/>
      <c r="C19" s="20"/>
      <c r="D19" s="21"/>
      <c r="E19" s="21"/>
      <c r="F19" s="16" t="str">
        <f t="shared" si="0"/>
        <v/>
      </c>
      <c r="J19" s="16">
        <f t="shared" si="1"/>
        <v>15</v>
      </c>
      <c r="K19" t="s">
        <v>95</v>
      </c>
      <c r="L19" t="s">
        <v>96</v>
      </c>
      <c r="M19" s="23">
        <v>15</v>
      </c>
      <c r="N19" s="123"/>
    </row>
    <row r="20" spans="1:14" s="16" customFormat="1">
      <c r="A20" s="16">
        <f t="shared" si="2"/>
        <v>16</v>
      </c>
      <c r="B20" s="20"/>
      <c r="C20" s="20"/>
      <c r="D20" s="21"/>
      <c r="E20" s="21"/>
      <c r="F20" s="16" t="str">
        <f t="shared" si="0"/>
        <v/>
      </c>
      <c r="J20" s="16">
        <f t="shared" si="1"/>
        <v>16</v>
      </c>
      <c r="K20" t="s">
        <v>97</v>
      </c>
      <c r="L20" t="s">
        <v>89</v>
      </c>
      <c r="M20" s="23">
        <v>16</v>
      </c>
      <c r="N20" s="123"/>
    </row>
    <row r="21" spans="1:14" s="16" customFormat="1">
      <c r="A21" s="16">
        <f t="shared" si="2"/>
        <v>17</v>
      </c>
      <c r="B21" s="20"/>
      <c r="C21" s="20"/>
      <c r="D21" s="21"/>
      <c r="E21" s="21"/>
      <c r="F21" s="16" t="str">
        <f t="shared" si="0"/>
        <v/>
      </c>
      <c r="J21" s="16">
        <f t="shared" si="1"/>
        <v>17</v>
      </c>
      <c r="K21" t="s">
        <v>98</v>
      </c>
      <c r="L21" t="s">
        <v>81</v>
      </c>
      <c r="M21" s="23">
        <v>17</v>
      </c>
      <c r="N21" s="123"/>
    </row>
    <row r="22" spans="1:14" s="16" customFormat="1">
      <c r="A22" s="16">
        <f t="shared" si="2"/>
        <v>18</v>
      </c>
      <c r="B22" s="20"/>
      <c r="C22" s="20"/>
      <c r="D22" s="21"/>
      <c r="E22" s="21"/>
      <c r="F22" s="16" t="str">
        <f t="shared" si="0"/>
        <v/>
      </c>
      <c r="J22" s="16">
        <f t="shared" si="1"/>
        <v>18</v>
      </c>
      <c r="K22" t="s">
        <v>99</v>
      </c>
      <c r="L22" t="s">
        <v>100</v>
      </c>
      <c r="M22" s="23">
        <v>18</v>
      </c>
      <c r="N22" s="123"/>
    </row>
    <row r="23" spans="1:14" s="16" customFormat="1">
      <c r="A23" s="16">
        <f t="shared" si="2"/>
        <v>19</v>
      </c>
      <c r="B23" s="20"/>
      <c r="C23" s="20"/>
      <c r="D23" s="21"/>
      <c r="E23" s="21"/>
      <c r="F23" s="16" t="str">
        <f t="shared" si="0"/>
        <v/>
      </c>
      <c r="J23" s="16">
        <f t="shared" si="1"/>
        <v>19</v>
      </c>
      <c r="K23" t="s">
        <v>101</v>
      </c>
      <c r="L23" t="s">
        <v>102</v>
      </c>
      <c r="M23" s="23">
        <v>19</v>
      </c>
      <c r="N23" s="123"/>
    </row>
    <row r="24" spans="1:14" s="16" customFormat="1">
      <c r="A24" s="16">
        <f t="shared" si="2"/>
        <v>20</v>
      </c>
      <c r="B24" s="20"/>
      <c r="C24" s="20"/>
      <c r="D24" s="21"/>
      <c r="E24" s="21"/>
      <c r="F24" s="16" t="str">
        <f t="shared" si="0"/>
        <v/>
      </c>
      <c r="J24" s="16">
        <f t="shared" si="1"/>
        <v>20</v>
      </c>
      <c r="K24" t="s">
        <v>103</v>
      </c>
      <c r="L24" t="s">
        <v>104</v>
      </c>
      <c r="M24" s="23">
        <v>20</v>
      </c>
      <c r="N24" s="123"/>
    </row>
    <row r="25" spans="1:14" s="16" customFormat="1">
      <c r="A25" s="16">
        <f t="shared" si="2"/>
        <v>21</v>
      </c>
      <c r="B25" s="20"/>
      <c r="C25" s="20"/>
      <c r="D25" s="21"/>
      <c r="E25" s="21"/>
      <c r="F25" s="16" t="str">
        <f t="shared" si="0"/>
        <v/>
      </c>
      <c r="J25" s="16">
        <f t="shared" si="1"/>
        <v>21</v>
      </c>
      <c r="K25" t="s">
        <v>105</v>
      </c>
      <c r="L25" t="s">
        <v>106</v>
      </c>
      <c r="M25" s="23">
        <v>21</v>
      </c>
      <c r="N25" s="123"/>
    </row>
    <row r="26" spans="1:14" s="16" customFormat="1">
      <c r="A26" s="16">
        <f t="shared" si="2"/>
        <v>22</v>
      </c>
      <c r="B26" s="20"/>
      <c r="C26" s="20"/>
      <c r="D26" s="21"/>
      <c r="E26" s="21"/>
      <c r="F26" s="16" t="str">
        <f t="shared" si="0"/>
        <v/>
      </c>
      <c r="J26" s="16">
        <f t="shared" si="1"/>
        <v>22</v>
      </c>
      <c r="K26" t="s">
        <v>107</v>
      </c>
      <c r="L26" t="s">
        <v>89</v>
      </c>
      <c r="M26" s="23">
        <v>22</v>
      </c>
      <c r="N26" s="123"/>
    </row>
    <row r="27" spans="1:14" s="16" customFormat="1">
      <c r="A27" s="16">
        <f t="shared" si="2"/>
        <v>23</v>
      </c>
      <c r="B27" s="20"/>
      <c r="C27" s="20"/>
      <c r="D27" s="21"/>
      <c r="E27" s="21"/>
      <c r="F27" s="16" t="str">
        <f t="shared" si="0"/>
        <v/>
      </c>
      <c r="J27" s="16">
        <f t="shared" si="1"/>
        <v>23</v>
      </c>
      <c r="K27" t="s">
        <v>108</v>
      </c>
      <c r="L27" t="s">
        <v>109</v>
      </c>
      <c r="M27" s="23">
        <v>23</v>
      </c>
      <c r="N27" s="123"/>
    </row>
    <row r="28" spans="1:14" s="16" customFormat="1">
      <c r="A28" s="16">
        <f t="shared" si="2"/>
        <v>24</v>
      </c>
      <c r="B28" s="20"/>
      <c r="C28" s="20"/>
      <c r="D28" s="21"/>
      <c r="E28" s="21"/>
      <c r="F28" s="16" t="str">
        <f t="shared" si="0"/>
        <v/>
      </c>
      <c r="J28" s="16">
        <f t="shared" si="1"/>
        <v>24</v>
      </c>
      <c r="K28" t="s">
        <v>110</v>
      </c>
      <c r="L28" t="s">
        <v>71</v>
      </c>
      <c r="M28" s="23">
        <v>24</v>
      </c>
      <c r="N28" s="123"/>
    </row>
    <row r="29" spans="1:14" s="16" customFormat="1">
      <c r="A29" s="16">
        <f t="shared" si="2"/>
        <v>25</v>
      </c>
      <c r="B29" s="20"/>
      <c r="C29" s="20"/>
      <c r="D29" s="21"/>
      <c r="E29" s="21"/>
      <c r="F29" s="16" t="str">
        <f t="shared" si="0"/>
        <v/>
      </c>
      <c r="J29" s="16">
        <f t="shared" si="1"/>
        <v>25</v>
      </c>
      <c r="K29" t="s">
        <v>111</v>
      </c>
      <c r="L29" t="s">
        <v>112</v>
      </c>
      <c r="M29" s="23">
        <v>25</v>
      </c>
      <c r="N29" s="123"/>
    </row>
    <row r="30" spans="1:14" s="16" customFormat="1">
      <c r="A30" s="16">
        <f t="shared" si="2"/>
        <v>26</v>
      </c>
      <c r="B30" s="20"/>
      <c r="C30" s="20"/>
      <c r="D30" s="21"/>
      <c r="E30" s="21"/>
      <c r="F30" s="16" t="str">
        <f t="shared" si="0"/>
        <v/>
      </c>
      <c r="J30" s="16">
        <f t="shared" si="1"/>
        <v>26</v>
      </c>
      <c r="K30" t="s">
        <v>113</v>
      </c>
      <c r="L30" t="s">
        <v>114</v>
      </c>
      <c r="M30" s="23">
        <v>26</v>
      </c>
      <c r="N30" s="123"/>
    </row>
    <row r="31" spans="1:14" s="16" customFormat="1">
      <c r="A31" s="16">
        <f t="shared" si="2"/>
        <v>27</v>
      </c>
      <c r="B31" s="20"/>
      <c r="C31" s="20"/>
      <c r="D31" s="21"/>
      <c r="E31" s="21"/>
      <c r="F31" s="16" t="str">
        <f t="shared" si="0"/>
        <v/>
      </c>
      <c r="J31" s="16">
        <f t="shared" si="1"/>
        <v>27</v>
      </c>
      <c r="K31" t="s">
        <v>115</v>
      </c>
      <c r="L31" t="s">
        <v>116</v>
      </c>
      <c r="M31" s="23">
        <v>27</v>
      </c>
      <c r="N31" s="123"/>
    </row>
    <row r="32" spans="1:14" s="16" customFormat="1">
      <c r="A32" s="16">
        <f t="shared" si="2"/>
        <v>28</v>
      </c>
      <c r="B32" s="20"/>
      <c r="C32" s="20"/>
      <c r="D32" s="21"/>
      <c r="E32" s="21"/>
      <c r="F32" s="16" t="str">
        <f t="shared" si="0"/>
        <v/>
      </c>
      <c r="J32" s="16">
        <f t="shared" si="1"/>
        <v>28</v>
      </c>
      <c r="K32" t="s">
        <v>117</v>
      </c>
      <c r="L32" t="s">
        <v>71</v>
      </c>
      <c r="M32" s="23">
        <v>28</v>
      </c>
      <c r="N32" s="123"/>
    </row>
    <row r="33" spans="1:14" s="16" customFormat="1">
      <c r="A33" s="16">
        <f t="shared" si="2"/>
        <v>29</v>
      </c>
      <c r="B33" s="20"/>
      <c r="C33" s="20"/>
      <c r="D33" s="21"/>
      <c r="E33" s="21"/>
      <c r="F33" s="16" t="str">
        <f t="shared" si="0"/>
        <v/>
      </c>
      <c r="J33" s="16">
        <f t="shared" si="1"/>
        <v>29</v>
      </c>
      <c r="K33" t="s">
        <v>118</v>
      </c>
      <c r="L33" t="s">
        <v>114</v>
      </c>
      <c r="M33" s="23">
        <v>29</v>
      </c>
      <c r="N33" s="123"/>
    </row>
    <row r="34" spans="1:14" s="16" customFormat="1">
      <c r="A34" s="16">
        <f t="shared" si="2"/>
        <v>30</v>
      </c>
      <c r="B34" s="20"/>
      <c r="C34" s="20"/>
      <c r="D34" s="21"/>
      <c r="E34" s="21"/>
      <c r="F34" s="16" t="str">
        <f t="shared" si="0"/>
        <v/>
      </c>
      <c r="J34" s="16">
        <f t="shared" si="1"/>
        <v>30</v>
      </c>
      <c r="K34" t="s">
        <v>119</v>
      </c>
      <c r="L34" t="s">
        <v>87</v>
      </c>
      <c r="M34" s="23">
        <v>30</v>
      </c>
      <c r="N34" s="123"/>
    </row>
    <row r="35" spans="1:14" s="16" customFormat="1">
      <c r="A35" s="16">
        <f t="shared" si="2"/>
        <v>31</v>
      </c>
      <c r="B35" s="20"/>
      <c r="C35" s="20"/>
      <c r="D35" s="21"/>
      <c r="E35" s="21"/>
      <c r="F35" s="16" t="str">
        <f t="shared" si="0"/>
        <v/>
      </c>
      <c r="J35" s="16">
        <f t="shared" si="1"/>
        <v>31</v>
      </c>
      <c r="K35" t="s">
        <v>120</v>
      </c>
      <c r="L35" t="s">
        <v>114</v>
      </c>
      <c r="M35" s="23">
        <v>31</v>
      </c>
      <c r="N35" s="123"/>
    </row>
    <row r="36" spans="1:14" s="16" customFormat="1">
      <c r="A36" s="16">
        <f t="shared" si="2"/>
        <v>32</v>
      </c>
      <c r="B36" s="20"/>
      <c r="C36" s="20"/>
      <c r="D36" s="21"/>
      <c r="E36" s="21"/>
      <c r="F36" s="16" t="str">
        <f t="shared" si="0"/>
        <v/>
      </c>
      <c r="J36" s="16">
        <f t="shared" si="1"/>
        <v>32</v>
      </c>
      <c r="K36" t="s">
        <v>121</v>
      </c>
      <c r="L36" t="s">
        <v>122</v>
      </c>
      <c r="M36" s="23">
        <v>32</v>
      </c>
      <c r="N36" s="123"/>
    </row>
    <row r="37" spans="1:14" s="16" customFormat="1">
      <c r="A37" s="16">
        <f t="shared" si="2"/>
        <v>33</v>
      </c>
      <c r="B37" s="20"/>
      <c r="C37" s="20"/>
      <c r="D37" s="21"/>
      <c r="E37" s="21"/>
      <c r="F37" s="16" t="str">
        <f t="shared" si="0"/>
        <v/>
      </c>
      <c r="J37" s="16">
        <f t="shared" si="1"/>
        <v>33</v>
      </c>
      <c r="K37" t="s">
        <v>123</v>
      </c>
      <c r="L37" t="s">
        <v>83</v>
      </c>
      <c r="M37" s="23">
        <v>33</v>
      </c>
      <c r="N37" s="123"/>
    </row>
    <row r="38" spans="1:14" s="16" customFormat="1">
      <c r="A38" s="16">
        <f t="shared" si="2"/>
        <v>34</v>
      </c>
      <c r="B38" s="20"/>
      <c r="C38" s="20"/>
      <c r="D38" s="21"/>
      <c r="E38" s="21"/>
      <c r="F38" s="16" t="str">
        <f t="shared" si="0"/>
        <v/>
      </c>
      <c r="J38" s="16">
        <f t="shared" si="1"/>
        <v>34</v>
      </c>
      <c r="K38" t="s">
        <v>124</v>
      </c>
      <c r="L38" t="s">
        <v>83</v>
      </c>
      <c r="M38" s="23">
        <v>34</v>
      </c>
      <c r="N38" s="123"/>
    </row>
    <row r="39" spans="1:14" s="16" customFormat="1">
      <c r="A39" s="16">
        <f t="shared" si="2"/>
        <v>35</v>
      </c>
      <c r="B39" s="20"/>
      <c r="C39" s="20"/>
      <c r="D39" s="21"/>
      <c r="E39" s="21"/>
      <c r="F39" s="16" t="str">
        <f t="shared" si="0"/>
        <v/>
      </c>
      <c r="J39" s="16">
        <f t="shared" si="1"/>
        <v>35</v>
      </c>
      <c r="K39" t="s">
        <v>125</v>
      </c>
      <c r="L39" t="s">
        <v>96</v>
      </c>
      <c r="M39" s="23">
        <v>35</v>
      </c>
      <c r="N39" s="123"/>
    </row>
    <row r="40" spans="1:14" s="16" customFormat="1">
      <c r="A40" s="16">
        <f t="shared" si="2"/>
        <v>36</v>
      </c>
      <c r="B40" s="20"/>
      <c r="C40" s="20"/>
      <c r="D40" s="21"/>
      <c r="E40" s="21"/>
      <c r="F40" s="16" t="str">
        <f t="shared" si="0"/>
        <v/>
      </c>
      <c r="J40" s="16">
        <f t="shared" si="1"/>
        <v>36</v>
      </c>
      <c r="K40" t="s">
        <v>126</v>
      </c>
      <c r="L40" t="s">
        <v>127</v>
      </c>
      <c r="M40" s="23">
        <v>36</v>
      </c>
      <c r="N40" s="123"/>
    </row>
    <row r="41" spans="1:14" s="16" customFormat="1">
      <c r="A41" s="16">
        <f t="shared" si="2"/>
        <v>37</v>
      </c>
      <c r="B41" s="20"/>
      <c r="C41" s="20"/>
      <c r="D41" s="21"/>
      <c r="E41" s="21"/>
      <c r="F41" s="16" t="str">
        <f t="shared" si="0"/>
        <v/>
      </c>
      <c r="J41" s="16">
        <f t="shared" si="1"/>
        <v>37</v>
      </c>
      <c r="K41" t="s">
        <v>128</v>
      </c>
      <c r="L41" t="s">
        <v>104</v>
      </c>
      <c r="M41" s="23">
        <v>37</v>
      </c>
      <c r="N41" s="123"/>
    </row>
    <row r="42" spans="1:14" s="16" customFormat="1">
      <c r="A42" s="16">
        <f t="shared" si="2"/>
        <v>38</v>
      </c>
      <c r="B42" s="20"/>
      <c r="C42" s="20"/>
      <c r="D42" s="21"/>
      <c r="E42" s="21"/>
      <c r="F42" s="16" t="str">
        <f t="shared" si="0"/>
        <v/>
      </c>
      <c r="J42" s="16">
        <f t="shared" si="1"/>
        <v>38</v>
      </c>
      <c r="K42" t="s">
        <v>129</v>
      </c>
      <c r="L42" t="s">
        <v>85</v>
      </c>
      <c r="M42" s="23">
        <v>38</v>
      </c>
      <c r="N42" s="123"/>
    </row>
    <row r="43" spans="1:14" s="16" customFormat="1">
      <c r="A43" s="16">
        <f t="shared" si="2"/>
        <v>39</v>
      </c>
      <c r="B43" s="20"/>
      <c r="C43" s="20"/>
      <c r="D43" s="21"/>
      <c r="E43" s="21"/>
      <c r="F43" s="16" t="str">
        <f t="shared" si="0"/>
        <v/>
      </c>
      <c r="J43" s="16">
        <f t="shared" si="1"/>
        <v>39</v>
      </c>
      <c r="K43" t="s">
        <v>130</v>
      </c>
      <c r="L43" t="s">
        <v>89</v>
      </c>
      <c r="M43" s="23">
        <v>39</v>
      </c>
      <c r="N43" s="123"/>
    </row>
    <row r="44" spans="1:14" s="16" customFormat="1">
      <c r="A44" s="16">
        <f t="shared" si="2"/>
        <v>40</v>
      </c>
      <c r="B44" s="20"/>
      <c r="C44" s="20"/>
      <c r="D44" s="21"/>
      <c r="E44" s="21"/>
      <c r="F44" s="16" t="str">
        <f t="shared" si="0"/>
        <v/>
      </c>
      <c r="J44" s="16">
        <f t="shared" si="1"/>
        <v>40</v>
      </c>
      <c r="K44" t="s">
        <v>234</v>
      </c>
      <c r="L44" t="s">
        <v>106</v>
      </c>
      <c r="M44" s="23">
        <v>40</v>
      </c>
      <c r="N44" s="123"/>
    </row>
    <row r="45" spans="1:14" s="16" customFormat="1">
      <c r="A45" s="16">
        <f t="shared" si="2"/>
        <v>41</v>
      </c>
      <c r="B45" s="20"/>
      <c r="C45" s="20"/>
      <c r="D45" s="21"/>
      <c r="E45" s="21"/>
      <c r="F45" s="16" t="str">
        <f t="shared" si="0"/>
        <v/>
      </c>
      <c r="J45" s="16">
        <f t="shared" si="1"/>
        <v>41</v>
      </c>
      <c r="K45" t="s">
        <v>131</v>
      </c>
      <c r="L45" t="s">
        <v>132</v>
      </c>
      <c r="M45" s="23">
        <v>41</v>
      </c>
      <c r="N45" s="123"/>
    </row>
    <row r="46" spans="1:14" s="16" customFormat="1">
      <c r="A46" s="16">
        <f t="shared" si="2"/>
        <v>42</v>
      </c>
      <c r="B46" s="20"/>
      <c r="C46" s="20"/>
      <c r="D46" s="21"/>
      <c r="E46" s="21"/>
      <c r="F46" s="16" t="str">
        <f t="shared" si="0"/>
        <v/>
      </c>
      <c r="J46" s="16">
        <f t="shared" si="1"/>
        <v>42</v>
      </c>
      <c r="K46" t="s">
        <v>133</v>
      </c>
      <c r="L46" t="s">
        <v>109</v>
      </c>
      <c r="M46" s="23">
        <v>42</v>
      </c>
      <c r="N46" s="123"/>
    </row>
    <row r="47" spans="1:14" s="16" customFormat="1">
      <c r="A47" s="16">
        <f t="shared" si="2"/>
        <v>43</v>
      </c>
      <c r="B47" s="20"/>
      <c r="C47" s="20"/>
      <c r="D47" s="21"/>
      <c r="E47" s="21"/>
      <c r="F47" s="16" t="str">
        <f t="shared" si="0"/>
        <v/>
      </c>
      <c r="J47" s="16">
        <f t="shared" si="1"/>
        <v>43</v>
      </c>
      <c r="K47" t="s">
        <v>134</v>
      </c>
      <c r="L47" t="s">
        <v>114</v>
      </c>
      <c r="M47" s="23">
        <v>43</v>
      </c>
      <c r="N47" s="123"/>
    </row>
    <row r="48" spans="1:14" s="16" customFormat="1">
      <c r="A48" s="16">
        <f t="shared" si="2"/>
        <v>44</v>
      </c>
      <c r="B48" s="20"/>
      <c r="C48" s="20"/>
      <c r="D48" s="21"/>
      <c r="E48" s="21"/>
      <c r="F48" s="16" t="str">
        <f t="shared" si="0"/>
        <v/>
      </c>
      <c r="J48" s="16">
        <f t="shared" si="1"/>
        <v>44</v>
      </c>
      <c r="K48" t="s">
        <v>135</v>
      </c>
      <c r="L48" t="s">
        <v>89</v>
      </c>
      <c r="M48" s="23">
        <v>44</v>
      </c>
      <c r="N48" s="123"/>
    </row>
    <row r="49" spans="1:14" s="16" customFormat="1">
      <c r="A49" s="16">
        <f t="shared" si="2"/>
        <v>45</v>
      </c>
      <c r="B49" s="20"/>
      <c r="C49" s="20"/>
      <c r="D49" s="21"/>
      <c r="E49" s="21"/>
      <c r="F49" s="16" t="str">
        <f t="shared" si="0"/>
        <v/>
      </c>
      <c r="J49" s="16">
        <f t="shared" si="1"/>
        <v>45</v>
      </c>
      <c r="K49" t="s">
        <v>136</v>
      </c>
      <c r="L49" t="s">
        <v>137</v>
      </c>
      <c r="M49" s="23">
        <v>45</v>
      </c>
      <c r="N49" s="123"/>
    </row>
    <row r="50" spans="1:14" s="16" customFormat="1">
      <c r="A50" s="16">
        <f t="shared" si="2"/>
        <v>46</v>
      </c>
      <c r="B50" s="20"/>
      <c r="C50" s="20"/>
      <c r="D50" s="21"/>
      <c r="E50" s="21"/>
      <c r="F50" s="16" t="str">
        <f t="shared" si="0"/>
        <v/>
      </c>
      <c r="J50" s="16">
        <f t="shared" si="1"/>
        <v>46</v>
      </c>
      <c r="K50" t="s">
        <v>138</v>
      </c>
      <c r="L50" t="s">
        <v>139</v>
      </c>
      <c r="M50" s="23">
        <v>46</v>
      </c>
      <c r="N50" s="123"/>
    </row>
    <row r="51" spans="1:14" s="16" customFormat="1">
      <c r="A51" s="16">
        <f t="shared" si="2"/>
        <v>47</v>
      </c>
      <c r="B51" s="20"/>
      <c r="C51" s="20"/>
      <c r="D51" s="21"/>
      <c r="E51" s="21"/>
      <c r="F51" s="16" t="str">
        <f t="shared" si="0"/>
        <v/>
      </c>
      <c r="J51" s="16">
        <f t="shared" si="1"/>
        <v>47</v>
      </c>
      <c r="K51" t="s">
        <v>140</v>
      </c>
      <c r="L51" t="s">
        <v>122</v>
      </c>
      <c r="M51" s="23">
        <v>47</v>
      </c>
      <c r="N51" s="123"/>
    </row>
    <row r="52" spans="1:14" s="16" customFormat="1">
      <c r="A52" s="16">
        <f t="shared" si="2"/>
        <v>48</v>
      </c>
      <c r="B52" s="20"/>
      <c r="C52" s="20"/>
      <c r="D52" s="21"/>
      <c r="E52" s="21"/>
      <c r="F52" s="16" t="str">
        <f t="shared" si="0"/>
        <v/>
      </c>
      <c r="J52" s="16">
        <f t="shared" si="1"/>
        <v>48</v>
      </c>
      <c r="K52" t="s">
        <v>141</v>
      </c>
      <c r="L52" t="s">
        <v>83</v>
      </c>
      <c r="M52" s="23">
        <v>48</v>
      </c>
      <c r="N52" s="123"/>
    </row>
    <row r="53" spans="1:14" s="16" customFormat="1">
      <c r="A53" s="16">
        <f t="shared" si="2"/>
        <v>49</v>
      </c>
      <c r="B53" s="20"/>
      <c r="C53" s="20"/>
      <c r="D53" s="21"/>
      <c r="E53" s="21"/>
      <c r="F53" s="16" t="str">
        <f t="shared" si="0"/>
        <v/>
      </c>
      <c r="J53" s="16">
        <f t="shared" si="1"/>
        <v>49</v>
      </c>
      <c r="K53" t="s">
        <v>142</v>
      </c>
      <c r="L53" t="s">
        <v>83</v>
      </c>
      <c r="M53" s="23">
        <v>49</v>
      </c>
      <c r="N53" s="123"/>
    </row>
    <row r="54" spans="1:14" s="16" customFormat="1">
      <c r="A54" s="16">
        <f t="shared" si="2"/>
        <v>50</v>
      </c>
      <c r="B54" s="20"/>
      <c r="C54" s="20"/>
      <c r="D54" s="21"/>
      <c r="E54" s="21"/>
      <c r="F54" s="16" t="str">
        <f t="shared" si="0"/>
        <v/>
      </c>
      <c r="J54" s="16">
        <f t="shared" si="1"/>
        <v>50</v>
      </c>
      <c r="K54" t="s">
        <v>143</v>
      </c>
      <c r="L54" t="s">
        <v>137</v>
      </c>
      <c r="M54" s="23">
        <v>50</v>
      </c>
      <c r="N54" s="123"/>
    </row>
    <row r="55" spans="1:14" s="16" customFormat="1">
      <c r="A55" s="16">
        <f t="shared" si="2"/>
        <v>51</v>
      </c>
      <c r="B55" s="20"/>
      <c r="C55" s="20"/>
      <c r="D55" s="21"/>
      <c r="E55" s="21"/>
      <c r="F55" s="16" t="str">
        <f t="shared" si="0"/>
        <v/>
      </c>
      <c r="J55" s="16">
        <f t="shared" si="1"/>
        <v>51</v>
      </c>
      <c r="K55" t="s">
        <v>144</v>
      </c>
      <c r="L55" t="s">
        <v>145</v>
      </c>
      <c r="M55" s="23">
        <v>51</v>
      </c>
      <c r="N55" s="123"/>
    </row>
    <row r="56" spans="1:14" s="16" customFormat="1">
      <c r="A56" s="16">
        <f t="shared" si="2"/>
        <v>52</v>
      </c>
      <c r="B56" s="20"/>
      <c r="C56" s="20"/>
      <c r="D56" s="21"/>
      <c r="E56" s="21"/>
      <c r="F56" s="16" t="str">
        <f t="shared" si="0"/>
        <v/>
      </c>
      <c r="J56" s="16">
        <f t="shared" si="1"/>
        <v>52</v>
      </c>
      <c r="K56" t="s">
        <v>146</v>
      </c>
      <c r="L56" t="s">
        <v>147</v>
      </c>
      <c r="M56" s="23">
        <v>52</v>
      </c>
      <c r="N56" s="123"/>
    </row>
    <row r="57" spans="1:14" s="16" customFormat="1">
      <c r="A57" s="16">
        <f t="shared" si="2"/>
        <v>53</v>
      </c>
      <c r="B57" s="20"/>
      <c r="C57" s="20"/>
      <c r="D57" s="21"/>
      <c r="E57" s="21"/>
      <c r="F57" s="16" t="str">
        <f t="shared" si="0"/>
        <v/>
      </c>
      <c r="J57" s="16">
        <f t="shared" si="1"/>
        <v>53</v>
      </c>
      <c r="K57" t="s">
        <v>148</v>
      </c>
      <c r="L57" t="s">
        <v>71</v>
      </c>
      <c r="M57" s="23">
        <v>53</v>
      </c>
      <c r="N57" s="123"/>
    </row>
    <row r="58" spans="1:14" s="16" customFormat="1">
      <c r="A58" s="16">
        <f t="shared" si="2"/>
        <v>54</v>
      </c>
      <c r="B58" s="20"/>
      <c r="C58" s="20"/>
      <c r="D58" s="21"/>
      <c r="E58" s="21"/>
      <c r="F58" s="16" t="str">
        <f t="shared" si="0"/>
        <v/>
      </c>
      <c r="J58" s="16">
        <f t="shared" si="1"/>
        <v>54</v>
      </c>
      <c r="K58" t="s">
        <v>149</v>
      </c>
      <c r="L58" t="s">
        <v>83</v>
      </c>
      <c r="M58" s="23">
        <v>54</v>
      </c>
      <c r="N58" s="124"/>
    </row>
    <row r="59" spans="1:14" s="16" customFormat="1">
      <c r="A59" s="16">
        <f t="shared" si="2"/>
        <v>55</v>
      </c>
      <c r="B59" s="20"/>
      <c r="C59" s="20"/>
      <c r="D59" s="21"/>
      <c r="E59" s="21"/>
      <c r="F59" s="16" t="str">
        <f t="shared" si="0"/>
        <v/>
      </c>
      <c r="J59" s="16">
        <f t="shared" si="1"/>
        <v>55</v>
      </c>
      <c r="K59" t="s">
        <v>150</v>
      </c>
      <c r="L59" t="s">
        <v>83</v>
      </c>
      <c r="M59" s="23">
        <v>55</v>
      </c>
      <c r="N59" s="123"/>
    </row>
    <row r="60" spans="1:14" s="16" customFormat="1">
      <c r="A60" s="16">
        <f t="shared" si="2"/>
        <v>56</v>
      </c>
      <c r="B60" s="20"/>
      <c r="C60" s="20"/>
      <c r="D60" s="21"/>
      <c r="E60" s="21"/>
      <c r="F60" s="16" t="str">
        <f t="shared" si="0"/>
        <v/>
      </c>
      <c r="J60" s="16">
        <f t="shared" si="1"/>
        <v>56</v>
      </c>
      <c r="K60" t="s">
        <v>151</v>
      </c>
      <c r="L60" t="s">
        <v>83</v>
      </c>
      <c r="M60" s="23">
        <v>56</v>
      </c>
      <c r="N60" s="123"/>
    </row>
    <row r="61" spans="1:14" s="16" customFormat="1">
      <c r="A61" s="16">
        <f t="shared" si="2"/>
        <v>57</v>
      </c>
      <c r="B61" s="20"/>
      <c r="C61" s="20"/>
      <c r="D61" s="21"/>
      <c r="E61" s="21"/>
      <c r="F61" s="16" t="str">
        <f t="shared" si="0"/>
        <v/>
      </c>
      <c r="J61" s="16">
        <f t="shared" si="1"/>
        <v>57</v>
      </c>
      <c r="K61" t="s">
        <v>235</v>
      </c>
      <c r="L61" t="s">
        <v>236</v>
      </c>
      <c r="M61" s="23">
        <v>57</v>
      </c>
      <c r="N61" s="123"/>
    </row>
    <row r="62" spans="1:14" s="16" customFormat="1">
      <c r="A62" s="16">
        <f t="shared" si="2"/>
        <v>58</v>
      </c>
      <c r="B62" s="20"/>
      <c r="C62" s="20"/>
      <c r="D62" s="21"/>
      <c r="E62" s="21"/>
      <c r="F62" s="16" t="str">
        <f t="shared" si="0"/>
        <v/>
      </c>
      <c r="J62" s="16">
        <f t="shared" si="1"/>
        <v>58</v>
      </c>
      <c r="K62" t="s">
        <v>239</v>
      </c>
      <c r="L62" t="s">
        <v>85</v>
      </c>
      <c r="M62" s="23">
        <v>58</v>
      </c>
      <c r="N62" s="123"/>
    </row>
    <row r="63" spans="1:14" s="16" customFormat="1">
      <c r="A63" s="16">
        <f t="shared" si="2"/>
        <v>59</v>
      </c>
      <c r="B63" s="20"/>
      <c r="C63" s="20"/>
      <c r="D63" s="21"/>
      <c r="E63" s="21"/>
      <c r="F63" s="16" t="str">
        <f t="shared" si="0"/>
        <v/>
      </c>
      <c r="J63" s="16">
        <f t="shared" si="1"/>
        <v>59</v>
      </c>
      <c r="K63" s="22" t="str">
        <f t="shared" ref="K63:K64" si="3">K134</f>
        <v>-</v>
      </c>
      <c r="L63" s="16" t="str">
        <f t="shared" ref="L63:L68" si="4">IFERROR(VLOOKUP($K63,$B$5:$C$67,2,FALSE),"-")</f>
        <v>-</v>
      </c>
      <c r="M63" s="23">
        <v>59</v>
      </c>
      <c r="N63" s="123"/>
    </row>
    <row r="64" spans="1:14" s="16" customFormat="1">
      <c r="A64" s="16">
        <f t="shared" si="2"/>
        <v>60</v>
      </c>
      <c r="B64" s="20"/>
      <c r="C64" s="20"/>
      <c r="D64" s="21"/>
      <c r="E64" s="21"/>
      <c r="F64" s="16" t="str">
        <f t="shared" si="0"/>
        <v/>
      </c>
      <c r="J64" s="16">
        <f t="shared" si="1"/>
        <v>60</v>
      </c>
      <c r="K64" s="22" t="str">
        <f t="shared" si="3"/>
        <v>-</v>
      </c>
      <c r="L64" s="16" t="str">
        <f t="shared" si="4"/>
        <v>-</v>
      </c>
      <c r="M64" s="23">
        <v>60</v>
      </c>
      <c r="N64" s="123"/>
    </row>
    <row r="65" spans="1:14" s="16" customFormat="1">
      <c r="A65" s="16">
        <f t="shared" si="2"/>
        <v>61</v>
      </c>
      <c r="B65" s="20"/>
      <c r="C65" s="20"/>
      <c r="D65" s="21"/>
      <c r="E65" s="21"/>
      <c r="F65" s="16" t="str">
        <f t="shared" si="0"/>
        <v/>
      </c>
      <c r="J65" s="16">
        <f t="shared" si="1"/>
        <v>61</v>
      </c>
      <c r="K65" s="22" t="str">
        <f t="shared" ref="K65:K68" si="5">K136</f>
        <v>-</v>
      </c>
      <c r="L65" s="16" t="str">
        <f t="shared" si="4"/>
        <v>-</v>
      </c>
      <c r="M65" s="23">
        <v>61</v>
      </c>
      <c r="N65" s="123"/>
    </row>
    <row r="66" spans="1:14" s="16" customFormat="1">
      <c r="A66" s="16">
        <f t="shared" si="2"/>
        <v>62</v>
      </c>
      <c r="B66" s="20"/>
      <c r="C66" s="20"/>
      <c r="D66" s="21"/>
      <c r="E66" s="21"/>
      <c r="F66" s="16" t="str">
        <f t="shared" si="0"/>
        <v/>
      </c>
      <c r="J66" s="16">
        <f t="shared" si="1"/>
        <v>62</v>
      </c>
      <c r="K66" s="22" t="str">
        <f t="shared" si="5"/>
        <v>-</v>
      </c>
      <c r="L66" s="16" t="str">
        <f t="shared" si="4"/>
        <v>-</v>
      </c>
      <c r="M66" s="23">
        <v>62</v>
      </c>
      <c r="N66" s="123"/>
    </row>
    <row r="67" spans="1:14" s="16" customFormat="1">
      <c r="A67" s="16">
        <f t="shared" si="2"/>
        <v>63</v>
      </c>
      <c r="B67" s="20"/>
      <c r="C67" s="20"/>
      <c r="D67" s="21"/>
      <c r="E67" s="21"/>
      <c r="F67" s="16" t="str">
        <f t="shared" si="0"/>
        <v/>
      </c>
      <c r="J67" s="16">
        <f t="shared" si="1"/>
        <v>63</v>
      </c>
      <c r="K67" s="22" t="str">
        <f t="shared" si="5"/>
        <v>-</v>
      </c>
      <c r="L67" s="16" t="str">
        <f t="shared" si="4"/>
        <v>-</v>
      </c>
      <c r="M67" s="23">
        <v>63</v>
      </c>
      <c r="N67" s="123"/>
    </row>
    <row r="68" spans="1:14" s="16" customFormat="1">
      <c r="J68" s="16">
        <f t="shared" si="1"/>
        <v>64</v>
      </c>
      <c r="K68" s="22" t="str">
        <f t="shared" si="5"/>
        <v>-</v>
      </c>
      <c r="L68" s="16" t="str">
        <f t="shared" si="4"/>
        <v>-</v>
      </c>
      <c r="M68" s="23">
        <v>64</v>
      </c>
      <c r="N68" s="123"/>
    </row>
    <row r="69" spans="1:14" s="16" customFormat="1"/>
    <row r="70" spans="1:14" s="25" customFormat="1">
      <c r="A70" s="24" t="s">
        <v>34</v>
      </c>
    </row>
    <row r="71" spans="1:14" s="16" customFormat="1"/>
    <row r="72" spans="1:14" s="16" customFormat="1">
      <c r="A72" s="26" t="s">
        <v>35</v>
      </c>
      <c r="C72" s="34" t="s">
        <v>36</v>
      </c>
      <c r="D72" s="43">
        <v>1.1574074074074076E-8</v>
      </c>
    </row>
    <row r="73" spans="1:14" s="16" customFormat="1">
      <c r="C73" s="34" t="s">
        <v>37</v>
      </c>
      <c r="D73" s="42">
        <v>20</v>
      </c>
      <c r="K73" s="17"/>
    </row>
    <row r="74" spans="1:14" s="16" customFormat="1">
      <c r="A74" s="17" t="s">
        <v>38</v>
      </c>
      <c r="K74" s="17" t="s">
        <v>39</v>
      </c>
    </row>
    <row r="75" spans="1:14" s="16" customFormat="1">
      <c r="A75" s="18" t="s">
        <v>40</v>
      </c>
      <c r="B75" s="18" t="s">
        <v>28</v>
      </c>
      <c r="C75" s="18" t="s">
        <v>41</v>
      </c>
      <c r="D75" s="18" t="s">
        <v>42</v>
      </c>
      <c r="E75" s="18" t="s">
        <v>43</v>
      </c>
      <c r="G75" s="27"/>
      <c r="J75" s="32" t="s">
        <v>44</v>
      </c>
      <c r="K75" s="18" t="s">
        <v>28</v>
      </c>
    </row>
    <row r="76" spans="1:14" s="16" customFormat="1">
      <c r="A76" s="27" t="str">
        <f t="shared" ref="A76:A107" si="6">IFERROR(TIMEVALUE(IF(D76="förlorare",TEXT(F5+$D$72,"mm:ss.000"),F5)),"-")</f>
        <v>-</v>
      </c>
      <c r="B76" s="16" t="str">
        <f>IF(ISBLANK(B5),"",B5)</f>
        <v/>
      </c>
      <c r="C76" s="16" t="str">
        <f ca="1">IF(IFERROR(VLOOKUP($B76,$K$76:(INDIRECT("$K"&amp;($D$73+75))),1,FALSE),"-") = "-","Nej","Ja")</f>
        <v>Nej</v>
      </c>
      <c r="D76" s="23"/>
      <c r="E76" s="23"/>
      <c r="J76" s="16">
        <v>1</v>
      </c>
      <c r="K76" s="16" t="str">
        <f t="shared" ref="K76:K107" si="7">IFERROR(VLOOKUP(SMALL($A$76:$A$138,$J76),$A$76:$B$138,2,FALSE),"-")</f>
        <v>-</v>
      </c>
    </row>
    <row r="77" spans="1:14" s="16" customFormat="1">
      <c r="A77" s="27" t="str">
        <f t="shared" si="6"/>
        <v>-</v>
      </c>
      <c r="B77" s="16" t="str">
        <f t="shared" ref="B77:B138" si="8">IF(ISBLANK(B6),"",B6)</f>
        <v/>
      </c>
      <c r="C77" s="16" t="str">
        <f ca="1">IF(IFERROR(VLOOKUP($B77,$K$76:(INDIRECT("$K"&amp;($D$73+75))),1,FALSE),"-") = "-","Nej","Ja")</f>
        <v>Nej</v>
      </c>
      <c r="D77" s="23"/>
      <c r="E77" s="23"/>
      <c r="J77" s="16">
        <f>J76+1</f>
        <v>2</v>
      </c>
      <c r="K77" s="16" t="str">
        <f t="shared" si="7"/>
        <v>-</v>
      </c>
    </row>
    <row r="78" spans="1:14" s="16" customFormat="1">
      <c r="A78" s="27" t="str">
        <f t="shared" si="6"/>
        <v>-</v>
      </c>
      <c r="B78" s="16" t="str">
        <f t="shared" si="8"/>
        <v/>
      </c>
      <c r="C78" s="16" t="str">
        <f ca="1">IF(IFERROR(VLOOKUP($B78,$K$76:(INDIRECT("$K"&amp;($D$73+75))),1,FALSE),"-") = "-","Nej","Ja")</f>
        <v>Nej</v>
      </c>
      <c r="D78" s="23"/>
      <c r="E78" s="23"/>
      <c r="J78" s="16">
        <f t="shared" ref="J78:J139" si="9">J77+1</f>
        <v>3</v>
      </c>
      <c r="K78" s="16" t="str">
        <f t="shared" si="7"/>
        <v>-</v>
      </c>
    </row>
    <row r="79" spans="1:14" s="16" customFormat="1">
      <c r="A79" s="27" t="str">
        <f t="shared" si="6"/>
        <v>-</v>
      </c>
      <c r="B79" s="16" t="str">
        <f t="shared" si="8"/>
        <v/>
      </c>
      <c r="C79" s="16" t="str">
        <f ca="1">IF(IFERROR(VLOOKUP($B79,$K$76:(INDIRECT("$K"&amp;($D$73+75))),1,FALSE),"-") = "-","Nej","Ja")</f>
        <v>Nej</v>
      </c>
      <c r="D79" s="23"/>
      <c r="E79" s="23"/>
      <c r="J79" s="16">
        <f t="shared" si="9"/>
        <v>4</v>
      </c>
      <c r="K79" s="16" t="str">
        <f t="shared" si="7"/>
        <v>-</v>
      </c>
    </row>
    <row r="80" spans="1:14" s="16" customFormat="1">
      <c r="A80" s="27" t="str">
        <f t="shared" si="6"/>
        <v>-</v>
      </c>
      <c r="B80" s="16" t="str">
        <f t="shared" si="8"/>
        <v/>
      </c>
      <c r="C80" s="16" t="str">
        <f ca="1">IF(IFERROR(VLOOKUP($B80,$K$76:(INDIRECT("$K"&amp;($D$73+75))),1,FALSE),"-") = "-","Nej","Ja")</f>
        <v>Nej</v>
      </c>
      <c r="D80" s="23"/>
      <c r="E80" s="23"/>
      <c r="J80" s="16">
        <f t="shared" si="9"/>
        <v>5</v>
      </c>
      <c r="K80" s="16" t="str">
        <f t="shared" si="7"/>
        <v>-</v>
      </c>
    </row>
    <row r="81" spans="1:14" s="16" customFormat="1">
      <c r="A81" s="27" t="str">
        <f t="shared" si="6"/>
        <v>-</v>
      </c>
      <c r="B81" s="16" t="str">
        <f t="shared" si="8"/>
        <v/>
      </c>
      <c r="C81" s="16" t="str">
        <f ca="1">IF(IFERROR(VLOOKUP($B81,$K$76:(INDIRECT("$K"&amp;($D$73+75))),1,FALSE),"-") = "-","Nej","Ja")</f>
        <v>Nej</v>
      </c>
      <c r="D81" s="23"/>
      <c r="E81" s="23"/>
      <c r="G81" s="27"/>
      <c r="J81" s="16">
        <f t="shared" si="9"/>
        <v>6</v>
      </c>
      <c r="K81" s="16" t="str">
        <f t="shared" si="7"/>
        <v>-</v>
      </c>
      <c r="L81" s="17"/>
      <c r="N81" s="17"/>
    </row>
    <row r="82" spans="1:14" s="16" customFormat="1">
      <c r="A82" s="27" t="str">
        <f t="shared" si="6"/>
        <v>-</v>
      </c>
      <c r="B82" s="16" t="str">
        <f t="shared" si="8"/>
        <v/>
      </c>
      <c r="C82" s="16" t="str">
        <f ca="1">IF(IFERROR(VLOOKUP($B82,$K$76:(INDIRECT("$K"&amp;($D$73+75))),1,FALSE),"-") = "-","Nej","Ja")</f>
        <v>Nej</v>
      </c>
      <c r="D82" s="23"/>
      <c r="E82" s="23"/>
      <c r="J82" s="16">
        <f t="shared" si="9"/>
        <v>7</v>
      </c>
      <c r="K82" s="16" t="str">
        <f t="shared" si="7"/>
        <v>-</v>
      </c>
    </row>
    <row r="83" spans="1:14" s="16" customFormat="1">
      <c r="A83" s="27" t="str">
        <f t="shared" si="6"/>
        <v>-</v>
      </c>
      <c r="B83" s="16" t="str">
        <f t="shared" si="8"/>
        <v/>
      </c>
      <c r="C83" s="16" t="str">
        <f ca="1">IF(IFERROR(VLOOKUP($B83,$K$76:(INDIRECT("$K"&amp;($D$73+75))),1,FALSE),"-") = "-","Nej","Ja")</f>
        <v>Nej</v>
      </c>
      <c r="D83" s="23"/>
      <c r="E83" s="23"/>
      <c r="J83" s="16">
        <f t="shared" si="9"/>
        <v>8</v>
      </c>
      <c r="K83" s="16" t="str">
        <f t="shared" si="7"/>
        <v>-</v>
      </c>
    </row>
    <row r="84" spans="1:14" s="16" customFormat="1">
      <c r="A84" s="27" t="str">
        <f t="shared" si="6"/>
        <v>-</v>
      </c>
      <c r="B84" s="16" t="str">
        <f t="shared" si="8"/>
        <v/>
      </c>
      <c r="C84" s="16" t="str">
        <f ca="1">IF(IFERROR(VLOOKUP($B84,$K$76:(INDIRECT("$K"&amp;($D$73+75))),1,FALSE),"-") = "-","Nej","Ja")</f>
        <v>Nej</v>
      </c>
      <c r="D84" s="23"/>
      <c r="E84" s="23"/>
      <c r="J84" s="16">
        <f t="shared" si="9"/>
        <v>9</v>
      </c>
      <c r="K84" s="16" t="str">
        <f t="shared" si="7"/>
        <v>-</v>
      </c>
    </row>
    <row r="85" spans="1:14" s="16" customFormat="1">
      <c r="A85" s="27" t="str">
        <f t="shared" si="6"/>
        <v>-</v>
      </c>
      <c r="B85" s="16" t="str">
        <f t="shared" si="8"/>
        <v/>
      </c>
      <c r="C85" s="16" t="str">
        <f ca="1">IF(IFERROR(VLOOKUP($B85,$K$76:(INDIRECT("$K"&amp;($D$73+75))),1,FALSE),"-") = "-","Nej","Ja")</f>
        <v>Nej</v>
      </c>
      <c r="D85" s="23"/>
      <c r="E85" s="23"/>
      <c r="J85" s="16">
        <f t="shared" si="9"/>
        <v>10</v>
      </c>
      <c r="K85" s="16" t="str">
        <f t="shared" si="7"/>
        <v>-</v>
      </c>
    </row>
    <row r="86" spans="1:14" s="16" customFormat="1">
      <c r="A86" s="27" t="str">
        <f t="shared" si="6"/>
        <v>-</v>
      </c>
      <c r="B86" s="16" t="str">
        <f t="shared" si="8"/>
        <v/>
      </c>
      <c r="C86" s="16" t="str">
        <f ca="1">IF(IFERROR(VLOOKUP($B86,$K$76:(INDIRECT("$K"&amp;($D$73+75))),1,FALSE),"-") = "-","Nej","Ja")</f>
        <v>Nej</v>
      </c>
      <c r="D86" s="23"/>
      <c r="E86" s="23"/>
      <c r="J86" s="16">
        <f t="shared" si="9"/>
        <v>11</v>
      </c>
      <c r="K86" s="16" t="str">
        <f t="shared" si="7"/>
        <v>-</v>
      </c>
    </row>
    <row r="87" spans="1:14" s="16" customFormat="1">
      <c r="A87" s="27" t="str">
        <f t="shared" si="6"/>
        <v>-</v>
      </c>
      <c r="B87" s="16" t="str">
        <f t="shared" si="8"/>
        <v/>
      </c>
      <c r="C87" s="16" t="str">
        <f ca="1">IF(IFERROR(VLOOKUP($B87,$K$76:(INDIRECT("$K"&amp;($D$73+75))),1,FALSE),"-") = "-","Nej","Ja")</f>
        <v>Nej</v>
      </c>
      <c r="D87" s="23"/>
      <c r="E87" s="23"/>
      <c r="J87" s="16">
        <f t="shared" si="9"/>
        <v>12</v>
      </c>
      <c r="K87" s="16" t="str">
        <f t="shared" si="7"/>
        <v>-</v>
      </c>
    </row>
    <row r="88" spans="1:14" s="16" customFormat="1">
      <c r="A88" s="27" t="str">
        <f t="shared" si="6"/>
        <v>-</v>
      </c>
      <c r="B88" s="16" t="str">
        <f t="shared" si="8"/>
        <v/>
      </c>
      <c r="C88" s="16" t="str">
        <f ca="1">IF(IFERROR(VLOOKUP($B88,$K$76:(INDIRECT("$K"&amp;($D$73+75))),1,FALSE),"-") = "-","Nej","Ja")</f>
        <v>Nej</v>
      </c>
      <c r="D88" s="23"/>
      <c r="E88" s="23"/>
      <c r="J88" s="16">
        <f t="shared" si="9"/>
        <v>13</v>
      </c>
      <c r="K88" s="16" t="str">
        <f t="shared" si="7"/>
        <v>-</v>
      </c>
    </row>
    <row r="89" spans="1:14" s="16" customFormat="1">
      <c r="A89" s="27" t="str">
        <f t="shared" si="6"/>
        <v>-</v>
      </c>
      <c r="B89" s="16" t="str">
        <f t="shared" si="8"/>
        <v/>
      </c>
      <c r="C89" s="16" t="str">
        <f ca="1">IF(IFERROR(VLOOKUP($B89,$K$76:(INDIRECT("$K"&amp;($D$73+75))),1,FALSE),"-") = "-","Nej","Ja")</f>
        <v>Nej</v>
      </c>
      <c r="D89" s="23"/>
      <c r="E89" s="23"/>
      <c r="J89" s="16">
        <f t="shared" si="9"/>
        <v>14</v>
      </c>
      <c r="K89" s="16" t="str">
        <f t="shared" si="7"/>
        <v>-</v>
      </c>
    </row>
    <row r="90" spans="1:14" s="16" customFormat="1">
      <c r="A90" s="27" t="str">
        <f t="shared" si="6"/>
        <v>-</v>
      </c>
      <c r="B90" s="16" t="str">
        <f t="shared" si="8"/>
        <v/>
      </c>
      <c r="C90" s="16" t="str">
        <f ca="1">IF(IFERROR(VLOOKUP($B90,$K$76:(INDIRECT("$K"&amp;($D$73+75))),1,FALSE),"-") = "-","Nej","Ja")</f>
        <v>Nej</v>
      </c>
      <c r="D90" s="23"/>
      <c r="E90" s="23"/>
      <c r="J90" s="16">
        <f t="shared" si="9"/>
        <v>15</v>
      </c>
      <c r="K90" s="16" t="str">
        <f t="shared" si="7"/>
        <v>-</v>
      </c>
    </row>
    <row r="91" spans="1:14" s="16" customFormat="1">
      <c r="A91" s="27" t="str">
        <f t="shared" si="6"/>
        <v>-</v>
      </c>
      <c r="B91" s="16" t="str">
        <f t="shared" si="8"/>
        <v/>
      </c>
      <c r="C91" s="16" t="str">
        <f ca="1">IF(IFERROR(VLOOKUP($B91,$K$76:(INDIRECT("$K"&amp;($D$73+75))),1,FALSE),"-") = "-","Nej","Ja")</f>
        <v>Nej</v>
      </c>
      <c r="D91" s="23"/>
      <c r="E91" s="23"/>
      <c r="J91" s="16">
        <f t="shared" si="9"/>
        <v>16</v>
      </c>
      <c r="K91" s="16" t="str">
        <f t="shared" si="7"/>
        <v>-</v>
      </c>
    </row>
    <row r="92" spans="1:14" s="16" customFormat="1">
      <c r="A92" s="27" t="str">
        <f t="shared" si="6"/>
        <v>-</v>
      </c>
      <c r="B92" s="16" t="str">
        <f t="shared" si="8"/>
        <v/>
      </c>
      <c r="C92" s="16" t="str">
        <f ca="1">IF(IFERROR(VLOOKUP($B92,$K$76:(INDIRECT("$K"&amp;($D$73+75))),1,FALSE),"-") = "-","Nej","Ja")</f>
        <v>Nej</v>
      </c>
      <c r="D92" s="23"/>
      <c r="E92" s="23"/>
      <c r="J92" s="16">
        <f t="shared" si="9"/>
        <v>17</v>
      </c>
      <c r="K92" s="16" t="str">
        <f t="shared" si="7"/>
        <v>-</v>
      </c>
    </row>
    <row r="93" spans="1:14" s="16" customFormat="1">
      <c r="A93" s="27" t="str">
        <f t="shared" si="6"/>
        <v>-</v>
      </c>
      <c r="B93" s="16" t="str">
        <f t="shared" si="8"/>
        <v/>
      </c>
      <c r="C93" s="16" t="str">
        <f ca="1">IF(IFERROR(VLOOKUP($B93,$K$76:(INDIRECT("$K"&amp;($D$73+75))),1,FALSE),"-") = "-","Nej","Ja")</f>
        <v>Nej</v>
      </c>
      <c r="D93" s="23"/>
      <c r="E93" s="23"/>
      <c r="J93" s="16">
        <f t="shared" si="9"/>
        <v>18</v>
      </c>
      <c r="K93" s="16" t="str">
        <f t="shared" si="7"/>
        <v>-</v>
      </c>
    </row>
    <row r="94" spans="1:14" s="16" customFormat="1">
      <c r="A94" s="27" t="str">
        <f t="shared" si="6"/>
        <v>-</v>
      </c>
      <c r="B94" s="16" t="str">
        <f t="shared" si="8"/>
        <v/>
      </c>
      <c r="C94" s="16" t="str">
        <f ca="1">IF(IFERROR(VLOOKUP($B94,$K$76:(INDIRECT("$K"&amp;($D$73+75))),1,FALSE),"-") = "-","Nej","Ja")</f>
        <v>Nej</v>
      </c>
      <c r="D94" s="23"/>
      <c r="E94" s="23"/>
      <c r="J94" s="16">
        <f t="shared" si="9"/>
        <v>19</v>
      </c>
      <c r="K94" s="16" t="str">
        <f t="shared" si="7"/>
        <v>-</v>
      </c>
    </row>
    <row r="95" spans="1:14" s="16" customFormat="1">
      <c r="A95" s="27" t="str">
        <f t="shared" si="6"/>
        <v>-</v>
      </c>
      <c r="B95" s="16" t="str">
        <f t="shared" si="8"/>
        <v/>
      </c>
      <c r="C95" s="16" t="str">
        <f ca="1">IF(IFERROR(VLOOKUP($B95,$K$76:(INDIRECT("$K"&amp;($D$73+75))),1,FALSE),"-") = "-","Nej","Ja")</f>
        <v>Nej</v>
      </c>
      <c r="D95" s="23"/>
      <c r="E95" s="23"/>
      <c r="J95" s="16">
        <f t="shared" si="9"/>
        <v>20</v>
      </c>
      <c r="K95" s="16" t="str">
        <f t="shared" si="7"/>
        <v>-</v>
      </c>
    </row>
    <row r="96" spans="1:14" s="16" customFormat="1">
      <c r="A96" s="27" t="str">
        <f t="shared" si="6"/>
        <v>-</v>
      </c>
      <c r="B96" s="16" t="str">
        <f t="shared" si="8"/>
        <v/>
      </c>
      <c r="C96" s="16" t="str">
        <f ca="1">IF(IFERROR(VLOOKUP($B96,$K$76:(INDIRECT("$K"&amp;($D$73+75))),1,FALSE),"-") = "-","Nej","Ja")</f>
        <v>Nej</v>
      </c>
      <c r="D96" s="23"/>
      <c r="E96" s="23"/>
      <c r="J96" s="16">
        <f t="shared" si="9"/>
        <v>21</v>
      </c>
      <c r="K96" s="16" t="str">
        <f t="shared" si="7"/>
        <v>-</v>
      </c>
    </row>
    <row r="97" spans="1:11" s="16" customFormat="1">
      <c r="A97" s="27" t="str">
        <f t="shared" si="6"/>
        <v>-</v>
      </c>
      <c r="B97" s="16" t="str">
        <f t="shared" si="8"/>
        <v/>
      </c>
      <c r="C97" s="16" t="str">
        <f ca="1">IF(IFERROR(VLOOKUP($B97,$K$76:(INDIRECT("$K"&amp;($D$73+75))),1,FALSE),"-") = "-","Nej","Ja")</f>
        <v>Nej</v>
      </c>
      <c r="D97" s="23"/>
      <c r="E97" s="23"/>
      <c r="J97" s="16">
        <f t="shared" si="9"/>
        <v>22</v>
      </c>
      <c r="K97" s="16" t="str">
        <f t="shared" si="7"/>
        <v>-</v>
      </c>
    </row>
    <row r="98" spans="1:11" s="16" customFormat="1">
      <c r="A98" s="27" t="str">
        <f t="shared" si="6"/>
        <v>-</v>
      </c>
      <c r="B98" s="16" t="str">
        <f t="shared" si="8"/>
        <v/>
      </c>
      <c r="C98" s="16" t="str">
        <f ca="1">IF(IFERROR(VLOOKUP($B98,$K$76:(INDIRECT("$K"&amp;($D$73+75))),1,FALSE),"-") = "-","Nej","Ja")</f>
        <v>Nej</v>
      </c>
      <c r="D98" s="23"/>
      <c r="E98" s="23"/>
      <c r="J98" s="16">
        <f t="shared" si="9"/>
        <v>23</v>
      </c>
      <c r="K98" s="16" t="str">
        <f t="shared" si="7"/>
        <v>-</v>
      </c>
    </row>
    <row r="99" spans="1:11" s="16" customFormat="1">
      <c r="A99" s="27" t="str">
        <f t="shared" si="6"/>
        <v>-</v>
      </c>
      <c r="B99" s="16" t="str">
        <f t="shared" si="8"/>
        <v/>
      </c>
      <c r="C99" s="16" t="str">
        <f ca="1">IF(IFERROR(VLOOKUP($B99,$K$76:(INDIRECT("$K"&amp;($D$73+75))),1,FALSE),"-") = "-","Nej","Ja")</f>
        <v>Nej</v>
      </c>
      <c r="D99" s="23"/>
      <c r="E99" s="23"/>
      <c r="J99" s="16">
        <f t="shared" si="9"/>
        <v>24</v>
      </c>
      <c r="K99" s="16" t="str">
        <f t="shared" si="7"/>
        <v>-</v>
      </c>
    </row>
    <row r="100" spans="1:11" s="16" customFormat="1">
      <c r="A100" s="27" t="str">
        <f t="shared" si="6"/>
        <v>-</v>
      </c>
      <c r="B100" s="16" t="str">
        <f t="shared" si="8"/>
        <v/>
      </c>
      <c r="C100" s="16" t="str">
        <f ca="1">IF(IFERROR(VLOOKUP($B100,$K$76:(INDIRECT("$K"&amp;($D$73+75))),1,FALSE),"-") = "-","Nej","Ja")</f>
        <v>Nej</v>
      </c>
      <c r="D100" s="23"/>
      <c r="E100" s="23"/>
      <c r="J100" s="16">
        <f t="shared" si="9"/>
        <v>25</v>
      </c>
      <c r="K100" s="16" t="str">
        <f t="shared" si="7"/>
        <v>-</v>
      </c>
    </row>
    <row r="101" spans="1:11" s="16" customFormat="1">
      <c r="A101" s="27" t="str">
        <f t="shared" si="6"/>
        <v>-</v>
      </c>
      <c r="B101" s="16" t="str">
        <f t="shared" si="8"/>
        <v/>
      </c>
      <c r="C101" s="16" t="str">
        <f ca="1">IF(IFERROR(VLOOKUP($B101,$K$76:(INDIRECT("$K"&amp;($D$73+75))),1,FALSE),"-") = "-","Nej","Ja")</f>
        <v>Nej</v>
      </c>
      <c r="D101" s="23"/>
      <c r="E101" s="23"/>
      <c r="J101" s="16">
        <f t="shared" si="9"/>
        <v>26</v>
      </c>
      <c r="K101" s="16" t="str">
        <f t="shared" si="7"/>
        <v>-</v>
      </c>
    </row>
    <row r="102" spans="1:11" s="16" customFormat="1">
      <c r="A102" s="27" t="str">
        <f t="shared" si="6"/>
        <v>-</v>
      </c>
      <c r="B102" s="16" t="str">
        <f t="shared" si="8"/>
        <v/>
      </c>
      <c r="C102" s="16" t="str">
        <f ca="1">IF(IFERROR(VLOOKUP($B102,$K$76:(INDIRECT("$K"&amp;($D$73+75))),1,FALSE),"-") = "-","Nej","Ja")</f>
        <v>Nej</v>
      </c>
      <c r="D102" s="23"/>
      <c r="E102" s="23"/>
      <c r="J102" s="16">
        <f t="shared" si="9"/>
        <v>27</v>
      </c>
      <c r="K102" s="16" t="str">
        <f t="shared" si="7"/>
        <v>-</v>
      </c>
    </row>
    <row r="103" spans="1:11" s="16" customFormat="1">
      <c r="A103" s="27" t="str">
        <f t="shared" si="6"/>
        <v>-</v>
      </c>
      <c r="B103" s="16" t="str">
        <f t="shared" si="8"/>
        <v/>
      </c>
      <c r="C103" s="16" t="str">
        <f ca="1">IF(IFERROR(VLOOKUP($B103,$K$76:(INDIRECT("$K"&amp;($D$73+75))),1,FALSE),"-") = "-","Nej","Ja")</f>
        <v>Nej</v>
      </c>
      <c r="D103" s="23"/>
      <c r="E103" s="23"/>
      <c r="J103" s="16">
        <f t="shared" si="9"/>
        <v>28</v>
      </c>
      <c r="K103" s="16" t="str">
        <f t="shared" si="7"/>
        <v>-</v>
      </c>
    </row>
    <row r="104" spans="1:11" s="16" customFormat="1">
      <c r="A104" s="27" t="str">
        <f t="shared" si="6"/>
        <v>-</v>
      </c>
      <c r="B104" s="16" t="str">
        <f t="shared" si="8"/>
        <v/>
      </c>
      <c r="C104" s="16" t="str">
        <f ca="1">IF(IFERROR(VLOOKUP($B104,$K$76:(INDIRECT("$K"&amp;($D$73+75))),1,FALSE),"-") = "-","Nej","Ja")</f>
        <v>Nej</v>
      </c>
      <c r="D104" s="23"/>
      <c r="E104" s="23"/>
      <c r="J104" s="16">
        <f t="shared" si="9"/>
        <v>29</v>
      </c>
      <c r="K104" s="16" t="str">
        <f t="shared" si="7"/>
        <v>-</v>
      </c>
    </row>
    <row r="105" spans="1:11" s="16" customFormat="1">
      <c r="A105" s="27" t="str">
        <f t="shared" si="6"/>
        <v>-</v>
      </c>
      <c r="B105" s="16" t="str">
        <f t="shared" si="8"/>
        <v/>
      </c>
      <c r="C105" s="16" t="str">
        <f ca="1">IF(IFERROR(VLOOKUP($B105,$K$76:(INDIRECT("$K"&amp;($D$73+75))),1,FALSE),"-") = "-","Nej","Ja")</f>
        <v>Nej</v>
      </c>
      <c r="D105" s="23"/>
      <c r="E105" s="23"/>
      <c r="J105" s="16">
        <f t="shared" si="9"/>
        <v>30</v>
      </c>
      <c r="K105" s="16" t="str">
        <f t="shared" si="7"/>
        <v>-</v>
      </c>
    </row>
    <row r="106" spans="1:11" s="16" customFormat="1">
      <c r="A106" s="27" t="str">
        <f t="shared" si="6"/>
        <v>-</v>
      </c>
      <c r="B106" s="16" t="str">
        <f t="shared" si="8"/>
        <v/>
      </c>
      <c r="C106" s="16" t="str">
        <f ca="1">IF(IFERROR(VLOOKUP($B106,$K$76:(INDIRECT("$K"&amp;($D$73+75))),1,FALSE),"-") = "-","Nej","Ja")</f>
        <v>Nej</v>
      </c>
      <c r="D106" s="23"/>
      <c r="E106" s="23"/>
      <c r="J106" s="16">
        <f t="shared" si="9"/>
        <v>31</v>
      </c>
      <c r="K106" s="16" t="str">
        <f t="shared" si="7"/>
        <v>-</v>
      </c>
    </row>
    <row r="107" spans="1:11" s="16" customFormat="1">
      <c r="A107" s="27" t="str">
        <f t="shared" si="6"/>
        <v>-</v>
      </c>
      <c r="B107" s="16" t="str">
        <f t="shared" si="8"/>
        <v/>
      </c>
      <c r="C107" s="16" t="str">
        <f ca="1">IF(IFERROR(VLOOKUP($B107,$K$76:(INDIRECT("$K"&amp;($D$73+75))),1,FALSE),"-") = "-","Nej","Ja")</f>
        <v>Nej</v>
      </c>
      <c r="D107" s="23"/>
      <c r="E107" s="23"/>
      <c r="J107" s="16">
        <f t="shared" si="9"/>
        <v>32</v>
      </c>
      <c r="K107" s="16" t="str">
        <f t="shared" si="7"/>
        <v>-</v>
      </c>
    </row>
    <row r="108" spans="1:11" s="16" customFormat="1">
      <c r="A108" s="27" t="str">
        <f t="shared" ref="A108:A139" si="10">IFERROR(TIMEVALUE(IF(D108="förlorare",TEXT(F37+$D$72,"mm:ss.000"),F37)),"-")</f>
        <v>-</v>
      </c>
      <c r="B108" s="16" t="str">
        <f t="shared" si="8"/>
        <v/>
      </c>
      <c r="C108" s="16" t="str">
        <f ca="1">IF(IFERROR(VLOOKUP($B108,$K$76:(INDIRECT("$K"&amp;($D$73+75))),1,FALSE),"-") = "-","Nej","Ja")</f>
        <v>Nej</v>
      </c>
      <c r="D108" s="23"/>
      <c r="E108" s="23"/>
      <c r="J108" s="16">
        <f t="shared" si="9"/>
        <v>33</v>
      </c>
      <c r="K108" s="16" t="str">
        <f t="shared" ref="K108:K139" si="11">IFERROR(VLOOKUP(SMALL($A$76:$A$138,$J108),$A$76:$B$138,2,FALSE),"-")</f>
        <v>-</v>
      </c>
    </row>
    <row r="109" spans="1:11" s="16" customFormat="1">
      <c r="A109" s="27" t="str">
        <f t="shared" si="10"/>
        <v>-</v>
      </c>
      <c r="B109" s="16" t="str">
        <f t="shared" si="8"/>
        <v/>
      </c>
      <c r="C109" s="16" t="str">
        <f ca="1">IF(IFERROR(VLOOKUP($B109,$K$76:(INDIRECT("$K"&amp;($D$73+75))),1,FALSE),"-") = "-","Nej","Ja")</f>
        <v>Nej</v>
      </c>
      <c r="D109" s="23"/>
      <c r="E109" s="23"/>
      <c r="J109" s="16">
        <f t="shared" si="9"/>
        <v>34</v>
      </c>
      <c r="K109" s="16" t="str">
        <f t="shared" si="11"/>
        <v>-</v>
      </c>
    </row>
    <row r="110" spans="1:11" s="16" customFormat="1">
      <c r="A110" s="27" t="str">
        <f t="shared" si="10"/>
        <v>-</v>
      </c>
      <c r="B110" s="16" t="str">
        <f t="shared" si="8"/>
        <v/>
      </c>
      <c r="C110" s="16" t="str">
        <f ca="1">IF(IFERROR(VLOOKUP($B110,$K$76:(INDIRECT("$K"&amp;($D$73+75))),1,FALSE),"-") = "-","Nej","Ja")</f>
        <v>Nej</v>
      </c>
      <c r="D110" s="23"/>
      <c r="E110" s="23"/>
      <c r="J110" s="16">
        <f t="shared" si="9"/>
        <v>35</v>
      </c>
      <c r="K110" s="16" t="str">
        <f t="shared" si="11"/>
        <v>-</v>
      </c>
    </row>
    <row r="111" spans="1:11" s="16" customFormat="1">
      <c r="A111" s="27" t="str">
        <f t="shared" si="10"/>
        <v>-</v>
      </c>
      <c r="B111" s="16" t="str">
        <f t="shared" si="8"/>
        <v/>
      </c>
      <c r="C111" s="16" t="str">
        <f ca="1">IF(IFERROR(VLOOKUP($B111,$K$76:(INDIRECT("$K"&amp;($D$73+75))),1,FALSE),"-") = "-","Nej","Ja")</f>
        <v>Nej</v>
      </c>
      <c r="D111" s="23"/>
      <c r="E111" s="23"/>
      <c r="J111" s="16">
        <f t="shared" si="9"/>
        <v>36</v>
      </c>
      <c r="K111" s="16" t="str">
        <f t="shared" si="11"/>
        <v>-</v>
      </c>
    </row>
    <row r="112" spans="1:11" s="16" customFormat="1">
      <c r="A112" s="27" t="str">
        <f t="shared" si="10"/>
        <v>-</v>
      </c>
      <c r="B112" s="16" t="str">
        <f t="shared" si="8"/>
        <v/>
      </c>
      <c r="C112" s="16" t="str">
        <f ca="1">IF(IFERROR(VLOOKUP($B112,$K$76:(INDIRECT("$K"&amp;($D$73+75))),1,FALSE),"-") = "-","Nej","Ja")</f>
        <v>Nej</v>
      </c>
      <c r="D112" s="23"/>
      <c r="E112" s="23"/>
      <c r="J112" s="16">
        <f t="shared" si="9"/>
        <v>37</v>
      </c>
      <c r="K112" s="16" t="str">
        <f t="shared" si="11"/>
        <v>-</v>
      </c>
    </row>
    <row r="113" spans="1:11" s="16" customFormat="1">
      <c r="A113" s="27" t="str">
        <f t="shared" si="10"/>
        <v>-</v>
      </c>
      <c r="B113" s="16" t="str">
        <f t="shared" si="8"/>
        <v/>
      </c>
      <c r="C113" s="16" t="str">
        <f ca="1">IF(IFERROR(VLOOKUP($B113,$K$76:(INDIRECT("$K"&amp;($D$73+75))),1,FALSE),"-") = "-","Nej","Ja")</f>
        <v>Nej</v>
      </c>
      <c r="D113" s="23"/>
      <c r="E113" s="23"/>
      <c r="J113" s="16">
        <f t="shared" si="9"/>
        <v>38</v>
      </c>
      <c r="K113" s="16" t="str">
        <f t="shared" si="11"/>
        <v>-</v>
      </c>
    </row>
    <row r="114" spans="1:11" s="16" customFormat="1">
      <c r="A114" s="27" t="str">
        <f t="shared" si="10"/>
        <v>-</v>
      </c>
      <c r="B114" s="16" t="str">
        <f t="shared" si="8"/>
        <v/>
      </c>
      <c r="C114" s="16" t="str">
        <f ca="1">IF(IFERROR(VLOOKUP($B114,$K$76:(INDIRECT("$K"&amp;($D$73+75))),1,FALSE),"-") = "-","Nej","Ja")</f>
        <v>Nej</v>
      </c>
      <c r="D114" s="23"/>
      <c r="E114" s="23"/>
      <c r="J114" s="16">
        <f t="shared" si="9"/>
        <v>39</v>
      </c>
      <c r="K114" s="16" t="str">
        <f t="shared" si="11"/>
        <v>-</v>
      </c>
    </row>
    <row r="115" spans="1:11" s="16" customFormat="1">
      <c r="A115" s="27" t="str">
        <f t="shared" si="10"/>
        <v>-</v>
      </c>
      <c r="B115" s="16" t="str">
        <f t="shared" si="8"/>
        <v/>
      </c>
      <c r="C115" s="16" t="str">
        <f ca="1">IF(IFERROR(VLOOKUP($B115,$K$76:(INDIRECT("$K"&amp;($D$73+75))),1,FALSE),"-") = "-","Nej","Ja")</f>
        <v>Nej</v>
      </c>
      <c r="D115" s="23"/>
      <c r="E115" s="23"/>
      <c r="J115" s="16">
        <f t="shared" si="9"/>
        <v>40</v>
      </c>
      <c r="K115" s="16" t="str">
        <f t="shared" si="11"/>
        <v>-</v>
      </c>
    </row>
    <row r="116" spans="1:11" s="16" customFormat="1">
      <c r="A116" s="27" t="str">
        <f t="shared" si="10"/>
        <v>-</v>
      </c>
      <c r="B116" s="16" t="str">
        <f t="shared" si="8"/>
        <v/>
      </c>
      <c r="C116" s="16" t="str">
        <f ca="1">IF(IFERROR(VLOOKUP($B116,$K$76:(INDIRECT("$K"&amp;($D$73+75))),1,FALSE),"-") = "-","Nej","Ja")</f>
        <v>Nej</v>
      </c>
      <c r="D116" s="23"/>
      <c r="E116" s="23"/>
      <c r="J116" s="16">
        <f t="shared" si="9"/>
        <v>41</v>
      </c>
      <c r="K116" s="16" t="str">
        <f t="shared" si="11"/>
        <v>-</v>
      </c>
    </row>
    <row r="117" spans="1:11" s="16" customFormat="1">
      <c r="A117" s="27" t="str">
        <f t="shared" si="10"/>
        <v>-</v>
      </c>
      <c r="B117" s="16" t="str">
        <f t="shared" si="8"/>
        <v/>
      </c>
      <c r="C117" s="16" t="str">
        <f ca="1">IF(IFERROR(VLOOKUP($B117,$K$76:(INDIRECT("$K"&amp;($D$73+75))),1,FALSE),"-") = "-","Nej","Ja")</f>
        <v>Nej</v>
      </c>
      <c r="D117" s="23"/>
      <c r="E117" s="23"/>
      <c r="J117" s="16">
        <f t="shared" si="9"/>
        <v>42</v>
      </c>
      <c r="K117" s="16" t="str">
        <f t="shared" si="11"/>
        <v>-</v>
      </c>
    </row>
    <row r="118" spans="1:11" s="16" customFormat="1">
      <c r="A118" s="27" t="str">
        <f t="shared" si="10"/>
        <v>-</v>
      </c>
      <c r="B118" s="16" t="str">
        <f t="shared" si="8"/>
        <v/>
      </c>
      <c r="C118" s="16" t="str">
        <f ca="1">IF(IFERROR(VLOOKUP($B118,$K$76:(INDIRECT("$K"&amp;($D$73+75))),1,FALSE),"-") = "-","Nej","Ja")</f>
        <v>Nej</v>
      </c>
      <c r="D118" s="23"/>
      <c r="E118" s="23"/>
      <c r="J118" s="16">
        <f t="shared" si="9"/>
        <v>43</v>
      </c>
      <c r="K118" s="16" t="str">
        <f t="shared" si="11"/>
        <v>-</v>
      </c>
    </row>
    <row r="119" spans="1:11" s="16" customFormat="1">
      <c r="A119" s="27" t="str">
        <f t="shared" si="10"/>
        <v>-</v>
      </c>
      <c r="B119" s="16" t="str">
        <f t="shared" si="8"/>
        <v/>
      </c>
      <c r="C119" s="16" t="str">
        <f ca="1">IF(IFERROR(VLOOKUP($B119,$K$76:(INDIRECT("$K"&amp;($D$73+75))),1,FALSE),"-") = "-","Nej","Ja")</f>
        <v>Nej</v>
      </c>
      <c r="D119" s="23"/>
      <c r="E119" s="23"/>
      <c r="J119" s="16">
        <f t="shared" si="9"/>
        <v>44</v>
      </c>
      <c r="K119" s="16" t="str">
        <f t="shared" si="11"/>
        <v>-</v>
      </c>
    </row>
    <row r="120" spans="1:11" s="16" customFormat="1">
      <c r="A120" s="27" t="str">
        <f t="shared" si="10"/>
        <v>-</v>
      </c>
      <c r="B120" s="16" t="str">
        <f t="shared" si="8"/>
        <v/>
      </c>
      <c r="C120" s="16" t="str">
        <f ca="1">IF(IFERROR(VLOOKUP($B120,$K$76:(INDIRECT("$K"&amp;($D$73+75))),1,FALSE),"-") = "-","Nej","Ja")</f>
        <v>Nej</v>
      </c>
      <c r="D120" s="23"/>
      <c r="E120" s="23"/>
      <c r="J120" s="16">
        <f t="shared" si="9"/>
        <v>45</v>
      </c>
      <c r="K120" s="16" t="str">
        <f t="shared" si="11"/>
        <v>-</v>
      </c>
    </row>
    <row r="121" spans="1:11" s="16" customFormat="1">
      <c r="A121" s="27" t="str">
        <f t="shared" si="10"/>
        <v>-</v>
      </c>
      <c r="B121" s="16" t="str">
        <f t="shared" si="8"/>
        <v/>
      </c>
      <c r="C121" s="16" t="str">
        <f ca="1">IF(IFERROR(VLOOKUP($B121,$K$76:(INDIRECT("$K"&amp;($D$73+75))),1,FALSE),"-") = "-","Nej","Ja")</f>
        <v>Nej</v>
      </c>
      <c r="D121" s="23"/>
      <c r="E121" s="23"/>
      <c r="J121" s="16">
        <f t="shared" si="9"/>
        <v>46</v>
      </c>
      <c r="K121" s="16" t="str">
        <f t="shared" si="11"/>
        <v>-</v>
      </c>
    </row>
    <row r="122" spans="1:11" s="16" customFormat="1">
      <c r="A122" s="27" t="str">
        <f t="shared" si="10"/>
        <v>-</v>
      </c>
      <c r="B122" s="16" t="str">
        <f t="shared" si="8"/>
        <v/>
      </c>
      <c r="C122" s="16" t="str">
        <f ca="1">IF(IFERROR(VLOOKUP($B122,$K$76:(INDIRECT("$K"&amp;($D$73+75))),1,FALSE),"-") = "-","Nej","Ja")</f>
        <v>Nej</v>
      </c>
      <c r="D122" s="23"/>
      <c r="E122" s="23"/>
      <c r="J122" s="16">
        <f t="shared" si="9"/>
        <v>47</v>
      </c>
      <c r="K122" s="16" t="str">
        <f t="shared" si="11"/>
        <v>-</v>
      </c>
    </row>
    <row r="123" spans="1:11" s="16" customFormat="1">
      <c r="A123" s="27" t="str">
        <f t="shared" si="10"/>
        <v>-</v>
      </c>
      <c r="B123" s="16" t="str">
        <f t="shared" si="8"/>
        <v/>
      </c>
      <c r="C123" s="16" t="str">
        <f ca="1">IF(IFERROR(VLOOKUP($B123,$K$76:(INDIRECT("$K"&amp;($D$73+75))),1,FALSE),"-") = "-","Nej","Ja")</f>
        <v>Nej</v>
      </c>
      <c r="D123" s="23"/>
      <c r="E123" s="23"/>
      <c r="J123" s="16">
        <f t="shared" si="9"/>
        <v>48</v>
      </c>
      <c r="K123" s="16" t="str">
        <f t="shared" si="11"/>
        <v>-</v>
      </c>
    </row>
    <row r="124" spans="1:11" s="16" customFormat="1">
      <c r="A124" s="27" t="str">
        <f t="shared" si="10"/>
        <v>-</v>
      </c>
      <c r="B124" s="16" t="str">
        <f t="shared" si="8"/>
        <v/>
      </c>
      <c r="C124" s="16" t="str">
        <f ca="1">IF(IFERROR(VLOOKUP($B124,$K$76:(INDIRECT("$K"&amp;($D$73+75))),1,FALSE),"-") = "-","Nej","Ja")</f>
        <v>Nej</v>
      </c>
      <c r="D124" s="23"/>
      <c r="E124" s="23"/>
      <c r="J124" s="16">
        <f t="shared" si="9"/>
        <v>49</v>
      </c>
      <c r="K124" s="16" t="str">
        <f t="shared" si="11"/>
        <v>-</v>
      </c>
    </row>
    <row r="125" spans="1:11" s="16" customFormat="1">
      <c r="A125" s="27" t="str">
        <f t="shared" si="10"/>
        <v>-</v>
      </c>
      <c r="B125" s="16" t="str">
        <f t="shared" si="8"/>
        <v/>
      </c>
      <c r="C125" s="16" t="str">
        <f ca="1">IF(IFERROR(VLOOKUP($B125,$K$76:(INDIRECT("$K"&amp;($D$73+75))),1,FALSE),"-") = "-","Nej","Ja")</f>
        <v>Nej</v>
      </c>
      <c r="D125" s="23"/>
      <c r="E125" s="23"/>
      <c r="J125" s="16">
        <f t="shared" si="9"/>
        <v>50</v>
      </c>
      <c r="K125" s="16" t="str">
        <f t="shared" si="11"/>
        <v>-</v>
      </c>
    </row>
    <row r="126" spans="1:11" s="16" customFormat="1">
      <c r="A126" s="27" t="str">
        <f t="shared" si="10"/>
        <v>-</v>
      </c>
      <c r="B126" s="16" t="str">
        <f t="shared" si="8"/>
        <v/>
      </c>
      <c r="C126" s="16" t="str">
        <f ca="1">IF(IFERROR(VLOOKUP($B126,$K$76:(INDIRECT("$K"&amp;($D$73+75))),1,FALSE),"-") = "-","Nej","Ja")</f>
        <v>Nej</v>
      </c>
      <c r="D126" s="23"/>
      <c r="E126" s="23"/>
      <c r="J126" s="16">
        <f t="shared" si="9"/>
        <v>51</v>
      </c>
      <c r="K126" s="16" t="str">
        <f t="shared" si="11"/>
        <v>-</v>
      </c>
    </row>
    <row r="127" spans="1:11" s="16" customFormat="1">
      <c r="A127" s="27" t="str">
        <f t="shared" si="10"/>
        <v>-</v>
      </c>
      <c r="B127" s="16" t="str">
        <f t="shared" si="8"/>
        <v/>
      </c>
      <c r="C127" s="16" t="str">
        <f ca="1">IF(IFERROR(VLOOKUP($B127,$K$76:(INDIRECT("$K"&amp;($D$73+75))),1,FALSE),"-") = "-","Nej","Ja")</f>
        <v>Nej</v>
      </c>
      <c r="D127" s="23"/>
      <c r="E127" s="23"/>
      <c r="J127" s="16">
        <f t="shared" si="9"/>
        <v>52</v>
      </c>
      <c r="K127" s="16" t="str">
        <f t="shared" si="11"/>
        <v>-</v>
      </c>
    </row>
    <row r="128" spans="1:11" s="16" customFormat="1">
      <c r="A128" s="27" t="str">
        <f t="shared" si="10"/>
        <v>-</v>
      </c>
      <c r="B128" s="16" t="str">
        <f t="shared" si="8"/>
        <v/>
      </c>
      <c r="C128" s="16" t="str">
        <f ca="1">IF(IFERROR(VLOOKUP($B128,$K$76:(INDIRECT("$K"&amp;($D$73+75))),1,FALSE),"-") = "-","Nej","Ja")</f>
        <v>Nej</v>
      </c>
      <c r="D128" s="23"/>
      <c r="E128" s="23"/>
      <c r="J128" s="16">
        <f t="shared" si="9"/>
        <v>53</v>
      </c>
      <c r="K128" s="16" t="str">
        <f t="shared" si="11"/>
        <v>-</v>
      </c>
    </row>
    <row r="129" spans="1:11" s="16" customFormat="1">
      <c r="A129" s="27" t="str">
        <f t="shared" si="10"/>
        <v>-</v>
      </c>
      <c r="B129" s="16" t="str">
        <f t="shared" si="8"/>
        <v/>
      </c>
      <c r="C129" s="16" t="str">
        <f ca="1">IF(IFERROR(VLOOKUP($B129,$K$76:(INDIRECT("$K"&amp;($D$73+75))),1,FALSE),"-") = "-","Nej","Ja")</f>
        <v>Nej</v>
      </c>
      <c r="D129" s="23"/>
      <c r="E129" s="23"/>
      <c r="J129" s="16">
        <f t="shared" si="9"/>
        <v>54</v>
      </c>
      <c r="K129" s="16" t="str">
        <f t="shared" si="11"/>
        <v>-</v>
      </c>
    </row>
    <row r="130" spans="1:11" s="16" customFormat="1">
      <c r="A130" s="27" t="str">
        <f t="shared" si="10"/>
        <v>-</v>
      </c>
      <c r="B130" s="16" t="str">
        <f t="shared" si="8"/>
        <v/>
      </c>
      <c r="C130" s="16" t="str">
        <f ca="1">IF(IFERROR(VLOOKUP($B130,$K$76:(INDIRECT("$K"&amp;($D$73+75))),1,FALSE),"-") = "-","Nej","Ja")</f>
        <v>Nej</v>
      </c>
      <c r="D130" s="23"/>
      <c r="E130" s="23"/>
      <c r="J130" s="16">
        <f t="shared" si="9"/>
        <v>55</v>
      </c>
      <c r="K130" s="16" t="str">
        <f t="shared" si="11"/>
        <v>-</v>
      </c>
    </row>
    <row r="131" spans="1:11" s="16" customFormat="1">
      <c r="A131" s="27" t="str">
        <f t="shared" si="10"/>
        <v>-</v>
      </c>
      <c r="B131" s="16" t="str">
        <f t="shared" si="8"/>
        <v/>
      </c>
      <c r="C131" s="16" t="str">
        <f ca="1">IF(IFERROR(VLOOKUP($B131,$K$76:(INDIRECT("$K"&amp;($D$73+75))),1,FALSE),"-") = "-","Nej","Ja")</f>
        <v>Nej</v>
      </c>
      <c r="D131" s="23"/>
      <c r="E131" s="23"/>
      <c r="J131" s="16">
        <f t="shared" si="9"/>
        <v>56</v>
      </c>
      <c r="K131" s="16" t="str">
        <f t="shared" si="11"/>
        <v>-</v>
      </c>
    </row>
    <row r="132" spans="1:11" s="16" customFormat="1">
      <c r="A132" s="27" t="str">
        <f t="shared" si="10"/>
        <v>-</v>
      </c>
      <c r="B132" s="16" t="str">
        <f t="shared" si="8"/>
        <v/>
      </c>
      <c r="C132" s="16" t="str">
        <f ca="1">IF(IFERROR(VLOOKUP($B132,$K$76:(INDIRECT("$K"&amp;($D$73+75))),1,FALSE),"-") = "-","Nej","Ja")</f>
        <v>Nej</v>
      </c>
      <c r="D132" s="23"/>
      <c r="E132" s="23"/>
      <c r="J132" s="16">
        <f t="shared" si="9"/>
        <v>57</v>
      </c>
      <c r="K132" s="16" t="str">
        <f t="shared" si="11"/>
        <v>-</v>
      </c>
    </row>
    <row r="133" spans="1:11" s="16" customFormat="1">
      <c r="A133" s="27" t="str">
        <f t="shared" si="10"/>
        <v>-</v>
      </c>
      <c r="B133" s="16" t="str">
        <f t="shared" si="8"/>
        <v/>
      </c>
      <c r="C133" s="16" t="str">
        <f ca="1">IF(IFERROR(VLOOKUP($B133,$K$76:(INDIRECT("$K"&amp;($D$73+75))),1,FALSE),"-") = "-","Nej","Ja")</f>
        <v>Nej</v>
      </c>
      <c r="D133" s="23"/>
      <c r="E133" s="23"/>
      <c r="J133" s="16">
        <f t="shared" si="9"/>
        <v>58</v>
      </c>
      <c r="K133" s="16" t="str">
        <f t="shared" si="11"/>
        <v>-</v>
      </c>
    </row>
    <row r="134" spans="1:11" s="16" customFormat="1">
      <c r="A134" s="27" t="str">
        <f t="shared" si="10"/>
        <v>-</v>
      </c>
      <c r="B134" s="16" t="str">
        <f t="shared" si="8"/>
        <v/>
      </c>
      <c r="C134" s="16" t="str">
        <f ca="1">IF(IFERROR(VLOOKUP($B134,$K$76:(INDIRECT("$K"&amp;($D$73+75))),1,FALSE),"-") = "-","Nej","Ja")</f>
        <v>Nej</v>
      </c>
      <c r="D134" s="23"/>
      <c r="E134" s="23"/>
      <c r="J134" s="16">
        <f t="shared" si="9"/>
        <v>59</v>
      </c>
      <c r="K134" s="16" t="str">
        <f t="shared" si="11"/>
        <v>-</v>
      </c>
    </row>
    <row r="135" spans="1:11" s="16" customFormat="1">
      <c r="A135" s="27" t="str">
        <f t="shared" si="10"/>
        <v>-</v>
      </c>
      <c r="B135" s="16" t="str">
        <f t="shared" si="8"/>
        <v/>
      </c>
      <c r="C135" s="16" t="str">
        <f ca="1">IF(IFERROR(VLOOKUP($B135,$K$76:(INDIRECT("$K"&amp;($D$73+75))),1,FALSE),"-") = "-","Nej","Ja")</f>
        <v>Nej</v>
      </c>
      <c r="D135" s="23"/>
      <c r="E135" s="23"/>
      <c r="J135" s="16">
        <f t="shared" si="9"/>
        <v>60</v>
      </c>
      <c r="K135" s="16" t="str">
        <f t="shared" si="11"/>
        <v>-</v>
      </c>
    </row>
    <row r="136" spans="1:11" s="16" customFormat="1">
      <c r="A136" s="27" t="str">
        <f t="shared" si="10"/>
        <v>-</v>
      </c>
      <c r="B136" s="16" t="str">
        <f t="shared" si="8"/>
        <v/>
      </c>
      <c r="C136" s="16" t="str">
        <f ca="1">IF(IFERROR(VLOOKUP($B136,$K$76:(INDIRECT("$K"&amp;($D$73+75))),1,FALSE),"-") = "-","Nej","Ja")</f>
        <v>Nej</v>
      </c>
      <c r="D136" s="23"/>
      <c r="E136" s="23"/>
      <c r="J136" s="16">
        <f t="shared" si="9"/>
        <v>61</v>
      </c>
      <c r="K136" s="16" t="str">
        <f t="shared" si="11"/>
        <v>-</v>
      </c>
    </row>
    <row r="137" spans="1:11" s="16" customFormat="1">
      <c r="A137" s="27" t="str">
        <f t="shared" si="10"/>
        <v>-</v>
      </c>
      <c r="B137" s="16" t="str">
        <f t="shared" si="8"/>
        <v/>
      </c>
      <c r="C137" s="16" t="str">
        <f ca="1">IF(IFERROR(VLOOKUP($B137,$K$76:(INDIRECT("$K"&amp;($D$73+75))),1,FALSE),"-") = "-","Nej","Ja")</f>
        <v>Nej</v>
      </c>
      <c r="D137" s="23"/>
      <c r="E137" s="23"/>
      <c r="J137" s="16">
        <f t="shared" si="9"/>
        <v>62</v>
      </c>
      <c r="K137" s="16" t="str">
        <f t="shared" si="11"/>
        <v>-</v>
      </c>
    </row>
    <row r="138" spans="1:11" s="16" customFormat="1">
      <c r="A138" s="27" t="str">
        <f t="shared" si="10"/>
        <v>-</v>
      </c>
      <c r="B138" s="16" t="str">
        <f t="shared" si="8"/>
        <v/>
      </c>
      <c r="C138" s="16" t="str">
        <f ca="1">IF(IFERROR(VLOOKUP($B138,$K$76:(INDIRECT("$K"&amp;($D$73+75))),1,FALSE),"-") = "-","Nej","Ja")</f>
        <v>Nej</v>
      </c>
      <c r="D138" s="23"/>
      <c r="E138" s="23"/>
      <c r="J138" s="16">
        <f t="shared" si="9"/>
        <v>63</v>
      </c>
      <c r="K138" s="16" t="str">
        <f t="shared" si="11"/>
        <v>-</v>
      </c>
    </row>
    <row r="139" spans="1:11" s="16" customFormat="1">
      <c r="A139" s="27" t="str">
        <f t="shared" si="10"/>
        <v>-</v>
      </c>
      <c r="C139" s="16" t="str">
        <f ca="1">IF(IFERROR(VLOOKUP($B139,$K$76:(INDIRECT("$K"&amp;($D$73+75))),1,FALSE),"-") = "-","Nej","Ja")</f>
        <v>Nej</v>
      </c>
      <c r="D139" s="23"/>
      <c r="E139" s="23"/>
      <c r="J139" s="16">
        <f t="shared" si="9"/>
        <v>64</v>
      </c>
      <c r="K139" s="16" t="str">
        <f t="shared" si="11"/>
        <v>-</v>
      </c>
    </row>
    <row r="140" spans="1:11" s="16" customFormat="1"/>
    <row r="141" spans="1:11" s="28" customFormat="1"/>
    <row r="142" spans="1:11" s="16" customFormat="1"/>
    <row r="143" spans="1:11" s="16" customFormat="1">
      <c r="A143" s="26" t="s">
        <v>45</v>
      </c>
    </row>
    <row r="144" spans="1:11" s="16" customFormat="1">
      <c r="C144" s="34" t="s">
        <v>37</v>
      </c>
      <c r="D144" s="42">
        <v>6</v>
      </c>
      <c r="J144" s="26" t="s">
        <v>46</v>
      </c>
    </row>
    <row r="145" spans="1:14" s="16" customFormat="1">
      <c r="A145" s="17" t="s">
        <v>38</v>
      </c>
      <c r="J145" s="26"/>
      <c r="K145" s="17" t="s">
        <v>39</v>
      </c>
    </row>
    <row r="146" spans="1:14" s="16" customFormat="1">
      <c r="A146" s="18" t="s">
        <v>47</v>
      </c>
      <c r="B146" s="18" t="s">
        <v>28</v>
      </c>
      <c r="C146" s="18" t="s">
        <v>41</v>
      </c>
      <c r="D146" s="18" t="s">
        <v>42</v>
      </c>
      <c r="E146" s="18" t="s">
        <v>43</v>
      </c>
      <c r="J146" s="18" t="s">
        <v>48</v>
      </c>
      <c r="K146" s="18" t="s">
        <v>28</v>
      </c>
    </row>
    <row r="147" spans="1:14" s="16" customFormat="1">
      <c r="A147" s="27" t="str">
        <f t="shared" ref="A147:A178" si="12">IF(ISBLANK(D5),"-",IF(C76="Nej",TIMEVALUE(IF(D147="förlorare",TEXT(D5+$D$72,"mm:ss.000"),TEXT(D5,"mm:ss.000"))),"Redan rankad"))</f>
        <v>-</v>
      </c>
      <c r="B147" s="16" t="str">
        <f t="shared" ref="B147:B210" si="13">IF(ISBLANK(B5),"",B5)</f>
        <v/>
      </c>
      <c r="C147" s="16" t="str">
        <f ca="1">IF(C76="Ja","Ja",(IF(IFERROR(VLOOKUP(B147,$K$147:(INDIRECT("$K"&amp;($D$144+145))),1,FALSE),"-") &lt;&gt; "-","Ja","Nej")))</f>
        <v>Nej</v>
      </c>
      <c r="D147" s="23"/>
      <c r="E147" s="23"/>
      <c r="J147" s="16">
        <v>1</v>
      </c>
      <c r="K147" s="16" t="str">
        <f t="shared" ref="K147:K178" si="14">IFERROR(VLOOKUP(SMALL($A$147:$A$209,$J147),$A$147:$B$209,2,FALSE),"-")</f>
        <v>-</v>
      </c>
      <c r="L147" s="17"/>
      <c r="N147" s="17"/>
    </row>
    <row r="148" spans="1:14" s="16" customFormat="1">
      <c r="A148" s="27" t="str">
        <f t="shared" si="12"/>
        <v>-</v>
      </c>
      <c r="B148" s="16" t="str">
        <f t="shared" si="13"/>
        <v/>
      </c>
      <c r="C148" s="16" t="str">
        <f ca="1">IF(C77="Ja","Ja",(IF(IFERROR(VLOOKUP(B148,$K$147:(INDIRECT("$K"&amp;($D$144+145))),1,FALSE),"-") &lt;&gt; "-","Ja","Nej")))</f>
        <v>Nej</v>
      </c>
      <c r="D148" s="23"/>
      <c r="E148" s="23"/>
      <c r="J148" s="16">
        <f>J147+1</f>
        <v>2</v>
      </c>
      <c r="K148" s="16" t="str">
        <f t="shared" si="14"/>
        <v>-</v>
      </c>
    </row>
    <row r="149" spans="1:14" s="16" customFormat="1">
      <c r="A149" s="27" t="str">
        <f t="shared" si="12"/>
        <v>-</v>
      </c>
      <c r="B149" s="16" t="str">
        <f t="shared" si="13"/>
        <v/>
      </c>
      <c r="C149" s="16" t="str">
        <f ca="1">IF(C78="Ja","Ja",(IF(IFERROR(VLOOKUP(B149,$K$147:(INDIRECT("$K"&amp;($D$144+145))),1,FALSE),"-") &lt;&gt; "-","Ja","Nej")))</f>
        <v>Nej</v>
      </c>
      <c r="D149" s="23"/>
      <c r="E149" s="23"/>
      <c r="J149" s="16">
        <f t="shared" ref="J149:J210" si="15">J148+1</f>
        <v>3</v>
      </c>
      <c r="K149" s="16" t="str">
        <f t="shared" si="14"/>
        <v>-</v>
      </c>
    </row>
    <row r="150" spans="1:14" s="16" customFormat="1">
      <c r="A150" s="27" t="str">
        <f t="shared" si="12"/>
        <v>-</v>
      </c>
      <c r="B150" s="16" t="str">
        <f t="shared" si="13"/>
        <v/>
      </c>
      <c r="C150" s="16" t="str">
        <f ca="1">IF(C79="Ja","Ja",(IF(IFERROR(VLOOKUP(B150,$K$147:(INDIRECT("$K"&amp;($D$144+145))),1,FALSE),"-") &lt;&gt; "-","Ja","Nej")))</f>
        <v>Nej</v>
      </c>
      <c r="D150" s="23"/>
      <c r="E150" s="23"/>
      <c r="J150" s="16">
        <f t="shared" si="15"/>
        <v>4</v>
      </c>
      <c r="K150" s="16" t="str">
        <f t="shared" si="14"/>
        <v>-</v>
      </c>
    </row>
    <row r="151" spans="1:14" s="16" customFormat="1">
      <c r="A151" s="27" t="str">
        <f t="shared" si="12"/>
        <v>-</v>
      </c>
      <c r="B151" s="16" t="str">
        <f t="shared" si="13"/>
        <v/>
      </c>
      <c r="C151" s="16" t="str">
        <f ca="1">IF(C80="Ja","Ja",(IF(IFERROR(VLOOKUP(B151,$K$147:(INDIRECT("$K"&amp;($D$144+145))),1,FALSE),"-") &lt;&gt; "-","Ja","Nej")))</f>
        <v>Nej</v>
      </c>
      <c r="D151" s="23"/>
      <c r="E151" s="23"/>
      <c r="J151" s="16">
        <f t="shared" si="15"/>
        <v>5</v>
      </c>
      <c r="K151" s="16" t="str">
        <f t="shared" si="14"/>
        <v>-</v>
      </c>
    </row>
    <row r="152" spans="1:14" s="16" customFormat="1">
      <c r="A152" s="27" t="str">
        <f t="shared" si="12"/>
        <v>-</v>
      </c>
      <c r="B152" s="16" t="str">
        <f t="shared" si="13"/>
        <v/>
      </c>
      <c r="C152" s="16" t="str">
        <f ca="1">IF(C81="Ja","Ja",(IF(IFERROR(VLOOKUP(B152,$K$147:(INDIRECT("$K"&amp;($D$144+145))),1,FALSE),"-") &lt;&gt; "-","Ja","Nej")))</f>
        <v>Nej</v>
      </c>
      <c r="D152" s="23"/>
      <c r="E152" s="23"/>
      <c r="J152" s="16">
        <f t="shared" si="15"/>
        <v>6</v>
      </c>
      <c r="K152" s="16" t="str">
        <f t="shared" si="14"/>
        <v>-</v>
      </c>
    </row>
    <row r="153" spans="1:14" s="16" customFormat="1">
      <c r="A153" s="27" t="str">
        <f t="shared" si="12"/>
        <v>-</v>
      </c>
      <c r="B153" s="16" t="str">
        <f t="shared" si="13"/>
        <v/>
      </c>
      <c r="C153" s="16" t="str">
        <f ca="1">IF(C82="Ja","Ja",(IF(IFERROR(VLOOKUP(B153,$K$147:(INDIRECT("$K"&amp;($D$144+145))),1,FALSE),"-") &lt;&gt; "-","Ja","Nej")))</f>
        <v>Nej</v>
      </c>
      <c r="D153" s="23"/>
      <c r="E153" s="23"/>
      <c r="J153" s="16">
        <f t="shared" si="15"/>
        <v>7</v>
      </c>
      <c r="K153" s="16" t="str">
        <f t="shared" si="14"/>
        <v>-</v>
      </c>
    </row>
    <row r="154" spans="1:14" s="16" customFormat="1">
      <c r="A154" s="27" t="str">
        <f t="shared" si="12"/>
        <v>-</v>
      </c>
      <c r="B154" s="16" t="str">
        <f t="shared" si="13"/>
        <v/>
      </c>
      <c r="C154" s="16" t="str">
        <f ca="1">IF(C83="Ja","Ja",(IF(IFERROR(VLOOKUP(B154,$K$147:(INDIRECT("$K"&amp;($D$144+145))),1,FALSE),"-") &lt;&gt; "-","Ja","Nej")))</f>
        <v>Nej</v>
      </c>
      <c r="D154" s="23"/>
      <c r="E154" s="23"/>
      <c r="J154" s="16">
        <f t="shared" si="15"/>
        <v>8</v>
      </c>
      <c r="K154" s="16" t="str">
        <f t="shared" si="14"/>
        <v>-</v>
      </c>
    </row>
    <row r="155" spans="1:14" s="16" customFormat="1">
      <c r="A155" s="27" t="str">
        <f t="shared" si="12"/>
        <v>-</v>
      </c>
      <c r="B155" s="16" t="str">
        <f t="shared" si="13"/>
        <v/>
      </c>
      <c r="C155" s="16" t="str">
        <f ca="1">IF(C84="Ja","Ja",(IF(IFERROR(VLOOKUP(B155,$K$147:(INDIRECT("$K"&amp;($D$144+145))),1,FALSE),"-") &lt;&gt; "-","Ja","Nej")))</f>
        <v>Nej</v>
      </c>
      <c r="D155" s="23"/>
      <c r="E155" s="23"/>
      <c r="J155" s="16">
        <f t="shared" si="15"/>
        <v>9</v>
      </c>
      <c r="K155" s="16" t="str">
        <f t="shared" si="14"/>
        <v>-</v>
      </c>
    </row>
    <row r="156" spans="1:14" s="16" customFormat="1">
      <c r="A156" s="27" t="str">
        <f t="shared" si="12"/>
        <v>-</v>
      </c>
      <c r="B156" s="16" t="str">
        <f t="shared" si="13"/>
        <v/>
      </c>
      <c r="C156" s="16" t="str">
        <f ca="1">IF(C85="Ja","Ja",(IF(IFERROR(VLOOKUP(B156,$K$147:(INDIRECT("$K"&amp;($D$144+145))),1,FALSE),"-") &lt;&gt; "-","Ja","Nej")))</f>
        <v>Nej</v>
      </c>
      <c r="D156" s="23"/>
      <c r="E156" s="23"/>
      <c r="J156" s="16">
        <f t="shared" si="15"/>
        <v>10</v>
      </c>
      <c r="K156" s="16" t="str">
        <f t="shared" si="14"/>
        <v>-</v>
      </c>
    </row>
    <row r="157" spans="1:14" s="16" customFormat="1">
      <c r="A157" s="27" t="str">
        <f t="shared" si="12"/>
        <v>-</v>
      </c>
      <c r="B157" s="16" t="str">
        <f t="shared" si="13"/>
        <v/>
      </c>
      <c r="C157" s="16" t="str">
        <f ca="1">IF(C86="Ja","Ja",(IF(IFERROR(VLOOKUP(B157,$K$147:(INDIRECT("$K"&amp;($D$144+145))),1,FALSE),"-") &lt;&gt; "-","Ja","Nej")))</f>
        <v>Nej</v>
      </c>
      <c r="D157" s="23"/>
      <c r="E157" s="23"/>
      <c r="J157" s="16">
        <f t="shared" si="15"/>
        <v>11</v>
      </c>
      <c r="K157" s="16" t="str">
        <f t="shared" si="14"/>
        <v>-</v>
      </c>
    </row>
    <row r="158" spans="1:14" s="16" customFormat="1">
      <c r="A158" s="27" t="str">
        <f t="shared" si="12"/>
        <v>-</v>
      </c>
      <c r="B158" s="16" t="str">
        <f t="shared" si="13"/>
        <v/>
      </c>
      <c r="C158" s="16" t="str">
        <f ca="1">IF(C87="Ja","Ja",(IF(IFERROR(VLOOKUP(B158,$K$147:(INDIRECT("$K"&amp;($D$144+145))),1,FALSE),"-") &lt;&gt; "-","Ja","Nej")))</f>
        <v>Nej</v>
      </c>
      <c r="D158" s="23"/>
      <c r="E158" s="23"/>
      <c r="J158" s="16">
        <f t="shared" si="15"/>
        <v>12</v>
      </c>
      <c r="K158" s="16" t="str">
        <f t="shared" si="14"/>
        <v>-</v>
      </c>
    </row>
    <row r="159" spans="1:14" s="16" customFormat="1">
      <c r="A159" s="27" t="str">
        <f t="shared" si="12"/>
        <v>-</v>
      </c>
      <c r="B159" s="16" t="str">
        <f t="shared" si="13"/>
        <v/>
      </c>
      <c r="C159" s="16" t="str">
        <f ca="1">IF(C88="Ja","Ja",(IF(IFERROR(VLOOKUP(B159,$K$147:(INDIRECT("$K"&amp;($D$144+145))),1,FALSE),"-") &lt;&gt; "-","Ja","Nej")))</f>
        <v>Nej</v>
      </c>
      <c r="D159" s="23"/>
      <c r="E159" s="23"/>
      <c r="J159" s="16">
        <f t="shared" si="15"/>
        <v>13</v>
      </c>
      <c r="K159" s="16" t="str">
        <f t="shared" si="14"/>
        <v>-</v>
      </c>
    </row>
    <row r="160" spans="1:14" s="16" customFormat="1">
      <c r="A160" s="27" t="str">
        <f t="shared" si="12"/>
        <v>-</v>
      </c>
      <c r="B160" s="16" t="str">
        <f t="shared" si="13"/>
        <v/>
      </c>
      <c r="C160" s="16" t="str">
        <f ca="1">IF(C89="Ja","Ja",(IF(IFERROR(VLOOKUP(B160,$K$147:(INDIRECT("$K"&amp;($D$144+145))),1,FALSE),"-") &lt;&gt; "-","Ja","Nej")))</f>
        <v>Nej</v>
      </c>
      <c r="D160" s="23"/>
      <c r="E160" s="23"/>
      <c r="J160" s="16">
        <f t="shared" si="15"/>
        <v>14</v>
      </c>
      <c r="K160" s="16" t="str">
        <f t="shared" si="14"/>
        <v>-</v>
      </c>
    </row>
    <row r="161" spans="1:11" s="16" customFormat="1">
      <c r="A161" s="27" t="str">
        <f t="shared" si="12"/>
        <v>-</v>
      </c>
      <c r="B161" s="16" t="str">
        <f t="shared" si="13"/>
        <v/>
      </c>
      <c r="C161" s="16" t="str">
        <f ca="1">IF(C90="Ja","Ja",(IF(IFERROR(VLOOKUP(B161,$K$147:(INDIRECT("$K"&amp;($D$144+145))),1,FALSE),"-") &lt;&gt; "-","Ja","Nej")))</f>
        <v>Nej</v>
      </c>
      <c r="D161" s="23"/>
      <c r="E161" s="23"/>
      <c r="J161" s="16">
        <f t="shared" si="15"/>
        <v>15</v>
      </c>
      <c r="K161" s="16" t="str">
        <f t="shared" si="14"/>
        <v>-</v>
      </c>
    </row>
    <row r="162" spans="1:11" s="16" customFormat="1">
      <c r="A162" s="27" t="str">
        <f t="shared" si="12"/>
        <v>-</v>
      </c>
      <c r="B162" s="16" t="str">
        <f t="shared" si="13"/>
        <v/>
      </c>
      <c r="C162" s="16" t="str">
        <f ca="1">IF(C91="Ja","Ja",(IF(IFERROR(VLOOKUP(B162,$K$147:(INDIRECT("$K"&amp;($D$144+145))),1,FALSE),"-") &lt;&gt; "-","Ja","Nej")))</f>
        <v>Nej</v>
      </c>
      <c r="D162" s="23"/>
      <c r="E162" s="23"/>
      <c r="J162" s="16">
        <f t="shared" si="15"/>
        <v>16</v>
      </c>
      <c r="K162" s="16" t="str">
        <f t="shared" si="14"/>
        <v>-</v>
      </c>
    </row>
    <row r="163" spans="1:11" s="16" customFormat="1">
      <c r="A163" s="27" t="str">
        <f t="shared" si="12"/>
        <v>-</v>
      </c>
      <c r="B163" s="16" t="str">
        <f t="shared" si="13"/>
        <v/>
      </c>
      <c r="C163" s="16" t="str">
        <f ca="1">IF(C92="Ja","Ja",(IF(IFERROR(VLOOKUP(B163,$K$147:(INDIRECT("$K"&amp;($D$144+145))),1,FALSE),"-") &lt;&gt; "-","Ja","Nej")))</f>
        <v>Nej</v>
      </c>
      <c r="D163" s="23"/>
      <c r="E163" s="23"/>
      <c r="J163" s="16">
        <f t="shared" si="15"/>
        <v>17</v>
      </c>
      <c r="K163" s="16" t="str">
        <f t="shared" si="14"/>
        <v>-</v>
      </c>
    </row>
    <row r="164" spans="1:11" s="16" customFormat="1">
      <c r="A164" s="27" t="str">
        <f t="shared" si="12"/>
        <v>-</v>
      </c>
      <c r="B164" s="16" t="str">
        <f t="shared" si="13"/>
        <v/>
      </c>
      <c r="C164" s="16" t="str">
        <f ca="1">IF(C93="Ja","Ja",(IF(IFERROR(VLOOKUP(B164,$K$147:(INDIRECT("$K"&amp;($D$144+145))),1,FALSE),"-") &lt;&gt; "-","Ja","Nej")))</f>
        <v>Nej</v>
      </c>
      <c r="D164" s="23"/>
      <c r="E164" s="23"/>
      <c r="J164" s="16">
        <f t="shared" si="15"/>
        <v>18</v>
      </c>
      <c r="K164" s="16" t="str">
        <f t="shared" si="14"/>
        <v>-</v>
      </c>
    </row>
    <row r="165" spans="1:11" s="16" customFormat="1">
      <c r="A165" s="27" t="str">
        <f t="shared" si="12"/>
        <v>-</v>
      </c>
      <c r="B165" s="16" t="str">
        <f t="shared" si="13"/>
        <v/>
      </c>
      <c r="C165" s="16" t="str">
        <f ca="1">IF(C94="Ja","Ja",(IF(IFERROR(VLOOKUP(B165,$K$147:(INDIRECT("$K"&amp;($D$144+145))),1,FALSE),"-") &lt;&gt; "-","Ja","Nej")))</f>
        <v>Nej</v>
      </c>
      <c r="D165" s="23"/>
      <c r="E165" s="23"/>
      <c r="J165" s="16">
        <f t="shared" si="15"/>
        <v>19</v>
      </c>
      <c r="K165" s="16" t="str">
        <f t="shared" si="14"/>
        <v>-</v>
      </c>
    </row>
    <row r="166" spans="1:11" s="16" customFormat="1">
      <c r="A166" s="27" t="str">
        <f t="shared" si="12"/>
        <v>-</v>
      </c>
      <c r="B166" s="16" t="str">
        <f t="shared" si="13"/>
        <v/>
      </c>
      <c r="C166" s="16" t="str">
        <f ca="1">IF(C95="Ja","Ja",(IF(IFERROR(VLOOKUP(B166,$K$147:(INDIRECT("$K"&amp;($D$144+145))),1,FALSE),"-") &lt;&gt; "-","Ja","Nej")))</f>
        <v>Nej</v>
      </c>
      <c r="D166" s="23"/>
      <c r="E166" s="23"/>
      <c r="J166" s="16">
        <f t="shared" si="15"/>
        <v>20</v>
      </c>
      <c r="K166" s="16" t="str">
        <f t="shared" si="14"/>
        <v>-</v>
      </c>
    </row>
    <row r="167" spans="1:11" s="16" customFormat="1">
      <c r="A167" s="27" t="str">
        <f t="shared" si="12"/>
        <v>-</v>
      </c>
      <c r="B167" s="16" t="str">
        <f t="shared" si="13"/>
        <v/>
      </c>
      <c r="C167" s="16" t="str">
        <f ca="1">IF(C96="Ja","Ja",(IF(IFERROR(VLOOKUP(B167,$K$147:(INDIRECT("$K"&amp;($D$144+145))),1,FALSE),"-") &lt;&gt; "-","Ja","Nej")))</f>
        <v>Nej</v>
      </c>
      <c r="D167" s="23"/>
      <c r="E167" s="23"/>
      <c r="J167" s="16">
        <f t="shared" si="15"/>
        <v>21</v>
      </c>
      <c r="K167" s="16" t="str">
        <f t="shared" si="14"/>
        <v>-</v>
      </c>
    </row>
    <row r="168" spans="1:11" s="16" customFormat="1">
      <c r="A168" s="27" t="str">
        <f t="shared" si="12"/>
        <v>-</v>
      </c>
      <c r="B168" s="16" t="str">
        <f t="shared" si="13"/>
        <v/>
      </c>
      <c r="C168" s="16" t="str">
        <f ca="1">IF(C97="Ja","Ja",(IF(IFERROR(VLOOKUP(B168,$K$147:(INDIRECT("$K"&amp;($D$144+145))),1,FALSE),"-") &lt;&gt; "-","Ja","Nej")))</f>
        <v>Nej</v>
      </c>
      <c r="D168" s="23"/>
      <c r="E168" s="23"/>
      <c r="J168" s="16">
        <f t="shared" si="15"/>
        <v>22</v>
      </c>
      <c r="K168" s="16" t="str">
        <f t="shared" si="14"/>
        <v>-</v>
      </c>
    </row>
    <row r="169" spans="1:11" s="16" customFormat="1">
      <c r="A169" s="27" t="str">
        <f t="shared" si="12"/>
        <v>-</v>
      </c>
      <c r="B169" s="16" t="str">
        <f t="shared" si="13"/>
        <v/>
      </c>
      <c r="C169" s="16" t="str">
        <f ca="1">IF(C98="Ja","Ja",(IF(IFERROR(VLOOKUP(B169,$K$147:(INDIRECT("$K"&amp;($D$144+145))),1,FALSE),"-") &lt;&gt; "-","Ja","Nej")))</f>
        <v>Nej</v>
      </c>
      <c r="D169" s="23"/>
      <c r="E169" s="23"/>
      <c r="J169" s="16">
        <f t="shared" si="15"/>
        <v>23</v>
      </c>
      <c r="K169" s="16" t="str">
        <f t="shared" si="14"/>
        <v>-</v>
      </c>
    </row>
    <row r="170" spans="1:11" s="16" customFormat="1">
      <c r="A170" s="27" t="str">
        <f t="shared" si="12"/>
        <v>-</v>
      </c>
      <c r="B170" s="16" t="str">
        <f t="shared" si="13"/>
        <v/>
      </c>
      <c r="C170" s="16" t="str">
        <f ca="1">IF(C99="Ja","Ja",(IF(IFERROR(VLOOKUP(B170,$K$147:(INDIRECT("$K"&amp;($D$144+145))),1,FALSE),"-") &lt;&gt; "-","Ja","Nej")))</f>
        <v>Nej</v>
      </c>
      <c r="D170" s="23"/>
      <c r="E170" s="23"/>
      <c r="J170" s="16">
        <f t="shared" si="15"/>
        <v>24</v>
      </c>
      <c r="K170" s="16" t="str">
        <f t="shared" si="14"/>
        <v>-</v>
      </c>
    </row>
    <row r="171" spans="1:11" s="16" customFormat="1">
      <c r="A171" s="27" t="str">
        <f t="shared" si="12"/>
        <v>-</v>
      </c>
      <c r="B171" s="16" t="str">
        <f t="shared" si="13"/>
        <v/>
      </c>
      <c r="C171" s="16" t="str">
        <f ca="1">IF(C100="Ja","Ja",(IF(IFERROR(VLOOKUP(B171,$K$147:(INDIRECT("$K"&amp;($D$144+145))),1,FALSE),"-") &lt;&gt; "-","Ja","Nej")))</f>
        <v>Nej</v>
      </c>
      <c r="D171" s="23"/>
      <c r="E171" s="23"/>
      <c r="J171" s="16">
        <f t="shared" si="15"/>
        <v>25</v>
      </c>
      <c r="K171" s="16" t="str">
        <f t="shared" si="14"/>
        <v>-</v>
      </c>
    </row>
    <row r="172" spans="1:11" s="16" customFormat="1">
      <c r="A172" s="27" t="str">
        <f t="shared" si="12"/>
        <v>-</v>
      </c>
      <c r="B172" s="16" t="str">
        <f t="shared" si="13"/>
        <v/>
      </c>
      <c r="C172" s="16" t="str">
        <f ca="1">IF(C101="Ja","Ja",(IF(IFERROR(VLOOKUP(B172,$K$147:(INDIRECT("$K"&amp;($D$144+145))),1,FALSE),"-") &lt;&gt; "-","Ja","Nej")))</f>
        <v>Nej</v>
      </c>
      <c r="D172" s="23"/>
      <c r="E172" s="23"/>
      <c r="J172" s="16">
        <f t="shared" si="15"/>
        <v>26</v>
      </c>
      <c r="K172" s="16" t="str">
        <f t="shared" si="14"/>
        <v>-</v>
      </c>
    </row>
    <row r="173" spans="1:11" s="16" customFormat="1">
      <c r="A173" s="27" t="str">
        <f t="shared" si="12"/>
        <v>-</v>
      </c>
      <c r="B173" s="16" t="str">
        <f t="shared" si="13"/>
        <v/>
      </c>
      <c r="C173" s="16" t="str">
        <f ca="1">IF(C102="Ja","Ja",(IF(IFERROR(VLOOKUP(B173,$K$147:(INDIRECT("$K"&amp;($D$144+145))),1,FALSE),"-") &lt;&gt; "-","Ja","Nej")))</f>
        <v>Nej</v>
      </c>
      <c r="D173" s="23"/>
      <c r="E173" s="23"/>
      <c r="J173" s="16">
        <f t="shared" si="15"/>
        <v>27</v>
      </c>
      <c r="K173" s="16" t="str">
        <f t="shared" si="14"/>
        <v>-</v>
      </c>
    </row>
    <row r="174" spans="1:11" s="16" customFormat="1">
      <c r="A174" s="27" t="str">
        <f t="shared" si="12"/>
        <v>-</v>
      </c>
      <c r="B174" s="16" t="str">
        <f t="shared" si="13"/>
        <v/>
      </c>
      <c r="C174" s="16" t="str">
        <f ca="1">IF(C103="Ja","Ja",(IF(IFERROR(VLOOKUP(B174,$K$147:(INDIRECT("$K"&amp;($D$144+145))),1,FALSE),"-") &lt;&gt; "-","Ja","Nej")))</f>
        <v>Nej</v>
      </c>
      <c r="D174" s="23"/>
      <c r="E174" s="23"/>
      <c r="J174" s="16">
        <f t="shared" si="15"/>
        <v>28</v>
      </c>
      <c r="K174" s="16" t="str">
        <f t="shared" si="14"/>
        <v>-</v>
      </c>
    </row>
    <row r="175" spans="1:11" s="16" customFormat="1">
      <c r="A175" s="27" t="str">
        <f t="shared" si="12"/>
        <v>-</v>
      </c>
      <c r="B175" s="16" t="str">
        <f t="shared" si="13"/>
        <v/>
      </c>
      <c r="C175" s="16" t="str">
        <f ca="1">IF(C104="Ja","Ja",(IF(IFERROR(VLOOKUP(B175,$K$147:(INDIRECT("$K"&amp;($D$144+145))),1,FALSE),"-") &lt;&gt; "-","Ja","Nej")))</f>
        <v>Nej</v>
      </c>
      <c r="D175" s="23"/>
      <c r="E175" s="23"/>
      <c r="J175" s="16">
        <f t="shared" si="15"/>
        <v>29</v>
      </c>
      <c r="K175" s="16" t="str">
        <f t="shared" si="14"/>
        <v>-</v>
      </c>
    </row>
    <row r="176" spans="1:11" s="16" customFormat="1">
      <c r="A176" s="27" t="str">
        <f t="shared" si="12"/>
        <v>-</v>
      </c>
      <c r="B176" s="16" t="str">
        <f t="shared" si="13"/>
        <v/>
      </c>
      <c r="C176" s="16" t="str">
        <f ca="1">IF(C105="Ja","Ja",(IF(IFERROR(VLOOKUP(B176,$K$147:(INDIRECT("$K"&amp;($D$144+145))),1,FALSE),"-") &lt;&gt; "-","Ja","Nej")))</f>
        <v>Nej</v>
      </c>
      <c r="D176" s="23"/>
      <c r="E176" s="23"/>
      <c r="J176" s="16">
        <f t="shared" si="15"/>
        <v>30</v>
      </c>
      <c r="K176" s="16" t="str">
        <f t="shared" si="14"/>
        <v>-</v>
      </c>
    </row>
    <row r="177" spans="1:11" s="16" customFormat="1">
      <c r="A177" s="27" t="str">
        <f t="shared" si="12"/>
        <v>-</v>
      </c>
      <c r="B177" s="16" t="str">
        <f t="shared" si="13"/>
        <v/>
      </c>
      <c r="C177" s="16" t="str">
        <f ca="1">IF(C106="Ja","Ja",(IF(IFERROR(VLOOKUP(B177,$K$147:(INDIRECT("$K"&amp;($D$144+145))),1,FALSE),"-") &lt;&gt; "-","Ja","Nej")))</f>
        <v>Nej</v>
      </c>
      <c r="D177" s="23"/>
      <c r="E177" s="23"/>
      <c r="J177" s="16">
        <f t="shared" si="15"/>
        <v>31</v>
      </c>
      <c r="K177" s="16" t="str">
        <f t="shared" si="14"/>
        <v>-</v>
      </c>
    </row>
    <row r="178" spans="1:11" s="16" customFormat="1">
      <c r="A178" s="27" t="str">
        <f t="shared" si="12"/>
        <v>-</v>
      </c>
      <c r="B178" s="16" t="str">
        <f t="shared" si="13"/>
        <v/>
      </c>
      <c r="C178" s="16" t="str">
        <f ca="1">IF(C107="Ja","Ja",(IF(IFERROR(VLOOKUP(B178,$K$147:(INDIRECT("$K"&amp;($D$144+145))),1,FALSE),"-") &lt;&gt; "-","Ja","Nej")))</f>
        <v>Nej</v>
      </c>
      <c r="D178" s="23"/>
      <c r="E178" s="23"/>
      <c r="J178" s="16">
        <f t="shared" si="15"/>
        <v>32</v>
      </c>
      <c r="K178" s="16" t="str">
        <f t="shared" si="14"/>
        <v>-</v>
      </c>
    </row>
    <row r="179" spans="1:11" s="16" customFormat="1">
      <c r="A179" s="27" t="str">
        <f t="shared" ref="A179:A210" si="16">IF(ISBLANK(D37),"-",IF(C108="Nej",TIMEVALUE(IF(D179="förlorare",TEXT(D37+$D$72,"mm:ss.000"),TEXT(D37,"mm:ss.000"))),"Redan rankad"))</f>
        <v>-</v>
      </c>
      <c r="B179" s="16" t="str">
        <f t="shared" si="13"/>
        <v/>
      </c>
      <c r="C179" s="16" t="str">
        <f ca="1">IF(C108="Ja","Ja",(IF(IFERROR(VLOOKUP(B179,$K$147:(INDIRECT("$K"&amp;($D$144+145))),1,FALSE),"-") &lt;&gt; "-","Ja","Nej")))</f>
        <v>Nej</v>
      </c>
      <c r="D179" s="23"/>
      <c r="E179" s="23"/>
      <c r="J179" s="16">
        <f t="shared" si="15"/>
        <v>33</v>
      </c>
      <c r="K179" s="16" t="str">
        <f t="shared" ref="K179:K210" si="17">IFERROR(VLOOKUP(SMALL($A$147:$A$209,$J179),$A$147:$B$209,2,FALSE),"-")</f>
        <v>-</v>
      </c>
    </row>
    <row r="180" spans="1:11" s="16" customFormat="1">
      <c r="A180" s="27" t="str">
        <f t="shared" si="16"/>
        <v>-</v>
      </c>
      <c r="B180" s="16" t="str">
        <f t="shared" si="13"/>
        <v/>
      </c>
      <c r="C180" s="16" t="str">
        <f ca="1">IF(C109="Ja","Ja",(IF(IFERROR(VLOOKUP(B180,$K$147:(INDIRECT("$K"&amp;($D$144+145))),1,FALSE),"-") &lt;&gt; "-","Ja","Nej")))</f>
        <v>Nej</v>
      </c>
      <c r="D180" s="23"/>
      <c r="E180" s="23"/>
      <c r="J180" s="16">
        <f t="shared" si="15"/>
        <v>34</v>
      </c>
      <c r="K180" s="16" t="str">
        <f t="shared" si="17"/>
        <v>-</v>
      </c>
    </row>
    <row r="181" spans="1:11" s="16" customFormat="1">
      <c r="A181" s="27" t="str">
        <f t="shared" si="16"/>
        <v>-</v>
      </c>
      <c r="B181" s="16" t="str">
        <f t="shared" si="13"/>
        <v/>
      </c>
      <c r="C181" s="16" t="str">
        <f ca="1">IF(C110="Ja","Ja",(IF(IFERROR(VLOOKUP(B181,$K$147:(INDIRECT("$K"&amp;($D$144+145))),1,FALSE),"-") &lt;&gt; "-","Ja","Nej")))</f>
        <v>Nej</v>
      </c>
      <c r="D181" s="23"/>
      <c r="E181" s="23"/>
      <c r="J181" s="16">
        <f t="shared" si="15"/>
        <v>35</v>
      </c>
      <c r="K181" s="16" t="str">
        <f t="shared" si="17"/>
        <v>-</v>
      </c>
    </row>
    <row r="182" spans="1:11" s="16" customFormat="1">
      <c r="A182" s="27" t="str">
        <f t="shared" si="16"/>
        <v>-</v>
      </c>
      <c r="B182" s="16" t="str">
        <f t="shared" si="13"/>
        <v/>
      </c>
      <c r="C182" s="16" t="str">
        <f ca="1">IF(C111="Ja","Ja",(IF(IFERROR(VLOOKUP(B182,$K$147:(INDIRECT("$K"&amp;($D$144+145))),1,FALSE),"-") &lt;&gt; "-","Ja","Nej")))</f>
        <v>Nej</v>
      </c>
      <c r="D182" s="23"/>
      <c r="E182" s="23"/>
      <c r="J182" s="16">
        <f t="shared" si="15"/>
        <v>36</v>
      </c>
      <c r="K182" s="16" t="str">
        <f t="shared" si="17"/>
        <v>-</v>
      </c>
    </row>
    <row r="183" spans="1:11" s="16" customFormat="1">
      <c r="A183" s="27" t="str">
        <f t="shared" si="16"/>
        <v>-</v>
      </c>
      <c r="B183" s="16" t="str">
        <f t="shared" si="13"/>
        <v/>
      </c>
      <c r="C183" s="16" t="str">
        <f ca="1">IF(C112="Ja","Ja",(IF(IFERROR(VLOOKUP(B183,$K$147:(INDIRECT("$K"&amp;($D$144+145))),1,FALSE),"-") &lt;&gt; "-","Ja","Nej")))</f>
        <v>Nej</v>
      </c>
      <c r="D183" s="23"/>
      <c r="E183" s="23"/>
      <c r="J183" s="16">
        <f t="shared" si="15"/>
        <v>37</v>
      </c>
      <c r="K183" s="16" t="str">
        <f t="shared" si="17"/>
        <v>-</v>
      </c>
    </row>
    <row r="184" spans="1:11" s="16" customFormat="1">
      <c r="A184" s="27" t="str">
        <f t="shared" si="16"/>
        <v>-</v>
      </c>
      <c r="B184" s="16" t="str">
        <f t="shared" si="13"/>
        <v/>
      </c>
      <c r="C184" s="16" t="str">
        <f ca="1">IF(C113="Ja","Ja",(IF(IFERROR(VLOOKUP(B184,$K$147:(INDIRECT("$K"&amp;($D$144+145))),1,FALSE),"-") &lt;&gt; "-","Ja","Nej")))</f>
        <v>Nej</v>
      </c>
      <c r="D184" s="23"/>
      <c r="E184" s="23"/>
      <c r="J184" s="16">
        <f t="shared" si="15"/>
        <v>38</v>
      </c>
      <c r="K184" s="16" t="str">
        <f t="shared" si="17"/>
        <v>-</v>
      </c>
    </row>
    <row r="185" spans="1:11" s="16" customFormat="1">
      <c r="A185" s="27" t="str">
        <f t="shared" si="16"/>
        <v>-</v>
      </c>
      <c r="B185" s="16" t="str">
        <f t="shared" si="13"/>
        <v/>
      </c>
      <c r="C185" s="16" t="str">
        <f ca="1">IF(C114="Ja","Ja",(IF(IFERROR(VLOOKUP(B185,$K$147:(INDIRECT("$K"&amp;($D$144+145))),1,FALSE),"-") &lt;&gt; "-","Ja","Nej")))</f>
        <v>Nej</v>
      </c>
      <c r="D185" s="23"/>
      <c r="E185" s="23"/>
      <c r="J185" s="16">
        <f t="shared" si="15"/>
        <v>39</v>
      </c>
      <c r="K185" s="16" t="str">
        <f t="shared" si="17"/>
        <v>-</v>
      </c>
    </row>
    <row r="186" spans="1:11" s="16" customFormat="1">
      <c r="A186" s="27" t="str">
        <f t="shared" si="16"/>
        <v>-</v>
      </c>
      <c r="B186" s="16" t="str">
        <f t="shared" si="13"/>
        <v/>
      </c>
      <c r="C186" s="16" t="str">
        <f ca="1">IF(C115="Ja","Ja",(IF(IFERROR(VLOOKUP(B186,$K$147:(INDIRECT("$K"&amp;($D$144+145))),1,FALSE),"-") &lt;&gt; "-","Ja","Nej")))</f>
        <v>Nej</v>
      </c>
      <c r="D186" s="23"/>
      <c r="E186" s="23"/>
      <c r="J186" s="16">
        <f t="shared" si="15"/>
        <v>40</v>
      </c>
      <c r="K186" s="16" t="str">
        <f t="shared" si="17"/>
        <v>-</v>
      </c>
    </row>
    <row r="187" spans="1:11" s="16" customFormat="1">
      <c r="A187" s="27" t="str">
        <f t="shared" si="16"/>
        <v>-</v>
      </c>
      <c r="B187" s="16" t="str">
        <f t="shared" si="13"/>
        <v/>
      </c>
      <c r="C187" s="16" t="str">
        <f ca="1">IF(C116="Ja","Ja",(IF(IFERROR(VLOOKUP(B187,$K$147:(INDIRECT("$K"&amp;($D$144+145))),1,FALSE),"-") &lt;&gt; "-","Ja","Nej")))</f>
        <v>Nej</v>
      </c>
      <c r="D187" s="23"/>
      <c r="E187" s="23"/>
      <c r="J187" s="16">
        <f t="shared" si="15"/>
        <v>41</v>
      </c>
      <c r="K187" s="16" t="str">
        <f t="shared" si="17"/>
        <v>-</v>
      </c>
    </row>
    <row r="188" spans="1:11" s="16" customFormat="1">
      <c r="A188" s="27" t="str">
        <f t="shared" si="16"/>
        <v>-</v>
      </c>
      <c r="B188" s="16" t="str">
        <f t="shared" si="13"/>
        <v/>
      </c>
      <c r="C188" s="16" t="str">
        <f ca="1">IF(C117="Ja","Ja",(IF(IFERROR(VLOOKUP(B188,$K$147:(INDIRECT("$K"&amp;($D$144+145))),1,FALSE),"-") &lt;&gt; "-","Ja","Nej")))</f>
        <v>Nej</v>
      </c>
      <c r="D188" s="23"/>
      <c r="E188" s="23"/>
      <c r="J188" s="16">
        <f t="shared" si="15"/>
        <v>42</v>
      </c>
      <c r="K188" s="16" t="str">
        <f t="shared" si="17"/>
        <v>-</v>
      </c>
    </row>
    <row r="189" spans="1:11" s="16" customFormat="1">
      <c r="A189" s="27" t="str">
        <f t="shared" si="16"/>
        <v>-</v>
      </c>
      <c r="B189" s="16" t="str">
        <f t="shared" si="13"/>
        <v/>
      </c>
      <c r="C189" s="16" t="str">
        <f ca="1">IF(C118="Ja","Ja",(IF(IFERROR(VLOOKUP(B189,$K$147:(INDIRECT("$K"&amp;($D$144+145))),1,FALSE),"-") &lt;&gt; "-","Ja","Nej")))</f>
        <v>Nej</v>
      </c>
      <c r="D189" s="23"/>
      <c r="E189" s="23"/>
      <c r="J189" s="16">
        <f t="shared" si="15"/>
        <v>43</v>
      </c>
      <c r="K189" s="16" t="str">
        <f t="shared" si="17"/>
        <v>-</v>
      </c>
    </row>
    <row r="190" spans="1:11" s="16" customFormat="1">
      <c r="A190" s="27" t="str">
        <f t="shared" si="16"/>
        <v>-</v>
      </c>
      <c r="B190" s="16" t="str">
        <f t="shared" si="13"/>
        <v/>
      </c>
      <c r="C190" s="16" t="str">
        <f ca="1">IF(C119="Ja","Ja",(IF(IFERROR(VLOOKUP(B190,$K$147:(INDIRECT("$K"&amp;($D$144+145))),1,FALSE),"-") &lt;&gt; "-","Ja","Nej")))</f>
        <v>Nej</v>
      </c>
      <c r="D190" s="23"/>
      <c r="E190" s="23"/>
      <c r="J190" s="16">
        <f t="shared" si="15"/>
        <v>44</v>
      </c>
      <c r="K190" s="16" t="str">
        <f t="shared" si="17"/>
        <v>-</v>
      </c>
    </row>
    <row r="191" spans="1:11" s="16" customFormat="1">
      <c r="A191" s="27" t="str">
        <f t="shared" si="16"/>
        <v>-</v>
      </c>
      <c r="B191" s="16" t="str">
        <f t="shared" si="13"/>
        <v/>
      </c>
      <c r="C191" s="16" t="str">
        <f ca="1">IF(C120="Ja","Ja",(IF(IFERROR(VLOOKUP(B191,$K$147:(INDIRECT("$K"&amp;($D$144+145))),1,FALSE),"-") &lt;&gt; "-","Ja","Nej")))</f>
        <v>Nej</v>
      </c>
      <c r="D191" s="23"/>
      <c r="E191" s="23"/>
      <c r="J191" s="16">
        <f t="shared" si="15"/>
        <v>45</v>
      </c>
      <c r="K191" s="16" t="str">
        <f t="shared" si="17"/>
        <v>-</v>
      </c>
    </row>
    <row r="192" spans="1:11" s="16" customFormat="1">
      <c r="A192" s="27" t="str">
        <f t="shared" si="16"/>
        <v>-</v>
      </c>
      <c r="B192" s="16" t="str">
        <f t="shared" si="13"/>
        <v/>
      </c>
      <c r="C192" s="16" t="str">
        <f ca="1">IF(C121="Ja","Ja",(IF(IFERROR(VLOOKUP(B192,$K$147:(INDIRECT("$K"&amp;($D$144+145))),1,FALSE),"-") &lt;&gt; "-","Ja","Nej")))</f>
        <v>Nej</v>
      </c>
      <c r="D192" s="23"/>
      <c r="E192" s="23"/>
      <c r="J192" s="16">
        <f t="shared" si="15"/>
        <v>46</v>
      </c>
      <c r="K192" s="16" t="str">
        <f t="shared" si="17"/>
        <v>-</v>
      </c>
    </row>
    <row r="193" spans="1:11" s="16" customFormat="1">
      <c r="A193" s="27" t="str">
        <f t="shared" si="16"/>
        <v>-</v>
      </c>
      <c r="B193" s="16" t="str">
        <f t="shared" si="13"/>
        <v/>
      </c>
      <c r="C193" s="16" t="str">
        <f ca="1">IF(C122="Ja","Ja",(IF(IFERROR(VLOOKUP(B193,$K$147:(INDIRECT("$K"&amp;($D$144+145))),1,FALSE),"-") &lt;&gt; "-","Ja","Nej")))</f>
        <v>Nej</v>
      </c>
      <c r="D193" s="23"/>
      <c r="E193" s="23"/>
      <c r="J193" s="16">
        <f t="shared" si="15"/>
        <v>47</v>
      </c>
      <c r="K193" s="16" t="str">
        <f t="shared" si="17"/>
        <v>-</v>
      </c>
    </row>
    <row r="194" spans="1:11" s="16" customFormat="1">
      <c r="A194" s="27" t="str">
        <f t="shared" si="16"/>
        <v>-</v>
      </c>
      <c r="B194" s="16" t="str">
        <f t="shared" si="13"/>
        <v/>
      </c>
      <c r="C194" s="16" t="str">
        <f ca="1">IF(C123="Ja","Ja",(IF(IFERROR(VLOOKUP(B194,$K$147:(INDIRECT("$K"&amp;($D$144+145))),1,FALSE),"-") &lt;&gt; "-","Ja","Nej")))</f>
        <v>Nej</v>
      </c>
      <c r="D194" s="23"/>
      <c r="E194" s="23"/>
      <c r="J194" s="16">
        <f t="shared" si="15"/>
        <v>48</v>
      </c>
      <c r="K194" s="16" t="str">
        <f t="shared" si="17"/>
        <v>-</v>
      </c>
    </row>
    <row r="195" spans="1:11" s="16" customFormat="1">
      <c r="A195" s="27" t="str">
        <f t="shared" si="16"/>
        <v>-</v>
      </c>
      <c r="B195" s="16" t="str">
        <f t="shared" si="13"/>
        <v/>
      </c>
      <c r="C195" s="16" t="str">
        <f ca="1">IF(C124="Ja","Ja",(IF(IFERROR(VLOOKUP(B195,$K$147:(INDIRECT("$K"&amp;($D$144+145))),1,FALSE),"-") &lt;&gt; "-","Ja","Nej")))</f>
        <v>Nej</v>
      </c>
      <c r="D195" s="23"/>
      <c r="E195" s="23"/>
      <c r="J195" s="16">
        <f t="shared" si="15"/>
        <v>49</v>
      </c>
      <c r="K195" s="16" t="str">
        <f t="shared" si="17"/>
        <v>-</v>
      </c>
    </row>
    <row r="196" spans="1:11" s="16" customFormat="1">
      <c r="A196" s="27" t="str">
        <f t="shared" si="16"/>
        <v>-</v>
      </c>
      <c r="B196" s="16" t="str">
        <f t="shared" si="13"/>
        <v/>
      </c>
      <c r="C196" s="16" t="str">
        <f ca="1">IF(C125="Ja","Ja",(IF(IFERROR(VLOOKUP(B196,$K$147:(INDIRECT("$K"&amp;($D$144+145))),1,FALSE),"-") &lt;&gt; "-","Ja","Nej")))</f>
        <v>Nej</v>
      </c>
      <c r="D196" s="23"/>
      <c r="E196" s="23"/>
      <c r="J196" s="16">
        <f t="shared" si="15"/>
        <v>50</v>
      </c>
      <c r="K196" s="16" t="str">
        <f t="shared" si="17"/>
        <v>-</v>
      </c>
    </row>
    <row r="197" spans="1:11" s="16" customFormat="1">
      <c r="A197" s="27" t="str">
        <f t="shared" si="16"/>
        <v>-</v>
      </c>
      <c r="B197" s="16" t="str">
        <f t="shared" si="13"/>
        <v/>
      </c>
      <c r="C197" s="16" t="str">
        <f ca="1">IF(C126="Ja","Ja",(IF(IFERROR(VLOOKUP(B197,$K$147:(INDIRECT("$K"&amp;($D$144+145))),1,FALSE),"-") &lt;&gt; "-","Ja","Nej")))</f>
        <v>Nej</v>
      </c>
      <c r="D197" s="23"/>
      <c r="E197" s="23"/>
      <c r="J197" s="16">
        <f t="shared" si="15"/>
        <v>51</v>
      </c>
      <c r="K197" s="16" t="str">
        <f t="shared" si="17"/>
        <v>-</v>
      </c>
    </row>
    <row r="198" spans="1:11" s="16" customFormat="1">
      <c r="A198" s="27" t="str">
        <f t="shared" si="16"/>
        <v>-</v>
      </c>
      <c r="B198" s="16" t="str">
        <f t="shared" si="13"/>
        <v/>
      </c>
      <c r="C198" s="16" t="str">
        <f ca="1">IF(C127="Ja","Ja",(IF(IFERROR(VLOOKUP(B198,$K$147:(INDIRECT("$K"&amp;($D$144+145))),1,FALSE),"-") &lt;&gt; "-","Ja","Nej")))</f>
        <v>Nej</v>
      </c>
      <c r="D198" s="23"/>
      <c r="E198" s="23"/>
      <c r="J198" s="16">
        <f t="shared" si="15"/>
        <v>52</v>
      </c>
      <c r="K198" s="16" t="str">
        <f t="shared" si="17"/>
        <v>-</v>
      </c>
    </row>
    <row r="199" spans="1:11" s="16" customFormat="1">
      <c r="A199" s="27" t="str">
        <f t="shared" si="16"/>
        <v>-</v>
      </c>
      <c r="B199" s="16" t="str">
        <f t="shared" si="13"/>
        <v/>
      </c>
      <c r="C199" s="16" t="str">
        <f ca="1">IF(C128="Ja","Ja",(IF(IFERROR(VLOOKUP(B199,$K$147:(INDIRECT("$K"&amp;($D$144+145))),1,FALSE),"-") &lt;&gt; "-","Ja","Nej")))</f>
        <v>Nej</v>
      </c>
      <c r="D199" s="23"/>
      <c r="E199" s="23"/>
      <c r="J199" s="16">
        <f t="shared" si="15"/>
        <v>53</v>
      </c>
      <c r="K199" s="16" t="str">
        <f t="shared" si="17"/>
        <v>-</v>
      </c>
    </row>
    <row r="200" spans="1:11" s="16" customFormat="1">
      <c r="A200" s="27" t="str">
        <f t="shared" si="16"/>
        <v>-</v>
      </c>
      <c r="B200" s="16" t="str">
        <f t="shared" si="13"/>
        <v/>
      </c>
      <c r="C200" s="16" t="str">
        <f ca="1">IF(C129="Ja","Ja",(IF(IFERROR(VLOOKUP(B200,$K$147:(INDIRECT("$K"&amp;($D$144+145))),1,FALSE),"-") &lt;&gt; "-","Ja","Nej")))</f>
        <v>Nej</v>
      </c>
      <c r="D200" s="23"/>
      <c r="E200" s="23"/>
      <c r="J200" s="16">
        <f t="shared" si="15"/>
        <v>54</v>
      </c>
      <c r="K200" s="16" t="str">
        <f t="shared" si="17"/>
        <v>-</v>
      </c>
    </row>
    <row r="201" spans="1:11" s="16" customFormat="1">
      <c r="A201" s="27" t="str">
        <f t="shared" si="16"/>
        <v>-</v>
      </c>
      <c r="B201" s="16" t="str">
        <f t="shared" si="13"/>
        <v/>
      </c>
      <c r="C201" s="16" t="str">
        <f ca="1">IF(C130="Ja","Ja",(IF(IFERROR(VLOOKUP(B201,$K$147:(INDIRECT("$K"&amp;($D$144+145))),1,FALSE),"-") &lt;&gt; "-","Ja","Nej")))</f>
        <v>Nej</v>
      </c>
      <c r="D201" s="23"/>
      <c r="E201" s="23"/>
      <c r="J201" s="16">
        <f t="shared" si="15"/>
        <v>55</v>
      </c>
      <c r="K201" s="16" t="str">
        <f t="shared" si="17"/>
        <v>-</v>
      </c>
    </row>
    <row r="202" spans="1:11" s="16" customFormat="1">
      <c r="A202" s="27" t="str">
        <f t="shared" si="16"/>
        <v>-</v>
      </c>
      <c r="B202" s="16" t="str">
        <f t="shared" si="13"/>
        <v/>
      </c>
      <c r="C202" s="16" t="str">
        <f ca="1">IF(C131="Ja","Ja",(IF(IFERROR(VLOOKUP(B202,$K$147:(INDIRECT("$K"&amp;($D$144+145))),1,FALSE),"-") &lt;&gt; "-","Ja","Nej")))</f>
        <v>Nej</v>
      </c>
      <c r="D202" s="23"/>
      <c r="E202" s="23"/>
      <c r="J202" s="16">
        <f t="shared" si="15"/>
        <v>56</v>
      </c>
      <c r="K202" s="16" t="str">
        <f t="shared" si="17"/>
        <v>-</v>
      </c>
    </row>
    <row r="203" spans="1:11" s="16" customFormat="1">
      <c r="A203" s="27" t="str">
        <f t="shared" si="16"/>
        <v>-</v>
      </c>
      <c r="B203" s="16" t="str">
        <f t="shared" si="13"/>
        <v/>
      </c>
      <c r="C203" s="16" t="str">
        <f ca="1">IF(C132="Ja","Ja",(IF(IFERROR(VLOOKUP(B203,$K$147:(INDIRECT("$K"&amp;($D$144+145))),1,FALSE),"-") &lt;&gt; "-","Ja","Nej")))</f>
        <v>Nej</v>
      </c>
      <c r="D203" s="23"/>
      <c r="E203" s="23"/>
      <c r="J203" s="16">
        <f t="shared" si="15"/>
        <v>57</v>
      </c>
      <c r="K203" s="16" t="str">
        <f t="shared" si="17"/>
        <v>-</v>
      </c>
    </row>
    <row r="204" spans="1:11" s="16" customFormat="1">
      <c r="A204" s="27" t="str">
        <f t="shared" si="16"/>
        <v>-</v>
      </c>
      <c r="B204" s="16" t="str">
        <f t="shared" si="13"/>
        <v/>
      </c>
      <c r="C204" s="16" t="str">
        <f ca="1">IF(C133="Ja","Ja",(IF(IFERROR(VLOOKUP(B204,$K$147:(INDIRECT("$K"&amp;($D$144+145))),1,FALSE),"-") &lt;&gt; "-","Ja","Nej")))</f>
        <v>Nej</v>
      </c>
      <c r="D204" s="23"/>
      <c r="E204" s="23"/>
      <c r="J204" s="16">
        <f t="shared" si="15"/>
        <v>58</v>
      </c>
      <c r="K204" s="16" t="str">
        <f t="shared" si="17"/>
        <v>-</v>
      </c>
    </row>
    <row r="205" spans="1:11" s="16" customFormat="1">
      <c r="A205" s="27" t="str">
        <f t="shared" si="16"/>
        <v>-</v>
      </c>
      <c r="B205" s="16" t="str">
        <f t="shared" si="13"/>
        <v/>
      </c>
      <c r="C205" s="16" t="str">
        <f ca="1">IF(C134="Ja","Ja",(IF(IFERROR(VLOOKUP(B205,$K$147:(INDIRECT("$K"&amp;($D$144+145))),1,FALSE),"-") &lt;&gt; "-","Ja","Nej")))</f>
        <v>Nej</v>
      </c>
      <c r="D205" s="23"/>
      <c r="E205" s="23"/>
      <c r="J205" s="16">
        <f t="shared" si="15"/>
        <v>59</v>
      </c>
      <c r="K205" s="16" t="str">
        <f t="shared" si="17"/>
        <v>-</v>
      </c>
    </row>
    <row r="206" spans="1:11" s="16" customFormat="1">
      <c r="A206" s="27" t="str">
        <f t="shared" si="16"/>
        <v>-</v>
      </c>
      <c r="B206" s="16" t="str">
        <f t="shared" si="13"/>
        <v/>
      </c>
      <c r="C206" s="16" t="str">
        <f ca="1">IF(C135="Ja","Ja",(IF(IFERROR(VLOOKUP(B206,$K$147:(INDIRECT("$K"&amp;($D$144+145))),1,FALSE),"-") &lt;&gt; "-","Ja","Nej")))</f>
        <v>Nej</v>
      </c>
      <c r="D206" s="23"/>
      <c r="E206" s="23"/>
      <c r="J206" s="16">
        <f t="shared" si="15"/>
        <v>60</v>
      </c>
      <c r="K206" s="16" t="str">
        <f t="shared" si="17"/>
        <v>-</v>
      </c>
    </row>
    <row r="207" spans="1:11" s="16" customFormat="1">
      <c r="A207" s="27" t="str">
        <f t="shared" si="16"/>
        <v>-</v>
      </c>
      <c r="B207" s="16" t="str">
        <f t="shared" si="13"/>
        <v/>
      </c>
      <c r="C207" s="16" t="str">
        <f ca="1">IF(C136="Ja","Ja",(IF(IFERROR(VLOOKUP(B207,$K$147:(INDIRECT("$K"&amp;($D$144+145))),1,FALSE),"-") &lt;&gt; "-","Ja","Nej")))</f>
        <v>Nej</v>
      </c>
      <c r="D207" s="23"/>
      <c r="E207" s="23"/>
      <c r="J207" s="16">
        <f t="shared" si="15"/>
        <v>61</v>
      </c>
      <c r="K207" s="16" t="str">
        <f t="shared" si="17"/>
        <v>-</v>
      </c>
    </row>
    <row r="208" spans="1:11" s="16" customFormat="1">
      <c r="A208" s="27" t="str">
        <f t="shared" si="16"/>
        <v>-</v>
      </c>
      <c r="B208" s="16" t="str">
        <f t="shared" si="13"/>
        <v/>
      </c>
      <c r="C208" s="16" t="str">
        <f ca="1">IF(C137="Ja","Ja",(IF(IFERROR(VLOOKUP(B208,$K$147:(INDIRECT("$K"&amp;($D$144+145))),1,FALSE),"-") &lt;&gt; "-","Ja","Nej")))</f>
        <v>Nej</v>
      </c>
      <c r="D208" s="23"/>
      <c r="E208" s="23"/>
      <c r="J208" s="16">
        <f t="shared" si="15"/>
        <v>62</v>
      </c>
      <c r="K208" s="16" t="str">
        <f t="shared" si="17"/>
        <v>-</v>
      </c>
    </row>
    <row r="209" spans="1:14" s="16" customFormat="1">
      <c r="A209" s="27" t="str">
        <f t="shared" si="16"/>
        <v>-</v>
      </c>
      <c r="B209" s="16" t="str">
        <f t="shared" si="13"/>
        <v/>
      </c>
      <c r="C209" s="16" t="str">
        <f ca="1">IF(C138="Ja","Ja",(IF(IFERROR(VLOOKUP(B209,$K$147:(INDIRECT("$K"&amp;($D$144+145))),1,FALSE),"-") &lt;&gt; "-","Ja","Nej")))</f>
        <v>Nej</v>
      </c>
      <c r="D209" s="23"/>
      <c r="E209" s="23"/>
      <c r="J209" s="16">
        <f t="shared" si="15"/>
        <v>63</v>
      </c>
      <c r="K209" s="16" t="str">
        <f t="shared" si="17"/>
        <v>-</v>
      </c>
    </row>
    <row r="210" spans="1:14" s="16" customFormat="1">
      <c r="A210" s="27" t="str">
        <f t="shared" si="16"/>
        <v>-</v>
      </c>
      <c r="B210" s="16" t="str">
        <f t="shared" si="13"/>
        <v/>
      </c>
      <c r="C210" s="16" t="str">
        <f ca="1">IF(C139="Ja","Ja",(IF(IFERROR(VLOOKUP(B210,$K$147:(INDIRECT("$K"&amp;($D$144+145))),1,FALSE),"-") &lt;&gt; "-","Ja","Nej")))</f>
        <v>Nej</v>
      </c>
      <c r="D210" s="23"/>
      <c r="E210" s="23"/>
      <c r="J210" s="16">
        <f t="shared" si="15"/>
        <v>64</v>
      </c>
      <c r="K210" s="16" t="str">
        <f t="shared" si="17"/>
        <v>-</v>
      </c>
    </row>
    <row r="211" spans="1:14" s="16" customFormat="1"/>
    <row r="212" spans="1:14" s="28" customFormat="1"/>
    <row r="213" spans="1:14" s="16" customFormat="1"/>
    <row r="214" spans="1:14" s="16" customFormat="1">
      <c r="A214" s="26" t="s">
        <v>49</v>
      </c>
    </row>
    <row r="215" spans="1:14" s="16" customFormat="1">
      <c r="C215" s="34" t="s">
        <v>37</v>
      </c>
      <c r="D215" s="42">
        <v>6</v>
      </c>
      <c r="J215" s="26" t="s">
        <v>46</v>
      </c>
    </row>
    <row r="216" spans="1:14" s="16" customFormat="1">
      <c r="A216" s="17" t="s">
        <v>38</v>
      </c>
      <c r="J216" s="26"/>
      <c r="K216" s="17" t="s">
        <v>39</v>
      </c>
    </row>
    <row r="217" spans="1:14" s="16" customFormat="1">
      <c r="A217" s="18" t="s">
        <v>50</v>
      </c>
      <c r="B217" s="18" t="s">
        <v>28</v>
      </c>
      <c r="C217" s="18" t="s">
        <v>41</v>
      </c>
      <c r="D217" s="18" t="s">
        <v>42</v>
      </c>
      <c r="E217" s="18" t="s">
        <v>43</v>
      </c>
      <c r="J217" s="18" t="s">
        <v>51</v>
      </c>
      <c r="K217" s="18" t="s">
        <v>28</v>
      </c>
    </row>
    <row r="218" spans="1:14" s="16" customFormat="1">
      <c r="A218" s="27" t="str">
        <f t="shared" ref="A218:A249" ca="1" si="18">IF(C147="Ja","Redan rankad",IF(ISBLANK(E5),"-",TIMEVALUE(IF(D218="förlorare",TEXT(E5+$D$72,"mm:ss.000"),TEXT(E5,"mm:ss.000")))))</f>
        <v>-</v>
      </c>
      <c r="B218" s="16" t="str">
        <f t="shared" ref="B218:B281" si="19">IF(ISBLANK(B5),"",B5)</f>
        <v/>
      </c>
      <c r="C218" s="16" t="str">
        <f ca="1">IF(C147="Ja","Ja",(IF(IFERROR(VLOOKUP(B218,$K$218:(INDIRECT("$K"&amp;($D$215+215))),1,FALSE),"-") &lt;&gt; "-","Ja","Nej")))</f>
        <v>Nej</v>
      </c>
      <c r="D218" s="23"/>
      <c r="E218" s="23"/>
      <c r="J218" s="16">
        <v>1</v>
      </c>
      <c r="K218" s="33" t="str">
        <f t="shared" ref="K218:K249" ca="1" si="20">IFERROR(VLOOKUP(SMALL($A$218:$A$280,$J218),$A$218:$B$280,2,FALSE),"-")</f>
        <v>-</v>
      </c>
      <c r="L218" s="17"/>
      <c r="N218" s="17"/>
    </row>
    <row r="219" spans="1:14" s="16" customFormat="1">
      <c r="A219" s="27" t="str">
        <f t="shared" ca="1" si="18"/>
        <v>-</v>
      </c>
      <c r="B219" s="16" t="str">
        <f t="shared" si="19"/>
        <v/>
      </c>
      <c r="C219" s="16" t="str">
        <f ca="1">IF(C148="Ja","Ja",(IF(IFERROR(VLOOKUP(B219,$K$218:(INDIRECT("$K"&amp;($D$215+215))),1,FALSE),"-") &lt;&gt; "-","Ja","Nej")))</f>
        <v>Nej</v>
      </c>
      <c r="D219" s="23"/>
      <c r="E219" s="23"/>
      <c r="J219" s="16">
        <f>J218+1</f>
        <v>2</v>
      </c>
      <c r="K219" s="33" t="str">
        <f t="shared" ca="1" si="20"/>
        <v>-</v>
      </c>
    </row>
    <row r="220" spans="1:14" s="16" customFormat="1">
      <c r="A220" s="27" t="str">
        <f t="shared" ca="1" si="18"/>
        <v>-</v>
      </c>
      <c r="B220" s="16" t="str">
        <f t="shared" si="19"/>
        <v/>
      </c>
      <c r="C220" s="16" t="str">
        <f ca="1">IF(C149="Ja","Ja",(IF(IFERROR(VLOOKUP(B220,$K$218:(INDIRECT("$K"&amp;($D$215+215))),1,FALSE),"-") &lt;&gt; "-","Ja","Nej")))</f>
        <v>Nej</v>
      </c>
      <c r="D220" s="23"/>
      <c r="E220" s="23"/>
      <c r="J220" s="16">
        <f t="shared" ref="J220:J281" si="21">J219+1</f>
        <v>3</v>
      </c>
      <c r="K220" s="33" t="str">
        <f t="shared" ca="1" si="20"/>
        <v>-</v>
      </c>
    </row>
    <row r="221" spans="1:14" s="16" customFormat="1">
      <c r="A221" s="27" t="str">
        <f t="shared" ca="1" si="18"/>
        <v>-</v>
      </c>
      <c r="B221" s="16" t="str">
        <f t="shared" si="19"/>
        <v/>
      </c>
      <c r="C221" s="16" t="str">
        <f ca="1">IF(C150="Ja","Ja",(IF(IFERROR(VLOOKUP(B221,$K$218:(INDIRECT("$K"&amp;($D$215+215))),1,FALSE),"-") &lt;&gt; "-","Ja","Nej")))</f>
        <v>Nej</v>
      </c>
      <c r="D221" s="23"/>
      <c r="E221" s="23"/>
      <c r="J221" s="16">
        <f t="shared" si="21"/>
        <v>4</v>
      </c>
      <c r="K221" s="33" t="str">
        <f t="shared" ca="1" si="20"/>
        <v>-</v>
      </c>
    </row>
    <row r="222" spans="1:14" s="16" customFormat="1">
      <c r="A222" s="27" t="str">
        <f t="shared" ca="1" si="18"/>
        <v>-</v>
      </c>
      <c r="B222" s="16" t="str">
        <f t="shared" si="19"/>
        <v/>
      </c>
      <c r="C222" s="16" t="str">
        <f ca="1">IF(C151="Ja","Ja",(IF(IFERROR(VLOOKUP(B222,$K$218:(INDIRECT("$K"&amp;($D$215+215))),1,FALSE),"-") &lt;&gt; "-","Ja","Nej")))</f>
        <v>Nej</v>
      </c>
      <c r="D222" s="23"/>
      <c r="E222" s="23"/>
      <c r="J222" s="16">
        <f t="shared" si="21"/>
        <v>5</v>
      </c>
      <c r="K222" s="33" t="str">
        <f t="shared" ca="1" si="20"/>
        <v>-</v>
      </c>
    </row>
    <row r="223" spans="1:14" s="16" customFormat="1">
      <c r="A223" s="27" t="str">
        <f t="shared" ca="1" si="18"/>
        <v>-</v>
      </c>
      <c r="B223" s="16" t="str">
        <f t="shared" si="19"/>
        <v/>
      </c>
      <c r="C223" s="16" t="str">
        <f ca="1">IF(C152="Ja","Ja",(IF(IFERROR(VLOOKUP(B223,$K$218:(INDIRECT("$K"&amp;($D$215+215))),1,FALSE),"-") &lt;&gt; "-","Ja","Nej")))</f>
        <v>Nej</v>
      </c>
      <c r="D223" s="23"/>
      <c r="E223" s="23"/>
      <c r="J223" s="16">
        <f t="shared" si="21"/>
        <v>6</v>
      </c>
      <c r="K223" s="33" t="str">
        <f t="shared" ca="1" si="20"/>
        <v>-</v>
      </c>
    </row>
    <row r="224" spans="1:14" s="16" customFormat="1">
      <c r="A224" s="27" t="str">
        <f t="shared" ca="1" si="18"/>
        <v>-</v>
      </c>
      <c r="B224" s="16" t="str">
        <f t="shared" si="19"/>
        <v/>
      </c>
      <c r="C224" s="16" t="str">
        <f ca="1">IF(C153="Ja","Ja",(IF(IFERROR(VLOOKUP(B224,$K$218:(INDIRECT("$K"&amp;($D$215+215))),1,FALSE),"-") &lt;&gt; "-","Ja","Nej")))</f>
        <v>Nej</v>
      </c>
      <c r="D224" s="23"/>
      <c r="E224" s="23"/>
      <c r="J224" s="16">
        <f t="shared" si="21"/>
        <v>7</v>
      </c>
      <c r="K224" s="33" t="str">
        <f t="shared" ca="1" si="20"/>
        <v>-</v>
      </c>
    </row>
    <row r="225" spans="1:11" s="16" customFormat="1">
      <c r="A225" s="27" t="str">
        <f t="shared" ca="1" si="18"/>
        <v>-</v>
      </c>
      <c r="B225" s="16" t="str">
        <f t="shared" si="19"/>
        <v/>
      </c>
      <c r="C225" s="16" t="str">
        <f ca="1">IF(C154="Ja","Ja",(IF(IFERROR(VLOOKUP(B225,$K$218:(INDIRECT("$K"&amp;($D$215+215))),1,FALSE),"-") &lt;&gt; "-","Ja","Nej")))</f>
        <v>Nej</v>
      </c>
      <c r="D225" s="23"/>
      <c r="E225" s="23"/>
      <c r="J225" s="16">
        <f t="shared" si="21"/>
        <v>8</v>
      </c>
      <c r="K225" s="33" t="str">
        <f t="shared" ca="1" si="20"/>
        <v>-</v>
      </c>
    </row>
    <row r="226" spans="1:11" s="16" customFormat="1">
      <c r="A226" s="27" t="str">
        <f t="shared" ca="1" si="18"/>
        <v>-</v>
      </c>
      <c r="B226" s="16" t="str">
        <f t="shared" si="19"/>
        <v/>
      </c>
      <c r="C226" s="16" t="str">
        <f ca="1">IF(C155="Ja","Ja",(IF(IFERROR(VLOOKUP(B226,$K$218:(INDIRECT("$K"&amp;($D$215+215))),1,FALSE),"-") &lt;&gt; "-","Ja","Nej")))</f>
        <v>Nej</v>
      </c>
      <c r="D226" s="23"/>
      <c r="E226" s="23"/>
      <c r="J226" s="16">
        <f t="shared" si="21"/>
        <v>9</v>
      </c>
      <c r="K226" s="33" t="str">
        <f t="shared" ca="1" si="20"/>
        <v>-</v>
      </c>
    </row>
    <row r="227" spans="1:11" s="16" customFormat="1">
      <c r="A227" s="27" t="str">
        <f t="shared" ca="1" si="18"/>
        <v>-</v>
      </c>
      <c r="B227" s="16" t="str">
        <f t="shared" si="19"/>
        <v/>
      </c>
      <c r="C227" s="16" t="str">
        <f ca="1">IF(C156="Ja","Ja",(IF(IFERROR(VLOOKUP(B227,$K$218:(INDIRECT("$K"&amp;($D$215+215))),1,FALSE),"-") &lt;&gt; "-","Ja","Nej")))</f>
        <v>Nej</v>
      </c>
      <c r="D227" s="23"/>
      <c r="E227" s="23"/>
      <c r="J227" s="16">
        <f t="shared" si="21"/>
        <v>10</v>
      </c>
      <c r="K227" s="33" t="str">
        <f t="shared" ca="1" si="20"/>
        <v>-</v>
      </c>
    </row>
    <row r="228" spans="1:11" s="16" customFormat="1">
      <c r="A228" s="27" t="str">
        <f t="shared" ca="1" si="18"/>
        <v>-</v>
      </c>
      <c r="B228" s="16" t="str">
        <f t="shared" si="19"/>
        <v/>
      </c>
      <c r="C228" s="16" t="str">
        <f ca="1">IF(C157="Ja","Ja",(IF(IFERROR(VLOOKUP(B228,$K$218:(INDIRECT("$K"&amp;($D$215+215))),1,FALSE),"-") &lt;&gt; "-","Ja","Nej")))</f>
        <v>Nej</v>
      </c>
      <c r="D228" s="23"/>
      <c r="E228" s="23"/>
      <c r="J228" s="16">
        <f t="shared" si="21"/>
        <v>11</v>
      </c>
      <c r="K228" s="33" t="str">
        <f t="shared" ca="1" si="20"/>
        <v>-</v>
      </c>
    </row>
    <row r="229" spans="1:11" s="16" customFormat="1">
      <c r="A229" s="27" t="str">
        <f t="shared" ca="1" si="18"/>
        <v>-</v>
      </c>
      <c r="B229" s="16" t="str">
        <f t="shared" si="19"/>
        <v/>
      </c>
      <c r="C229" s="16" t="str">
        <f ca="1">IF(C158="Ja","Ja",(IF(IFERROR(VLOOKUP(B229,$K$218:(INDIRECT("$K"&amp;($D$215+215))),1,FALSE),"-") &lt;&gt; "-","Ja","Nej")))</f>
        <v>Nej</v>
      </c>
      <c r="D229" s="23"/>
      <c r="E229" s="23"/>
      <c r="J229" s="16">
        <f t="shared" si="21"/>
        <v>12</v>
      </c>
      <c r="K229" s="33" t="str">
        <f t="shared" ca="1" si="20"/>
        <v>-</v>
      </c>
    </row>
    <row r="230" spans="1:11" s="16" customFormat="1">
      <c r="A230" s="27" t="str">
        <f t="shared" ca="1" si="18"/>
        <v>-</v>
      </c>
      <c r="B230" s="16" t="str">
        <f t="shared" si="19"/>
        <v/>
      </c>
      <c r="C230" s="16" t="str">
        <f ca="1">IF(C159="Ja","Ja",(IF(IFERROR(VLOOKUP(B230,$K$218:(INDIRECT("$K"&amp;($D$215+215))),1,FALSE),"-") &lt;&gt; "-","Ja","Nej")))</f>
        <v>Nej</v>
      </c>
      <c r="D230" s="23"/>
      <c r="E230" s="23"/>
      <c r="J230" s="16">
        <f t="shared" si="21"/>
        <v>13</v>
      </c>
      <c r="K230" s="33" t="str">
        <f t="shared" ca="1" si="20"/>
        <v>-</v>
      </c>
    </row>
    <row r="231" spans="1:11" s="16" customFormat="1">
      <c r="A231" s="27" t="str">
        <f t="shared" ca="1" si="18"/>
        <v>-</v>
      </c>
      <c r="B231" s="16" t="str">
        <f t="shared" si="19"/>
        <v/>
      </c>
      <c r="C231" s="16" t="str">
        <f ca="1">IF(C160="Ja","Ja",(IF(IFERROR(VLOOKUP(B231,$K$218:(INDIRECT("$K"&amp;($D$215+215))),1,FALSE),"-") &lt;&gt; "-","Ja","Nej")))</f>
        <v>Nej</v>
      </c>
      <c r="D231" s="23"/>
      <c r="E231" s="23"/>
      <c r="J231" s="16">
        <f t="shared" si="21"/>
        <v>14</v>
      </c>
      <c r="K231" s="33" t="str">
        <f t="shared" ca="1" si="20"/>
        <v>-</v>
      </c>
    </row>
    <row r="232" spans="1:11" s="16" customFormat="1">
      <c r="A232" s="27" t="str">
        <f t="shared" ca="1" si="18"/>
        <v>-</v>
      </c>
      <c r="B232" s="16" t="str">
        <f t="shared" si="19"/>
        <v/>
      </c>
      <c r="C232" s="16" t="str">
        <f ca="1">IF(C161="Ja","Ja",(IF(IFERROR(VLOOKUP(B232,$K$218:(INDIRECT("$K"&amp;($D$215+215))),1,FALSE),"-") &lt;&gt; "-","Ja","Nej")))</f>
        <v>Nej</v>
      </c>
      <c r="D232" s="23"/>
      <c r="E232" s="23"/>
      <c r="J232" s="16">
        <f t="shared" si="21"/>
        <v>15</v>
      </c>
      <c r="K232" s="33" t="str">
        <f t="shared" ca="1" si="20"/>
        <v>-</v>
      </c>
    </row>
    <row r="233" spans="1:11" s="16" customFormat="1">
      <c r="A233" s="27" t="str">
        <f t="shared" ca="1" si="18"/>
        <v>-</v>
      </c>
      <c r="B233" s="16" t="str">
        <f t="shared" si="19"/>
        <v/>
      </c>
      <c r="C233" s="16" t="str">
        <f ca="1">IF(C162="Ja","Ja",(IF(IFERROR(VLOOKUP(B233,$K$218:(INDIRECT("$K"&amp;($D$215+215))),1,FALSE),"-") &lt;&gt; "-","Ja","Nej")))</f>
        <v>Nej</v>
      </c>
      <c r="D233" s="23"/>
      <c r="E233" s="23"/>
      <c r="J233" s="16">
        <f t="shared" si="21"/>
        <v>16</v>
      </c>
      <c r="K233" s="33" t="str">
        <f t="shared" ca="1" si="20"/>
        <v>-</v>
      </c>
    </row>
    <row r="234" spans="1:11" s="16" customFormat="1">
      <c r="A234" s="27" t="str">
        <f t="shared" ca="1" si="18"/>
        <v>-</v>
      </c>
      <c r="B234" s="16" t="str">
        <f t="shared" si="19"/>
        <v/>
      </c>
      <c r="C234" s="16" t="str">
        <f ca="1">IF(C163="Ja","Ja",(IF(IFERROR(VLOOKUP(B234,$K$218:(INDIRECT("$K"&amp;($D$215+215))),1,FALSE),"-") &lt;&gt; "-","Ja","Nej")))</f>
        <v>Nej</v>
      </c>
      <c r="D234" s="23"/>
      <c r="E234" s="23"/>
      <c r="J234" s="16">
        <f t="shared" si="21"/>
        <v>17</v>
      </c>
      <c r="K234" s="33" t="str">
        <f t="shared" ca="1" si="20"/>
        <v>-</v>
      </c>
    </row>
    <row r="235" spans="1:11" s="16" customFormat="1">
      <c r="A235" s="27" t="str">
        <f t="shared" ca="1" si="18"/>
        <v>-</v>
      </c>
      <c r="B235" s="16" t="str">
        <f t="shared" si="19"/>
        <v/>
      </c>
      <c r="C235" s="16" t="str">
        <f ca="1">IF(C164="Ja","Ja",(IF(IFERROR(VLOOKUP(B235,$K$218:(INDIRECT("$K"&amp;($D$215+215))),1,FALSE),"-") &lt;&gt; "-","Ja","Nej")))</f>
        <v>Nej</v>
      </c>
      <c r="D235" s="23"/>
      <c r="E235" s="23"/>
      <c r="J235" s="16">
        <f t="shared" si="21"/>
        <v>18</v>
      </c>
      <c r="K235" s="33" t="str">
        <f t="shared" ca="1" si="20"/>
        <v>-</v>
      </c>
    </row>
    <row r="236" spans="1:11" s="16" customFormat="1">
      <c r="A236" s="27" t="str">
        <f t="shared" ca="1" si="18"/>
        <v>-</v>
      </c>
      <c r="B236" s="16" t="str">
        <f t="shared" si="19"/>
        <v/>
      </c>
      <c r="C236" s="16" t="str">
        <f ca="1">IF(C165="Ja","Ja",(IF(IFERROR(VLOOKUP(B236,$K$218:(INDIRECT("$K"&amp;($D$215+215))),1,FALSE),"-") &lt;&gt; "-","Ja","Nej")))</f>
        <v>Nej</v>
      </c>
      <c r="D236" s="23"/>
      <c r="E236" s="23"/>
      <c r="J236" s="16">
        <f t="shared" si="21"/>
        <v>19</v>
      </c>
      <c r="K236" s="33" t="str">
        <f t="shared" ca="1" si="20"/>
        <v>-</v>
      </c>
    </row>
    <row r="237" spans="1:11" s="16" customFormat="1">
      <c r="A237" s="27" t="str">
        <f t="shared" ca="1" si="18"/>
        <v>-</v>
      </c>
      <c r="B237" s="16" t="str">
        <f t="shared" si="19"/>
        <v/>
      </c>
      <c r="C237" s="16" t="str">
        <f ca="1">IF(C166="Ja","Ja",(IF(IFERROR(VLOOKUP(B237,$K$218:(INDIRECT("$K"&amp;($D$215+215))),1,FALSE),"-") &lt;&gt; "-","Ja","Nej")))</f>
        <v>Nej</v>
      </c>
      <c r="D237" s="23"/>
      <c r="E237" s="23"/>
      <c r="J237" s="16">
        <f t="shared" si="21"/>
        <v>20</v>
      </c>
      <c r="K237" s="33" t="str">
        <f t="shared" ca="1" si="20"/>
        <v>-</v>
      </c>
    </row>
    <row r="238" spans="1:11" s="16" customFormat="1">
      <c r="A238" s="27" t="str">
        <f t="shared" ca="1" si="18"/>
        <v>-</v>
      </c>
      <c r="B238" s="16" t="str">
        <f t="shared" si="19"/>
        <v/>
      </c>
      <c r="C238" s="16" t="str">
        <f ca="1">IF(C167="Ja","Ja",(IF(IFERROR(VLOOKUP(B238,$K$218:(INDIRECT("$K"&amp;($D$215+215))),1,FALSE),"-") &lt;&gt; "-","Ja","Nej")))</f>
        <v>Nej</v>
      </c>
      <c r="D238" s="23"/>
      <c r="E238" s="23"/>
      <c r="J238" s="16">
        <f t="shared" si="21"/>
        <v>21</v>
      </c>
      <c r="K238" s="33" t="str">
        <f t="shared" ca="1" si="20"/>
        <v>-</v>
      </c>
    </row>
    <row r="239" spans="1:11" s="16" customFormat="1">
      <c r="A239" s="27" t="str">
        <f t="shared" ca="1" si="18"/>
        <v>-</v>
      </c>
      <c r="B239" s="16" t="str">
        <f t="shared" si="19"/>
        <v/>
      </c>
      <c r="C239" s="16" t="str">
        <f ca="1">IF(C168="Ja","Ja",(IF(IFERROR(VLOOKUP(B239,$K$218:(INDIRECT("$K"&amp;($D$215+215))),1,FALSE),"-") &lt;&gt; "-","Ja","Nej")))</f>
        <v>Nej</v>
      </c>
      <c r="D239" s="23"/>
      <c r="E239" s="23"/>
      <c r="J239" s="16">
        <f t="shared" si="21"/>
        <v>22</v>
      </c>
      <c r="K239" s="33" t="str">
        <f t="shared" ca="1" si="20"/>
        <v>-</v>
      </c>
    </row>
    <row r="240" spans="1:11" s="16" customFormat="1">
      <c r="A240" s="27" t="str">
        <f t="shared" ca="1" si="18"/>
        <v>-</v>
      </c>
      <c r="B240" s="16" t="str">
        <f t="shared" si="19"/>
        <v/>
      </c>
      <c r="C240" s="16" t="str">
        <f ca="1">IF(C169="Ja","Ja",(IF(IFERROR(VLOOKUP(B240,$K$218:(INDIRECT("$K"&amp;($D$215+215))),1,FALSE),"-") &lt;&gt; "-","Ja","Nej")))</f>
        <v>Nej</v>
      </c>
      <c r="D240" s="23"/>
      <c r="E240" s="23"/>
      <c r="J240" s="16">
        <f t="shared" si="21"/>
        <v>23</v>
      </c>
      <c r="K240" s="33" t="str">
        <f t="shared" ca="1" si="20"/>
        <v>-</v>
      </c>
    </row>
    <row r="241" spans="1:11" s="16" customFormat="1">
      <c r="A241" s="27" t="str">
        <f t="shared" ca="1" si="18"/>
        <v>-</v>
      </c>
      <c r="B241" s="16" t="str">
        <f t="shared" si="19"/>
        <v/>
      </c>
      <c r="C241" s="16" t="str">
        <f ca="1">IF(C170="Ja","Ja",(IF(IFERROR(VLOOKUP(B241,$K$218:(INDIRECT("$K"&amp;($D$215+215))),1,FALSE),"-") &lt;&gt; "-","Ja","Nej")))</f>
        <v>Nej</v>
      </c>
      <c r="D241" s="23"/>
      <c r="E241" s="23"/>
      <c r="J241" s="16">
        <f t="shared" si="21"/>
        <v>24</v>
      </c>
      <c r="K241" s="33" t="str">
        <f t="shared" ca="1" si="20"/>
        <v>-</v>
      </c>
    </row>
    <row r="242" spans="1:11" s="16" customFormat="1">
      <c r="A242" s="27" t="str">
        <f t="shared" ca="1" si="18"/>
        <v>-</v>
      </c>
      <c r="B242" s="16" t="str">
        <f t="shared" si="19"/>
        <v/>
      </c>
      <c r="C242" s="16" t="str">
        <f ca="1">IF(C171="Ja","Ja",(IF(IFERROR(VLOOKUP(B242,$K$218:(INDIRECT("$K"&amp;($D$215+215))),1,FALSE),"-") &lt;&gt; "-","Ja","Nej")))</f>
        <v>Nej</v>
      </c>
      <c r="D242" s="23"/>
      <c r="E242" s="23"/>
      <c r="J242" s="16">
        <f t="shared" si="21"/>
        <v>25</v>
      </c>
      <c r="K242" s="33" t="str">
        <f t="shared" ca="1" si="20"/>
        <v>-</v>
      </c>
    </row>
    <row r="243" spans="1:11" s="16" customFormat="1">
      <c r="A243" s="27" t="str">
        <f t="shared" ca="1" si="18"/>
        <v>-</v>
      </c>
      <c r="B243" s="16" t="str">
        <f t="shared" si="19"/>
        <v/>
      </c>
      <c r="C243" s="16" t="str">
        <f ca="1">IF(C172="Ja","Ja",(IF(IFERROR(VLOOKUP(B243,$K$218:(INDIRECT("$K"&amp;($D$215+215))),1,FALSE),"-") &lt;&gt; "-","Ja","Nej")))</f>
        <v>Nej</v>
      </c>
      <c r="D243" s="23"/>
      <c r="E243" s="23"/>
      <c r="J243" s="16">
        <f t="shared" si="21"/>
        <v>26</v>
      </c>
      <c r="K243" s="33" t="str">
        <f t="shared" ca="1" si="20"/>
        <v>-</v>
      </c>
    </row>
    <row r="244" spans="1:11" s="16" customFormat="1">
      <c r="A244" s="27" t="str">
        <f t="shared" ca="1" si="18"/>
        <v>-</v>
      </c>
      <c r="B244" s="16" t="str">
        <f t="shared" si="19"/>
        <v/>
      </c>
      <c r="C244" s="16" t="str">
        <f ca="1">IF(C173="Ja","Ja",(IF(IFERROR(VLOOKUP(B244,$K$218:(INDIRECT("$K"&amp;($D$215+215))),1,FALSE),"-") &lt;&gt; "-","Ja","Nej")))</f>
        <v>Nej</v>
      </c>
      <c r="D244" s="23"/>
      <c r="E244" s="23"/>
      <c r="J244" s="16">
        <f t="shared" si="21"/>
        <v>27</v>
      </c>
      <c r="K244" s="33" t="str">
        <f t="shared" ca="1" si="20"/>
        <v>-</v>
      </c>
    </row>
    <row r="245" spans="1:11" s="16" customFormat="1">
      <c r="A245" s="27" t="str">
        <f t="shared" ca="1" si="18"/>
        <v>-</v>
      </c>
      <c r="B245" s="16" t="str">
        <f t="shared" si="19"/>
        <v/>
      </c>
      <c r="C245" s="16" t="str">
        <f ca="1">IF(C174="Ja","Ja",(IF(IFERROR(VLOOKUP(B245,$K$218:(INDIRECT("$K"&amp;($D$215+215))),1,FALSE),"-") &lt;&gt; "-","Ja","Nej")))</f>
        <v>Nej</v>
      </c>
      <c r="D245" s="23"/>
      <c r="E245" s="23"/>
      <c r="J245" s="16">
        <f t="shared" si="21"/>
        <v>28</v>
      </c>
      <c r="K245" s="33" t="str">
        <f t="shared" ca="1" si="20"/>
        <v>-</v>
      </c>
    </row>
    <row r="246" spans="1:11" s="16" customFormat="1">
      <c r="A246" s="27" t="str">
        <f t="shared" ca="1" si="18"/>
        <v>-</v>
      </c>
      <c r="B246" s="16" t="str">
        <f t="shared" si="19"/>
        <v/>
      </c>
      <c r="C246" s="16" t="str">
        <f ca="1">IF(C175="Ja","Ja",(IF(IFERROR(VLOOKUP(B246,$K$218:(INDIRECT("$K"&amp;($D$215+215))),1,FALSE),"-") &lt;&gt; "-","Ja","Nej")))</f>
        <v>Nej</v>
      </c>
      <c r="D246" s="23"/>
      <c r="E246" s="23"/>
      <c r="J246" s="16">
        <f t="shared" si="21"/>
        <v>29</v>
      </c>
      <c r="K246" s="33" t="str">
        <f t="shared" ca="1" si="20"/>
        <v>-</v>
      </c>
    </row>
    <row r="247" spans="1:11" s="16" customFormat="1">
      <c r="A247" s="27" t="str">
        <f t="shared" ca="1" si="18"/>
        <v>-</v>
      </c>
      <c r="B247" s="16" t="str">
        <f t="shared" si="19"/>
        <v/>
      </c>
      <c r="C247" s="16" t="str">
        <f ca="1">IF(C176="Ja","Ja",(IF(IFERROR(VLOOKUP(B247,$K$218:(INDIRECT("$K"&amp;($D$215+215))),1,FALSE),"-") &lt;&gt; "-","Ja","Nej")))</f>
        <v>Nej</v>
      </c>
      <c r="D247" s="23"/>
      <c r="E247" s="23"/>
      <c r="J247" s="16">
        <f t="shared" si="21"/>
        <v>30</v>
      </c>
      <c r="K247" s="33" t="str">
        <f t="shared" ca="1" si="20"/>
        <v>-</v>
      </c>
    </row>
    <row r="248" spans="1:11" s="16" customFormat="1">
      <c r="A248" s="27" t="str">
        <f t="shared" ca="1" si="18"/>
        <v>-</v>
      </c>
      <c r="B248" s="16" t="str">
        <f t="shared" si="19"/>
        <v/>
      </c>
      <c r="C248" s="16" t="str">
        <f ca="1">IF(C177="Ja","Ja",(IF(IFERROR(VLOOKUP(B248,$K$218:(INDIRECT("$K"&amp;($D$215+215))),1,FALSE),"-") &lt;&gt; "-","Ja","Nej")))</f>
        <v>Nej</v>
      </c>
      <c r="D248" s="23"/>
      <c r="E248" s="23"/>
      <c r="J248" s="16">
        <f t="shared" si="21"/>
        <v>31</v>
      </c>
      <c r="K248" s="33" t="str">
        <f t="shared" ca="1" si="20"/>
        <v>-</v>
      </c>
    </row>
    <row r="249" spans="1:11" s="16" customFormat="1">
      <c r="A249" s="27" t="str">
        <f t="shared" ca="1" si="18"/>
        <v>-</v>
      </c>
      <c r="B249" s="16" t="str">
        <f t="shared" si="19"/>
        <v/>
      </c>
      <c r="C249" s="16" t="str">
        <f ca="1">IF(C178="Ja","Ja",(IF(IFERROR(VLOOKUP(B249,$K$218:(INDIRECT("$K"&amp;($D$215+215))),1,FALSE),"-") &lt;&gt; "-","Ja","Nej")))</f>
        <v>Nej</v>
      </c>
      <c r="D249" s="23"/>
      <c r="E249" s="23"/>
      <c r="J249" s="16">
        <f t="shared" si="21"/>
        <v>32</v>
      </c>
      <c r="K249" s="33" t="str">
        <f t="shared" ca="1" si="20"/>
        <v>-</v>
      </c>
    </row>
    <row r="250" spans="1:11" s="16" customFormat="1">
      <c r="A250" s="27" t="str">
        <f t="shared" ref="A250:A281" ca="1" si="22">IF(C179="Ja","Redan rankad",IF(ISBLANK(E37),"-",TIMEVALUE(IF(D250="förlorare",TEXT(E37+$D$72,"mm:ss.000"),TEXT(E37,"mm:ss.000")))))</f>
        <v>-</v>
      </c>
      <c r="B250" s="16" t="str">
        <f t="shared" si="19"/>
        <v/>
      </c>
      <c r="C250" s="16" t="str">
        <f ca="1">IF(C179="Ja","Ja",(IF(IFERROR(VLOOKUP(B250,$K$218:(INDIRECT("$K"&amp;($D$215+215))),1,FALSE),"-") &lt;&gt; "-","Ja","Nej")))</f>
        <v>Nej</v>
      </c>
      <c r="D250" s="23"/>
      <c r="E250" s="23"/>
      <c r="J250" s="16">
        <f t="shared" si="21"/>
        <v>33</v>
      </c>
      <c r="K250" s="33" t="str">
        <f t="shared" ref="K250:K281" ca="1" si="23">IFERROR(VLOOKUP(SMALL($A$218:$A$280,$J250),$A$218:$B$280,2,FALSE),"-")</f>
        <v>-</v>
      </c>
    </row>
    <row r="251" spans="1:11" s="16" customFormat="1">
      <c r="A251" s="27" t="str">
        <f t="shared" ca="1" si="22"/>
        <v>-</v>
      </c>
      <c r="B251" s="16" t="str">
        <f t="shared" si="19"/>
        <v/>
      </c>
      <c r="C251" s="16" t="str">
        <f ca="1">IF(C180="Ja","Ja",(IF(IFERROR(VLOOKUP(B251,$K$218:(INDIRECT("$K"&amp;($D$215+215))),1,FALSE),"-") &lt;&gt; "-","Ja","Nej")))</f>
        <v>Nej</v>
      </c>
      <c r="D251" s="23"/>
      <c r="E251" s="23"/>
      <c r="J251" s="16">
        <f t="shared" si="21"/>
        <v>34</v>
      </c>
      <c r="K251" s="33" t="str">
        <f t="shared" ca="1" si="23"/>
        <v>-</v>
      </c>
    </row>
    <row r="252" spans="1:11" s="16" customFormat="1">
      <c r="A252" s="27" t="str">
        <f t="shared" ca="1" si="22"/>
        <v>-</v>
      </c>
      <c r="B252" s="16" t="str">
        <f t="shared" si="19"/>
        <v/>
      </c>
      <c r="C252" s="16" t="str">
        <f ca="1">IF(C181="Ja","Ja",(IF(IFERROR(VLOOKUP(B252,$K$218:(INDIRECT("$K"&amp;($D$215+215))),1,FALSE),"-") &lt;&gt; "-","Ja","Nej")))</f>
        <v>Nej</v>
      </c>
      <c r="D252" s="23"/>
      <c r="E252" s="23"/>
      <c r="J252" s="16">
        <f t="shared" si="21"/>
        <v>35</v>
      </c>
      <c r="K252" s="33" t="str">
        <f t="shared" ca="1" si="23"/>
        <v>-</v>
      </c>
    </row>
    <row r="253" spans="1:11" s="16" customFormat="1">
      <c r="A253" s="27" t="str">
        <f t="shared" ca="1" si="22"/>
        <v>-</v>
      </c>
      <c r="B253" s="16" t="str">
        <f t="shared" si="19"/>
        <v/>
      </c>
      <c r="C253" s="16" t="str">
        <f ca="1">IF(C182="Ja","Ja",(IF(IFERROR(VLOOKUP(B253,$K$218:(INDIRECT("$K"&amp;($D$215+215))),1,FALSE),"-") &lt;&gt; "-","Ja","Nej")))</f>
        <v>Nej</v>
      </c>
      <c r="D253" s="23"/>
      <c r="E253" s="23"/>
      <c r="J253" s="16">
        <f t="shared" si="21"/>
        <v>36</v>
      </c>
      <c r="K253" s="33" t="str">
        <f t="shared" ca="1" si="23"/>
        <v>-</v>
      </c>
    </row>
    <row r="254" spans="1:11" s="16" customFormat="1">
      <c r="A254" s="27" t="str">
        <f t="shared" ca="1" si="22"/>
        <v>-</v>
      </c>
      <c r="B254" s="16" t="str">
        <f t="shared" si="19"/>
        <v/>
      </c>
      <c r="C254" s="16" t="str">
        <f ca="1">IF(C183="Ja","Ja",(IF(IFERROR(VLOOKUP(B254,$K$218:(INDIRECT("$K"&amp;($D$215+215))),1,FALSE),"-") &lt;&gt; "-","Ja","Nej")))</f>
        <v>Nej</v>
      </c>
      <c r="D254" s="23"/>
      <c r="E254" s="23"/>
      <c r="J254" s="16">
        <f t="shared" si="21"/>
        <v>37</v>
      </c>
      <c r="K254" s="33" t="str">
        <f t="shared" ca="1" si="23"/>
        <v>-</v>
      </c>
    </row>
    <row r="255" spans="1:11" s="16" customFormat="1">
      <c r="A255" s="27" t="str">
        <f t="shared" ca="1" si="22"/>
        <v>-</v>
      </c>
      <c r="B255" s="16" t="str">
        <f t="shared" si="19"/>
        <v/>
      </c>
      <c r="C255" s="16" t="str">
        <f ca="1">IF(C184="Ja","Ja",(IF(IFERROR(VLOOKUP(B255,$K$218:(INDIRECT("$K"&amp;($D$215+215))),1,FALSE),"-") &lt;&gt; "-","Ja","Nej")))</f>
        <v>Nej</v>
      </c>
      <c r="D255" s="23"/>
      <c r="E255" s="23"/>
      <c r="J255" s="16">
        <f t="shared" si="21"/>
        <v>38</v>
      </c>
      <c r="K255" s="33" t="str">
        <f t="shared" ca="1" si="23"/>
        <v>-</v>
      </c>
    </row>
    <row r="256" spans="1:11" s="16" customFormat="1">
      <c r="A256" s="27" t="str">
        <f t="shared" ca="1" si="22"/>
        <v>-</v>
      </c>
      <c r="B256" s="16" t="str">
        <f t="shared" si="19"/>
        <v/>
      </c>
      <c r="C256" s="16" t="str">
        <f ca="1">IF(C185="Ja","Ja",(IF(IFERROR(VLOOKUP(B256,$K$218:(INDIRECT("$K"&amp;($D$215+215))),1,FALSE),"-") &lt;&gt; "-","Ja","Nej")))</f>
        <v>Nej</v>
      </c>
      <c r="D256" s="23"/>
      <c r="E256" s="23"/>
      <c r="J256" s="16">
        <f t="shared" si="21"/>
        <v>39</v>
      </c>
      <c r="K256" s="33" t="str">
        <f t="shared" ca="1" si="23"/>
        <v>-</v>
      </c>
    </row>
    <row r="257" spans="1:11" s="16" customFormat="1">
      <c r="A257" s="27" t="str">
        <f t="shared" ca="1" si="22"/>
        <v>-</v>
      </c>
      <c r="B257" s="16" t="str">
        <f t="shared" si="19"/>
        <v/>
      </c>
      <c r="C257" s="16" t="str">
        <f ca="1">IF(C186="Ja","Ja",(IF(IFERROR(VLOOKUP(B257,$K$218:(INDIRECT("$K"&amp;($D$215+215))),1,FALSE),"-") &lt;&gt; "-","Ja","Nej")))</f>
        <v>Nej</v>
      </c>
      <c r="D257" s="23"/>
      <c r="E257" s="23"/>
      <c r="J257" s="16">
        <f t="shared" si="21"/>
        <v>40</v>
      </c>
      <c r="K257" s="33" t="str">
        <f t="shared" ca="1" si="23"/>
        <v>-</v>
      </c>
    </row>
    <row r="258" spans="1:11" s="16" customFormat="1">
      <c r="A258" s="27" t="str">
        <f t="shared" ca="1" si="22"/>
        <v>-</v>
      </c>
      <c r="B258" s="16" t="str">
        <f t="shared" si="19"/>
        <v/>
      </c>
      <c r="C258" s="16" t="str">
        <f ca="1">IF(C187="Ja","Ja",(IF(IFERROR(VLOOKUP(B258,$K$218:(INDIRECT("$K"&amp;($D$215+215))),1,FALSE),"-") &lt;&gt; "-","Ja","Nej")))</f>
        <v>Nej</v>
      </c>
      <c r="D258" s="23"/>
      <c r="E258" s="23"/>
      <c r="J258" s="16">
        <f t="shared" si="21"/>
        <v>41</v>
      </c>
      <c r="K258" s="33" t="str">
        <f t="shared" ca="1" si="23"/>
        <v>-</v>
      </c>
    </row>
    <row r="259" spans="1:11" s="16" customFormat="1">
      <c r="A259" s="27" t="str">
        <f t="shared" ca="1" si="22"/>
        <v>-</v>
      </c>
      <c r="B259" s="16" t="str">
        <f t="shared" si="19"/>
        <v/>
      </c>
      <c r="C259" s="16" t="str">
        <f ca="1">IF(C188="Ja","Ja",(IF(IFERROR(VLOOKUP(B259,$K$218:(INDIRECT("$K"&amp;($D$215+215))),1,FALSE),"-") &lt;&gt; "-","Ja","Nej")))</f>
        <v>Nej</v>
      </c>
      <c r="D259" s="23"/>
      <c r="E259" s="23"/>
      <c r="J259" s="16">
        <f t="shared" si="21"/>
        <v>42</v>
      </c>
      <c r="K259" s="33" t="str">
        <f t="shared" ca="1" si="23"/>
        <v>-</v>
      </c>
    </row>
    <row r="260" spans="1:11" s="16" customFormat="1">
      <c r="A260" s="27" t="str">
        <f t="shared" ca="1" si="22"/>
        <v>-</v>
      </c>
      <c r="B260" s="16" t="str">
        <f t="shared" si="19"/>
        <v/>
      </c>
      <c r="C260" s="16" t="str">
        <f ca="1">IF(C189="Ja","Ja",(IF(IFERROR(VLOOKUP(B260,$K$218:(INDIRECT("$K"&amp;($D$215+215))),1,FALSE),"-") &lt;&gt; "-","Ja","Nej")))</f>
        <v>Nej</v>
      </c>
      <c r="D260" s="23"/>
      <c r="E260" s="23"/>
      <c r="J260" s="16">
        <f t="shared" si="21"/>
        <v>43</v>
      </c>
      <c r="K260" s="33" t="str">
        <f t="shared" ca="1" si="23"/>
        <v>-</v>
      </c>
    </row>
    <row r="261" spans="1:11" s="16" customFormat="1">
      <c r="A261" s="27" t="str">
        <f t="shared" ca="1" si="22"/>
        <v>-</v>
      </c>
      <c r="B261" s="16" t="str">
        <f t="shared" si="19"/>
        <v/>
      </c>
      <c r="C261" s="16" t="str">
        <f ca="1">IF(C190="Ja","Ja",(IF(IFERROR(VLOOKUP(B261,$K$218:(INDIRECT("$K"&amp;($D$215+215))),1,FALSE),"-") &lt;&gt; "-","Ja","Nej")))</f>
        <v>Nej</v>
      </c>
      <c r="D261" s="23"/>
      <c r="E261" s="23"/>
      <c r="J261" s="16">
        <f t="shared" si="21"/>
        <v>44</v>
      </c>
      <c r="K261" s="33" t="str">
        <f t="shared" ca="1" si="23"/>
        <v>-</v>
      </c>
    </row>
    <row r="262" spans="1:11" s="16" customFormat="1">
      <c r="A262" s="27" t="str">
        <f t="shared" ca="1" si="22"/>
        <v>-</v>
      </c>
      <c r="B262" s="16" t="str">
        <f t="shared" si="19"/>
        <v/>
      </c>
      <c r="C262" s="16" t="str">
        <f ca="1">IF(C191="Ja","Ja",(IF(IFERROR(VLOOKUP(B262,$K$218:(INDIRECT("$K"&amp;($D$215+215))),1,FALSE),"-") &lt;&gt; "-","Ja","Nej")))</f>
        <v>Nej</v>
      </c>
      <c r="D262" s="23"/>
      <c r="E262" s="23"/>
      <c r="J262" s="16">
        <f t="shared" si="21"/>
        <v>45</v>
      </c>
      <c r="K262" s="33" t="str">
        <f t="shared" ca="1" si="23"/>
        <v>-</v>
      </c>
    </row>
    <row r="263" spans="1:11" s="16" customFormat="1">
      <c r="A263" s="27" t="str">
        <f t="shared" ca="1" si="22"/>
        <v>-</v>
      </c>
      <c r="B263" s="16" t="str">
        <f t="shared" si="19"/>
        <v/>
      </c>
      <c r="C263" s="16" t="str">
        <f ca="1">IF(C192="Ja","Ja",(IF(IFERROR(VLOOKUP(B263,$K$218:(INDIRECT("$K"&amp;($D$215+215))),1,FALSE),"-") &lt;&gt; "-","Ja","Nej")))</f>
        <v>Nej</v>
      </c>
      <c r="D263" s="23"/>
      <c r="E263" s="23"/>
      <c r="J263" s="16">
        <f t="shared" si="21"/>
        <v>46</v>
      </c>
      <c r="K263" s="33" t="str">
        <f t="shared" ca="1" si="23"/>
        <v>-</v>
      </c>
    </row>
    <row r="264" spans="1:11" s="16" customFormat="1">
      <c r="A264" s="27" t="str">
        <f t="shared" ca="1" si="22"/>
        <v>-</v>
      </c>
      <c r="B264" s="16" t="str">
        <f t="shared" si="19"/>
        <v/>
      </c>
      <c r="C264" s="16" t="str">
        <f ca="1">IF(C193="Ja","Ja",(IF(IFERROR(VLOOKUP(B264,$K$218:(INDIRECT("$K"&amp;($D$215+215))),1,FALSE),"-") &lt;&gt; "-","Ja","Nej")))</f>
        <v>Nej</v>
      </c>
      <c r="D264" s="23"/>
      <c r="E264" s="23"/>
      <c r="J264" s="16">
        <f t="shared" si="21"/>
        <v>47</v>
      </c>
      <c r="K264" s="33" t="str">
        <f t="shared" ca="1" si="23"/>
        <v>-</v>
      </c>
    </row>
    <row r="265" spans="1:11" s="16" customFormat="1">
      <c r="A265" s="27" t="str">
        <f t="shared" ca="1" si="22"/>
        <v>-</v>
      </c>
      <c r="B265" s="16" t="str">
        <f t="shared" si="19"/>
        <v/>
      </c>
      <c r="C265" s="16" t="str">
        <f ca="1">IF(C194="Ja","Ja",(IF(IFERROR(VLOOKUP(B265,$K$218:(INDIRECT("$K"&amp;($D$215+215))),1,FALSE),"-") &lt;&gt; "-","Ja","Nej")))</f>
        <v>Nej</v>
      </c>
      <c r="D265" s="23"/>
      <c r="E265" s="23"/>
      <c r="J265" s="16">
        <f t="shared" si="21"/>
        <v>48</v>
      </c>
      <c r="K265" s="33" t="str">
        <f t="shared" ca="1" si="23"/>
        <v>-</v>
      </c>
    </row>
    <row r="266" spans="1:11" s="16" customFormat="1">
      <c r="A266" s="27" t="str">
        <f t="shared" ca="1" si="22"/>
        <v>-</v>
      </c>
      <c r="B266" s="16" t="str">
        <f t="shared" si="19"/>
        <v/>
      </c>
      <c r="C266" s="16" t="str">
        <f ca="1">IF(C195="Ja","Ja",(IF(IFERROR(VLOOKUP(B266,$K$218:(INDIRECT("$K"&amp;($D$215+215))),1,FALSE),"-") &lt;&gt; "-","Ja","Nej")))</f>
        <v>Nej</v>
      </c>
      <c r="D266" s="23"/>
      <c r="E266" s="23"/>
      <c r="J266" s="16">
        <f t="shared" si="21"/>
        <v>49</v>
      </c>
      <c r="K266" s="33" t="str">
        <f t="shared" ca="1" si="23"/>
        <v>-</v>
      </c>
    </row>
    <row r="267" spans="1:11" s="16" customFormat="1">
      <c r="A267" s="27" t="str">
        <f t="shared" ca="1" si="22"/>
        <v>-</v>
      </c>
      <c r="B267" s="16" t="str">
        <f t="shared" si="19"/>
        <v/>
      </c>
      <c r="C267" s="16" t="str">
        <f ca="1">IF(C196="Ja","Ja",(IF(IFERROR(VLOOKUP(B267,$K$218:(INDIRECT("$K"&amp;($D$215+215))),1,FALSE),"-") &lt;&gt; "-","Ja","Nej")))</f>
        <v>Nej</v>
      </c>
      <c r="D267" s="23"/>
      <c r="E267" s="23"/>
      <c r="J267" s="16">
        <f t="shared" si="21"/>
        <v>50</v>
      </c>
      <c r="K267" s="33" t="str">
        <f t="shared" ca="1" si="23"/>
        <v>-</v>
      </c>
    </row>
    <row r="268" spans="1:11" s="16" customFormat="1">
      <c r="A268" s="27" t="str">
        <f t="shared" ca="1" si="22"/>
        <v>-</v>
      </c>
      <c r="B268" s="16" t="str">
        <f t="shared" si="19"/>
        <v/>
      </c>
      <c r="C268" s="16" t="str">
        <f ca="1">IF(C197="Ja","Ja",(IF(IFERROR(VLOOKUP(B268,$K$218:(INDIRECT("$K"&amp;($D$215+215))),1,FALSE),"-") &lt;&gt; "-","Ja","Nej")))</f>
        <v>Nej</v>
      </c>
      <c r="D268" s="23"/>
      <c r="E268" s="23"/>
      <c r="J268" s="16">
        <f t="shared" si="21"/>
        <v>51</v>
      </c>
      <c r="K268" s="33" t="str">
        <f t="shared" ca="1" si="23"/>
        <v>-</v>
      </c>
    </row>
    <row r="269" spans="1:11" s="16" customFormat="1">
      <c r="A269" s="27" t="str">
        <f t="shared" ca="1" si="22"/>
        <v>-</v>
      </c>
      <c r="B269" s="16" t="str">
        <f t="shared" si="19"/>
        <v/>
      </c>
      <c r="C269" s="16" t="str">
        <f ca="1">IF(C198="Ja","Ja",(IF(IFERROR(VLOOKUP(B269,$K$218:(INDIRECT("$K"&amp;($D$215+215))),1,FALSE),"-") &lt;&gt; "-","Ja","Nej")))</f>
        <v>Nej</v>
      </c>
      <c r="D269" s="23"/>
      <c r="E269" s="23"/>
      <c r="J269" s="16">
        <f t="shared" si="21"/>
        <v>52</v>
      </c>
      <c r="K269" s="33" t="str">
        <f t="shared" ca="1" si="23"/>
        <v>-</v>
      </c>
    </row>
    <row r="270" spans="1:11" s="16" customFormat="1">
      <c r="A270" s="27" t="str">
        <f t="shared" ca="1" si="22"/>
        <v>-</v>
      </c>
      <c r="B270" s="16" t="str">
        <f t="shared" si="19"/>
        <v/>
      </c>
      <c r="C270" s="16" t="str">
        <f ca="1">IF(C199="Ja","Ja",(IF(IFERROR(VLOOKUP(B270,$K$218:(INDIRECT("$K"&amp;($D$215+215))),1,FALSE),"-") &lt;&gt; "-","Ja","Nej")))</f>
        <v>Nej</v>
      </c>
      <c r="D270" s="23"/>
      <c r="E270" s="23"/>
      <c r="J270" s="16">
        <f t="shared" si="21"/>
        <v>53</v>
      </c>
      <c r="K270" s="33" t="str">
        <f t="shared" ca="1" si="23"/>
        <v>-</v>
      </c>
    </row>
    <row r="271" spans="1:11" s="16" customFormat="1">
      <c r="A271" s="27" t="str">
        <f t="shared" ca="1" si="22"/>
        <v>-</v>
      </c>
      <c r="B271" s="16" t="str">
        <f t="shared" si="19"/>
        <v/>
      </c>
      <c r="C271" s="16" t="str">
        <f ca="1">IF(C200="Ja","Ja",(IF(IFERROR(VLOOKUP(B271,$K$218:(INDIRECT("$K"&amp;($D$215+215))),1,FALSE),"-") &lt;&gt; "-","Ja","Nej")))</f>
        <v>Nej</v>
      </c>
      <c r="D271" s="23"/>
      <c r="E271" s="23"/>
      <c r="J271" s="16">
        <f t="shared" si="21"/>
        <v>54</v>
      </c>
      <c r="K271" s="33" t="str">
        <f t="shared" ca="1" si="23"/>
        <v>-</v>
      </c>
    </row>
    <row r="272" spans="1:11" s="16" customFormat="1">
      <c r="A272" s="27" t="str">
        <f t="shared" ca="1" si="22"/>
        <v>-</v>
      </c>
      <c r="B272" s="16" t="str">
        <f t="shared" si="19"/>
        <v/>
      </c>
      <c r="C272" s="16" t="str">
        <f ca="1">IF(C201="Ja","Ja",(IF(IFERROR(VLOOKUP(B272,$K$218:(INDIRECT("$K"&amp;($D$215+215))),1,FALSE),"-") &lt;&gt; "-","Ja","Nej")))</f>
        <v>Nej</v>
      </c>
      <c r="D272" s="23"/>
      <c r="E272" s="23"/>
      <c r="J272" s="16">
        <f t="shared" si="21"/>
        <v>55</v>
      </c>
      <c r="K272" s="33" t="str">
        <f t="shared" ca="1" si="23"/>
        <v>-</v>
      </c>
    </row>
    <row r="273" spans="1:11" s="16" customFormat="1">
      <c r="A273" s="27" t="str">
        <f t="shared" ca="1" si="22"/>
        <v>-</v>
      </c>
      <c r="B273" s="16" t="str">
        <f t="shared" si="19"/>
        <v/>
      </c>
      <c r="C273" s="16" t="str">
        <f ca="1">IF(C202="Ja","Ja",(IF(IFERROR(VLOOKUP(B273,$K$218:(INDIRECT("$K"&amp;($D$215+215))),1,FALSE),"-") &lt;&gt; "-","Ja","Nej")))</f>
        <v>Nej</v>
      </c>
      <c r="D273" s="23"/>
      <c r="E273" s="23"/>
      <c r="J273" s="16">
        <f t="shared" si="21"/>
        <v>56</v>
      </c>
      <c r="K273" s="33" t="str">
        <f t="shared" ca="1" si="23"/>
        <v>-</v>
      </c>
    </row>
    <row r="274" spans="1:11" s="16" customFormat="1">
      <c r="A274" s="27" t="str">
        <f t="shared" ca="1" si="22"/>
        <v>-</v>
      </c>
      <c r="B274" s="16" t="str">
        <f t="shared" si="19"/>
        <v/>
      </c>
      <c r="C274" s="16" t="str">
        <f ca="1">IF(C203="Ja","Ja",(IF(IFERROR(VLOOKUP(B274,$K$218:(INDIRECT("$K"&amp;($D$215+215))),1,FALSE),"-") &lt;&gt; "-","Ja","Nej")))</f>
        <v>Nej</v>
      </c>
      <c r="D274" s="23"/>
      <c r="E274" s="23"/>
      <c r="J274" s="16">
        <f t="shared" si="21"/>
        <v>57</v>
      </c>
      <c r="K274" s="33" t="str">
        <f t="shared" ca="1" si="23"/>
        <v>-</v>
      </c>
    </row>
    <row r="275" spans="1:11" s="16" customFormat="1">
      <c r="A275" s="27" t="str">
        <f t="shared" ca="1" si="22"/>
        <v>-</v>
      </c>
      <c r="B275" s="16" t="str">
        <f t="shared" si="19"/>
        <v/>
      </c>
      <c r="C275" s="16" t="str">
        <f ca="1">IF(C204="Ja","Ja",(IF(IFERROR(VLOOKUP(B275,$K$218:(INDIRECT("$K"&amp;($D$215+215))),1,FALSE),"-") &lt;&gt; "-","Ja","Nej")))</f>
        <v>Nej</v>
      </c>
      <c r="D275" s="23"/>
      <c r="E275" s="23"/>
      <c r="J275" s="16">
        <f t="shared" si="21"/>
        <v>58</v>
      </c>
      <c r="K275" s="33" t="str">
        <f t="shared" ca="1" si="23"/>
        <v>-</v>
      </c>
    </row>
    <row r="276" spans="1:11" s="16" customFormat="1">
      <c r="A276" s="27" t="str">
        <f t="shared" ca="1" si="22"/>
        <v>-</v>
      </c>
      <c r="B276" s="16" t="str">
        <f t="shared" si="19"/>
        <v/>
      </c>
      <c r="C276" s="16" t="str">
        <f ca="1">IF(C205="Ja","Ja",(IF(IFERROR(VLOOKUP(B276,$K$218:(INDIRECT("$K"&amp;($D$215+215))),1,FALSE),"-") &lt;&gt; "-","Ja","Nej")))</f>
        <v>Nej</v>
      </c>
      <c r="D276" s="23"/>
      <c r="E276" s="23"/>
      <c r="J276" s="16">
        <f t="shared" si="21"/>
        <v>59</v>
      </c>
      <c r="K276" s="33" t="str">
        <f t="shared" ca="1" si="23"/>
        <v>-</v>
      </c>
    </row>
    <row r="277" spans="1:11" s="16" customFormat="1">
      <c r="A277" s="27" t="str">
        <f t="shared" ca="1" si="22"/>
        <v>-</v>
      </c>
      <c r="B277" s="16" t="str">
        <f t="shared" si="19"/>
        <v/>
      </c>
      <c r="C277" s="16" t="str">
        <f ca="1">IF(C206="Ja","Ja",(IF(IFERROR(VLOOKUP(B277,$K$218:(INDIRECT("$K"&amp;($D$215+215))),1,FALSE),"-") &lt;&gt; "-","Ja","Nej")))</f>
        <v>Nej</v>
      </c>
      <c r="D277" s="23"/>
      <c r="E277" s="23"/>
      <c r="J277" s="16">
        <f t="shared" si="21"/>
        <v>60</v>
      </c>
      <c r="K277" s="33" t="str">
        <f t="shared" ca="1" si="23"/>
        <v>-</v>
      </c>
    </row>
    <row r="278" spans="1:11" s="16" customFormat="1">
      <c r="A278" s="27" t="str">
        <f t="shared" ca="1" si="22"/>
        <v>-</v>
      </c>
      <c r="B278" s="16" t="str">
        <f t="shared" si="19"/>
        <v/>
      </c>
      <c r="C278" s="16" t="str">
        <f ca="1">IF(C207="Ja","Ja",(IF(IFERROR(VLOOKUP(B278,$K$218:(INDIRECT("$K"&amp;($D$215+215))),1,FALSE),"-") &lt;&gt; "-","Ja","Nej")))</f>
        <v>Nej</v>
      </c>
      <c r="D278" s="23"/>
      <c r="E278" s="23"/>
      <c r="J278" s="16">
        <f t="shared" si="21"/>
        <v>61</v>
      </c>
      <c r="K278" s="33" t="str">
        <f t="shared" ca="1" si="23"/>
        <v>-</v>
      </c>
    </row>
    <row r="279" spans="1:11" s="16" customFormat="1">
      <c r="A279" s="27" t="str">
        <f t="shared" ca="1" si="22"/>
        <v>-</v>
      </c>
      <c r="B279" s="16" t="str">
        <f t="shared" si="19"/>
        <v/>
      </c>
      <c r="C279" s="16" t="str">
        <f ca="1">IF(C208="Ja","Ja",(IF(IFERROR(VLOOKUP(B279,$K$218:(INDIRECT("$K"&amp;($D$215+215))),1,FALSE),"-") &lt;&gt; "-","Ja","Nej")))</f>
        <v>Nej</v>
      </c>
      <c r="D279" s="23"/>
      <c r="E279" s="23"/>
      <c r="J279" s="16">
        <f t="shared" si="21"/>
        <v>62</v>
      </c>
      <c r="K279" s="33" t="str">
        <f t="shared" ca="1" si="23"/>
        <v>-</v>
      </c>
    </row>
    <row r="280" spans="1:11" s="16" customFormat="1">
      <c r="A280" s="27" t="str">
        <f t="shared" ca="1" si="22"/>
        <v>-</v>
      </c>
      <c r="B280" s="16" t="str">
        <f t="shared" si="19"/>
        <v/>
      </c>
      <c r="C280" s="16" t="str">
        <f ca="1">IF(C209="Ja","Ja",(IF(IFERROR(VLOOKUP(B280,$K$218:(INDIRECT("$K"&amp;($D$215+215))),1,FALSE),"-") &lt;&gt; "-","Ja","Nej")))</f>
        <v>Nej</v>
      </c>
      <c r="D280" s="23"/>
      <c r="E280" s="23"/>
      <c r="J280" s="16">
        <f t="shared" si="21"/>
        <v>63</v>
      </c>
      <c r="K280" s="33" t="str">
        <f t="shared" ca="1" si="23"/>
        <v>-</v>
      </c>
    </row>
    <row r="281" spans="1:11" s="16" customFormat="1">
      <c r="A281" s="27" t="str">
        <f t="shared" ca="1" si="22"/>
        <v>-</v>
      </c>
      <c r="B281" s="16" t="str">
        <f t="shared" si="19"/>
        <v/>
      </c>
      <c r="C281" s="16" t="str">
        <f ca="1">IF(C210="Ja","Ja",(IF(IFERROR(VLOOKUP(B281,$K$218:(INDIRECT("$K"&amp;($D$215+215))),1,FALSE),"-") &lt;&gt; "-","Ja","Nej")))</f>
        <v>Nej</v>
      </c>
      <c r="D281" s="23"/>
      <c r="E281" s="23"/>
      <c r="J281" s="16">
        <f t="shared" si="21"/>
        <v>64</v>
      </c>
      <c r="K281" s="33" t="str">
        <f t="shared" ca="1" si="23"/>
        <v>-</v>
      </c>
    </row>
    <row r="282" spans="1:11" s="16" customFormat="1"/>
    <row r="283" spans="1:11" s="28" customFormat="1"/>
  </sheetData>
  <conditionalFormatting sqref="K147:K210">
    <cfRule type="duplicateValues" dxfId="29" priority="2"/>
    <cfRule type="expression" dxfId="28" priority="3">
      <formula>(ROW()&lt;(ROW($K$147)+$D$144))</formula>
    </cfRule>
  </conditionalFormatting>
  <conditionalFormatting sqref="K5:K68">
    <cfRule type="duplicateValues" dxfId="27" priority="4"/>
  </conditionalFormatting>
  <conditionalFormatting sqref="K76:K139">
    <cfRule type="duplicateValues" dxfId="26" priority="1"/>
    <cfRule type="expression" dxfId="25" priority="5">
      <formula>(ROW()&lt;(ROW($K$76)+$D$73))</formula>
    </cfRule>
  </conditionalFormatting>
  <conditionalFormatting sqref="A76:A139">
    <cfRule type="duplicateValues" dxfId="24" priority="6"/>
  </conditionalFormatting>
  <conditionalFormatting sqref="A147:A210">
    <cfRule type="containsText" dxfId="23" priority="7" operator="containsText" text="Redan rankad">
      <formula>NOT(ISERROR(SEARCH("Redan rankad",A147)))</formula>
    </cfRule>
    <cfRule type="duplicateValues" dxfId="22" priority="8"/>
  </conditionalFormatting>
  <conditionalFormatting sqref="B147:B210">
    <cfRule type="duplicateValues" dxfId="21" priority="9"/>
  </conditionalFormatting>
  <conditionalFormatting sqref="A218:A281">
    <cfRule type="containsText" dxfId="20" priority="10" operator="containsText" text="Redan rankad">
      <formula>NOT(ISERROR(SEARCH("Redan rankad",A218)))</formula>
    </cfRule>
    <cfRule type="duplicateValues" dxfId="19" priority="11"/>
  </conditionalFormatting>
  <conditionalFormatting sqref="B218:B281">
    <cfRule type="duplicateValues" dxfId="18" priority="12"/>
  </conditionalFormatting>
  <conditionalFormatting sqref="K218:K281">
    <cfRule type="duplicateValues" dxfId="17" priority="13"/>
    <cfRule type="expression" dxfId="16" priority="14">
      <formula>(ROW()&lt;(ROW($K$218)+$D$215))</formula>
    </cfRule>
  </conditionalFormatting>
  <pageMargins left="0.15748031496062992" right="0" top="1.4566929133858268" bottom="0.98425196850393704" header="0.51181102362204722" footer="0.51181102362204722"/>
  <pageSetup paperSize="9" orientation="portrait" horizontalDpi="4294967292" verticalDpi="4294967292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7"/>
  <sheetViews>
    <sheetView tabSelected="1" showRuler="0" topLeftCell="A2" zoomScale="130" zoomScaleNormal="130" zoomScalePageLayoutView="125" workbookViewId="0">
      <selection activeCell="A3" sqref="A3"/>
    </sheetView>
  </sheetViews>
  <sheetFormatPr defaultColWidth="10.875" defaultRowHeight="11.25"/>
  <cols>
    <col min="1" max="1" width="3.25" style="10" bestFit="1" customWidth="1"/>
    <col min="2" max="2" width="3.625" style="10" bestFit="1" customWidth="1"/>
    <col min="3" max="3" width="35.75" style="1" customWidth="1"/>
    <col min="4" max="4" width="5" style="10" customWidth="1"/>
    <col min="5" max="6" width="5.375" style="10" bestFit="1" customWidth="1"/>
    <col min="7" max="7" width="1.375" style="1" customWidth="1"/>
    <col min="8" max="8" width="2.375" style="1" customWidth="1"/>
    <col min="9" max="9" width="3.25" style="10" bestFit="1" customWidth="1"/>
    <col min="10" max="10" width="3.625" style="10" bestFit="1" customWidth="1"/>
    <col min="11" max="11" width="27.625" style="1" customWidth="1"/>
    <col min="12" max="12" width="5.375" style="10" customWidth="1"/>
    <col min="13" max="14" width="5.375" style="10" bestFit="1" customWidth="1"/>
    <col min="15" max="15" width="1.125" style="1" customWidth="1"/>
    <col min="16" max="16" width="2.75" style="1" customWidth="1"/>
    <col min="17" max="17" width="3.875" style="10" customWidth="1"/>
    <col min="18" max="18" width="3.625" style="10" bestFit="1" customWidth="1"/>
    <col min="19" max="19" width="35.75" style="1" customWidth="1"/>
    <col min="20" max="22" width="4.625" style="10" customWidth="1"/>
    <col min="23" max="23" width="1.125" style="10" customWidth="1"/>
    <col min="24" max="24" width="1.75" style="1" customWidth="1"/>
    <col min="25" max="26" width="3.75" style="10" customWidth="1"/>
    <col min="27" max="27" width="35.75" style="1" customWidth="1"/>
    <col min="28" max="30" width="5.375" style="10" bestFit="1" customWidth="1"/>
    <col min="31" max="31" width="1.125" style="10" customWidth="1"/>
    <col min="32" max="32" width="2.75" style="1" customWidth="1"/>
    <col min="33" max="33" width="3.375" style="1" bestFit="1" customWidth="1"/>
    <col min="34" max="34" width="3.5" style="1" customWidth="1"/>
    <col min="35" max="35" width="26.75" style="1" customWidth="1"/>
    <col min="36" max="37" width="4.75" style="10" customWidth="1"/>
    <col min="38" max="38" width="4.5" style="10" bestFit="1" customWidth="1"/>
    <col min="39" max="39" width="1.125" style="10" customWidth="1"/>
    <col min="40" max="40" width="0.5" style="1" customWidth="1"/>
    <col min="41" max="41" width="3.25" style="1" customWidth="1"/>
    <col min="42" max="42" width="3.5" style="1" customWidth="1"/>
    <col min="43" max="43" width="26" style="1" customWidth="1"/>
    <col min="44" max="45" width="4.75" style="1" customWidth="1"/>
    <col min="46" max="46" width="5.625" style="1" customWidth="1"/>
    <col min="47" max="47" width="1.75" style="10" customWidth="1"/>
    <col min="48" max="48" width="0.625" style="1" customWidth="1"/>
    <col min="49" max="49" width="26.75" style="1" customWidth="1"/>
    <col min="50" max="54" width="4.75" style="1" customWidth="1"/>
    <col min="55" max="55" width="12.375" style="1" bestFit="1" customWidth="1"/>
    <col min="56" max="16384" width="10.875" style="1"/>
  </cols>
  <sheetData>
    <row r="1" spans="1:49" hidden="1"/>
    <row r="2" spans="1:49" ht="28.5">
      <c r="C2" s="35" t="s">
        <v>64</v>
      </c>
      <c r="K2" s="30" t="s">
        <v>0</v>
      </c>
      <c r="L2" s="29" t="str">
        <f ca="1">MID(CELL("filename",A1),FIND("]",CELL("filename",A1))+1,255)</f>
        <v>Damer</v>
      </c>
      <c r="S2" s="8" t="str">
        <f>C2</f>
        <v>SM 2015 Parallellslalom</v>
      </c>
      <c r="AA2" s="30" t="str">
        <f>K2</f>
        <v>Klass:</v>
      </c>
      <c r="AB2" s="29" t="str">
        <f ca="1">L2</f>
        <v>Damer</v>
      </c>
      <c r="AC2" s="13"/>
      <c r="AD2" s="13"/>
      <c r="AI2" s="8" t="str">
        <f>S2</f>
        <v>SM 2015 Parallellslalom</v>
      </c>
      <c r="AQ2" s="30" t="str">
        <f>K2</f>
        <v>Klass:</v>
      </c>
      <c r="AR2" s="29" t="str">
        <f ca="1">L2</f>
        <v>Damer</v>
      </c>
      <c r="AW2" s="8"/>
    </row>
    <row r="3" spans="1:49" ht="6.6" customHeight="1"/>
    <row r="4" spans="1:49" s="9" customFormat="1" ht="15" customHeight="1">
      <c r="A4" s="140" t="s">
        <v>65</v>
      </c>
      <c r="B4" s="140" t="s">
        <v>66</v>
      </c>
      <c r="C4" s="9" t="s">
        <v>1</v>
      </c>
      <c r="D4" s="11" t="s">
        <v>2</v>
      </c>
      <c r="E4" s="11" t="s">
        <v>3</v>
      </c>
      <c r="F4" s="11" t="s">
        <v>4</v>
      </c>
      <c r="G4" s="9" t="s">
        <v>5</v>
      </c>
      <c r="I4" s="11" t="s">
        <v>65</v>
      </c>
      <c r="J4" s="11" t="s">
        <v>66</v>
      </c>
      <c r="K4" s="9" t="s">
        <v>1</v>
      </c>
      <c r="L4" s="11" t="s">
        <v>2</v>
      </c>
      <c r="M4" s="11" t="s">
        <v>3</v>
      </c>
      <c r="N4" s="11" t="s">
        <v>4</v>
      </c>
      <c r="O4" s="9" t="s">
        <v>5</v>
      </c>
      <c r="Q4" s="11" t="s">
        <v>65</v>
      </c>
      <c r="R4" s="11" t="s">
        <v>66</v>
      </c>
      <c r="S4" s="9" t="s">
        <v>1</v>
      </c>
      <c r="T4" s="11" t="s">
        <v>2</v>
      </c>
      <c r="U4" s="11" t="s">
        <v>3</v>
      </c>
      <c r="V4" s="11" t="s">
        <v>4</v>
      </c>
      <c r="W4" s="11" t="s">
        <v>5</v>
      </c>
      <c r="Y4" s="11" t="s">
        <v>65</v>
      </c>
      <c r="Z4" s="11" t="s">
        <v>66</v>
      </c>
      <c r="AA4" s="9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G4" s="11" t="s">
        <v>65</v>
      </c>
      <c r="AH4" s="11" t="s">
        <v>66</v>
      </c>
      <c r="AI4" s="9" t="s">
        <v>1</v>
      </c>
      <c r="AJ4" s="11" t="s">
        <v>2</v>
      </c>
      <c r="AK4" s="11" t="s">
        <v>3</v>
      </c>
      <c r="AL4" s="11" t="s">
        <v>4</v>
      </c>
      <c r="AM4" s="11" t="s">
        <v>5</v>
      </c>
      <c r="AO4" s="11" t="s">
        <v>65</v>
      </c>
      <c r="AP4" s="11" t="s">
        <v>66</v>
      </c>
      <c r="AQ4" s="9" t="s">
        <v>1</v>
      </c>
      <c r="AR4" s="11" t="s">
        <v>2</v>
      </c>
      <c r="AS4" s="11" t="s">
        <v>3</v>
      </c>
      <c r="AT4" s="11" t="s">
        <v>4</v>
      </c>
      <c r="AU4" s="11" t="s">
        <v>5</v>
      </c>
      <c r="AW4" s="9" t="s">
        <v>1</v>
      </c>
    </row>
    <row r="5" spans="1:49" ht="11.25" customHeight="1">
      <c r="A5" s="130">
        <v>1</v>
      </c>
      <c r="B5" s="130">
        <v>65</v>
      </c>
      <c r="C5" s="46" t="str">
        <f ca="1">("Nr "&amp;INDIRECT("Ranking" &amp;L2 &amp;"!M5")) &amp;" " &amp;(INDIRECT("Ranking" &amp;L2 &amp;"!K5")) &amp;" " &amp;(INDIRECT("Ranking" &amp;L2 &amp;"!L5"))</f>
        <v>Nr 1 Anna Swenn Larsson Rättviks SLK</v>
      </c>
      <c r="D5" s="67">
        <v>0</v>
      </c>
      <c r="E5" s="134">
        <v>0</v>
      </c>
      <c r="F5" s="68">
        <f>IF(E5&lt;&gt;"",IF(D5+E5&lt;D6+E6,0,(D5+E5)-(D6+E6)),"")</f>
        <v>0</v>
      </c>
      <c r="G5" s="69" t="str">
        <f>IF(F5&lt;F6,"v",IF(F5=F6,IF(E5&lt;E6,"v",""),""))</f>
        <v>v</v>
      </c>
      <c r="H5" s="3"/>
      <c r="K5" s="38"/>
      <c r="L5" s="39"/>
      <c r="M5" s="39"/>
      <c r="N5" s="39"/>
    </row>
    <row r="6" spans="1:49" ht="11.25" customHeight="1">
      <c r="A6" s="134"/>
      <c r="B6" s="134"/>
      <c r="C6" s="46" t="str">
        <f ca="1">("Nr "&amp;INDIRECT("Ranking" &amp;L2 &amp;"!M68")) &amp;" " &amp;(INDIRECT("Ranking" &amp;L2 &amp;"!K68")) &amp;" " &amp;(INDIRECT("Ranking" &amp;L2 &amp;"!L68"))</f>
        <v>Nr 64 - -</v>
      </c>
      <c r="D6" s="134">
        <v>0.4</v>
      </c>
      <c r="E6" s="67">
        <v>0.4</v>
      </c>
      <c r="F6" s="68">
        <f>IF(E6&lt;&gt;"",IF(D6+E6&lt;D5+E5,0,(D6+E6)-(D5+E5)),"")</f>
        <v>0.8</v>
      </c>
      <c r="G6" s="70" t="str">
        <f>IF(F6&lt;F5,"v",IF(F6=F5,IF(E6&lt;E5,"v",""),""))</f>
        <v/>
      </c>
      <c r="H6" s="2"/>
      <c r="I6" s="12"/>
      <c r="J6" s="12"/>
      <c r="K6" s="48" t="str">
        <f ca="1">IF(G5&lt;&gt;"",C5,IF(G6&lt;&gt;"",C6,""))</f>
        <v>Nr 1 Anna Swenn Larsson Rättviks SLK</v>
      </c>
      <c r="L6" s="75">
        <v>0</v>
      </c>
      <c r="M6" s="132">
        <v>0</v>
      </c>
      <c r="N6" s="76">
        <f>IF(M6&lt;&gt;"",IF(L6+M6&lt;L8+M8,0,(L6+M6)-(L8+M8)),"")</f>
        <v>0</v>
      </c>
      <c r="O6" s="69" t="str">
        <f>IF(N6&lt;N8,"v",IF(N6=N8,IF(M6&lt;M8,"v",""),""))</f>
        <v>v</v>
      </c>
      <c r="P6" s="3"/>
      <c r="Q6" s="12"/>
      <c r="R6" s="12"/>
      <c r="AG6" s="14">
        <v>1</v>
      </c>
      <c r="AH6" s="14"/>
      <c r="AI6" s="57" t="str">
        <f ca="1">IF(AE10&lt;&gt;"",AA10,IF(AE18&lt;&gt;"",AA18,""))</f>
        <v>Nr 1 Anna Swenn Larsson Rättviks SLK</v>
      </c>
      <c r="AJ6" s="96">
        <v>0.33200000000000002</v>
      </c>
      <c r="AK6" s="132">
        <v>0</v>
      </c>
      <c r="AL6" s="76">
        <f>IF(AK6&lt;&gt;"",IF(AJ6+AK6&lt;AJ12+AK12,0,(AJ6+AK6)-(AJ12+AK12)),"")</f>
        <v>0</v>
      </c>
      <c r="AM6" s="68" t="str">
        <f>IF(AL6&lt;AL12,"v",IF(AL6=AL12,IF(AK6&lt;AK12,"v",""),""))</f>
        <v>v</v>
      </c>
    </row>
    <row r="7" spans="1:49" ht="11.1" customHeight="1">
      <c r="A7" s="131">
        <v>2</v>
      </c>
      <c r="B7" s="131">
        <v>66</v>
      </c>
      <c r="C7" s="47" t="str">
        <f ca="1">("Nr "&amp;INDIRECT("Ranking" &amp;L2 &amp;"!M36")) &amp;" " &amp;(INDIRECT("Ranking" &amp;L2 &amp;"!K36")) &amp;" " &amp;(INDIRECT("Ranking" &amp;L2 &amp;"!L36"))</f>
        <v>Nr 32 Fanny Gyllenswärd Saltsjöbadens SLK</v>
      </c>
      <c r="D7" s="71">
        <v>0</v>
      </c>
      <c r="E7" s="134">
        <v>0.59599999999999997</v>
      </c>
      <c r="F7" s="68">
        <f t="shared" ref="F7" si="0">IF(E7&lt;&gt;"",IF(D7+E7&lt;D8+E8,0,(D7+E7)-(D8+E8)),"")</f>
        <v>0.30499999999999999</v>
      </c>
      <c r="G7" s="69" t="str">
        <f>IF(F7&lt;F8,"v",IF(F7=F8,IF(E7&lt;E8,"v",""),""))</f>
        <v/>
      </c>
      <c r="H7" s="3"/>
      <c r="I7" s="131">
        <v>129</v>
      </c>
      <c r="J7" s="131">
        <v>161</v>
      </c>
      <c r="K7" s="49"/>
      <c r="L7" s="77"/>
      <c r="M7" s="77"/>
      <c r="N7" s="78"/>
      <c r="O7" s="79"/>
      <c r="P7" s="3"/>
      <c r="Q7" s="12"/>
      <c r="R7" s="12"/>
      <c r="W7" s="12"/>
      <c r="X7" s="3"/>
      <c r="Y7" s="12"/>
      <c r="Z7" s="12"/>
      <c r="AG7" s="3"/>
      <c r="AH7" s="3"/>
      <c r="AI7" s="58"/>
      <c r="AJ7" s="98"/>
      <c r="AK7" s="98"/>
      <c r="AL7" s="98"/>
      <c r="AM7" s="114"/>
      <c r="AN7" s="5"/>
      <c r="AO7" s="3"/>
      <c r="AP7" s="3"/>
    </row>
    <row r="8" spans="1:49" ht="11.25" customHeight="1">
      <c r="A8" s="134"/>
      <c r="B8" s="134"/>
      <c r="C8" s="47" t="str">
        <f ca="1">("Nr "&amp;INDIRECT("Ranking" &amp;L2 &amp;"!M37")) &amp;" " &amp;(INDIRECT("Ranking" &amp;L2 &amp;"!K37")) &amp;" " &amp;(INDIRECT("Ranking" &amp;L2 &amp;"!L37"))</f>
        <v>Nr 33 Elsa Israelsson Sundsvalls SLK</v>
      </c>
      <c r="D8" s="134">
        <v>0.29099999999999998</v>
      </c>
      <c r="E8" s="71">
        <v>0</v>
      </c>
      <c r="F8" s="68">
        <f t="shared" ref="F8" si="1">IF(E8&lt;&gt;"",IF(D8+E8&lt;D7+E7,0,(D8+E8)-(D7+E7)),"")</f>
        <v>0</v>
      </c>
      <c r="G8" s="70" t="str">
        <f>IF(F8&lt;F7,"v",IF(F8=F7,IF(E8&lt;E7,"v",""),""))</f>
        <v>v</v>
      </c>
      <c r="H8" s="2"/>
      <c r="I8" s="134"/>
      <c r="J8" s="134"/>
      <c r="K8" s="48" t="str">
        <f ca="1">IF(G7&lt;&gt;"",C7,IF(G8&lt;&gt;"",C8,""))</f>
        <v>Nr 33 Elsa Israelsson Sundsvalls SLK</v>
      </c>
      <c r="L8" s="134">
        <v>0.4</v>
      </c>
      <c r="M8" s="80">
        <v>0.41299999999999998</v>
      </c>
      <c r="N8" s="72">
        <f>IF(M8&lt;&gt;"",IF(L8+M8&lt;L6+M6,0,(L8+M8)-(L6+M6)),"")</f>
        <v>0.81299999999999994</v>
      </c>
      <c r="O8" s="81" t="str">
        <f>IF(N8&lt;N6,"v",IF(N8=N6,IF(M8&lt;M6,"v",""),""))</f>
        <v/>
      </c>
      <c r="P8" s="2">
        <v>1</v>
      </c>
      <c r="Q8" s="14">
        <v>1</v>
      </c>
      <c r="R8" s="14"/>
      <c r="S8" s="46" t="str">
        <f ca="1">IF(O6&lt;&gt;"",K6,IF(O8&lt;&gt;"",K8,""))</f>
        <v>Nr 1 Anna Swenn Larsson Rättviks SLK</v>
      </c>
      <c r="T8" s="67">
        <v>0</v>
      </c>
      <c r="U8" s="134">
        <v>0</v>
      </c>
      <c r="V8" s="72">
        <f>IF(U8&lt;&gt;"",IF(T8+U8&lt;T12+U12,0,(T8+U8)-(T12+U12)),"")</f>
        <v>0</v>
      </c>
      <c r="W8" s="68" t="str">
        <f>IF(V8&lt;V12,"v",IF(V8=V12,IF(U8&lt;U12,"v",""),""))</f>
        <v>v</v>
      </c>
      <c r="X8" s="3"/>
      <c r="Y8" s="12"/>
      <c r="Z8" s="12"/>
      <c r="AG8" s="3"/>
      <c r="AH8" s="3"/>
      <c r="AI8" s="55"/>
      <c r="AJ8" s="93"/>
      <c r="AK8" s="93"/>
      <c r="AL8" s="93"/>
      <c r="AM8" s="93"/>
      <c r="AN8" s="5"/>
      <c r="AO8" s="3"/>
      <c r="AP8" s="3"/>
    </row>
    <row r="9" spans="1:49" ht="11.1" customHeight="1">
      <c r="A9" s="130">
        <v>3</v>
      </c>
      <c r="B9" s="130">
        <v>67</v>
      </c>
      <c r="C9" s="46" t="str">
        <f ca="1">("Nr "&amp;INDIRECT("Ranking" &amp;L2 &amp;"!M20")) &amp;" " &amp;(INDIRECT("Ranking" &amp;L2 &amp;"!K20")) &amp;" " &amp;(INDIRECT("Ranking" &amp;L2 &amp;"!L20"))</f>
        <v>Nr 16 Lin Ivarsson Åre SLK</v>
      </c>
      <c r="D9" s="67">
        <v>0</v>
      </c>
      <c r="E9" s="134">
        <v>0</v>
      </c>
      <c r="F9" s="72">
        <f t="shared" ref="F9" si="2">IF(E9&lt;&gt;"",IF(D9+E9&lt;D10+E10,0,(D9+E9)-(D10+E10)),"")</f>
        <v>0</v>
      </c>
      <c r="G9" s="69" t="str">
        <f>IF(F9&lt;F10,"v",IF(F9=F10,IF(E9&lt;E10,"v",""),""))</f>
        <v>v</v>
      </c>
      <c r="H9" s="3"/>
      <c r="I9" s="135"/>
      <c r="J9" s="135"/>
      <c r="K9" s="49"/>
      <c r="L9" s="82"/>
      <c r="M9" s="82"/>
      <c r="N9" s="83"/>
      <c r="O9" s="53"/>
      <c r="S9" s="53"/>
      <c r="T9" s="88"/>
      <c r="U9" s="88"/>
      <c r="V9" s="89"/>
      <c r="W9" s="114"/>
      <c r="X9" s="5"/>
      <c r="Y9" s="12"/>
      <c r="Z9" s="12"/>
      <c r="AE9" s="12"/>
      <c r="AF9" s="3"/>
      <c r="AG9" s="132">
        <v>241</v>
      </c>
      <c r="AH9" s="132">
        <v>245</v>
      </c>
      <c r="AI9" s="54" t="s">
        <v>7</v>
      </c>
      <c r="AJ9" s="91"/>
      <c r="AK9" s="91"/>
      <c r="AL9" s="91"/>
      <c r="AM9" s="89"/>
      <c r="AN9" s="4"/>
      <c r="AO9" s="2"/>
      <c r="AP9" s="2"/>
      <c r="AQ9" s="57" t="str">
        <f ca="1">IF(AM6&lt;&gt;"",AI6,IF(AM12&lt;&gt;"",AI12,""))</f>
        <v>Nr 1 Anna Swenn Larsson Rättviks SLK</v>
      </c>
      <c r="AR9" s="96">
        <v>0.4</v>
      </c>
      <c r="AS9" s="132">
        <v>0</v>
      </c>
      <c r="AT9" s="103">
        <f>IF(AS9&lt;&gt;"",IF(AR9+AS9&lt;AR27+AS27,0,(AR9+AS9)-(AR27+AS27)),"")</f>
        <v>0</v>
      </c>
      <c r="AU9" s="68" t="str">
        <f>IF(AT9&lt;AT27,"v",IF(AT9=AT27,IF(AS9&lt;AS27,"v",""),""))</f>
        <v>v</v>
      </c>
    </row>
    <row r="10" spans="1:49" ht="11.1" customHeight="1">
      <c r="A10" s="134"/>
      <c r="B10" s="134"/>
      <c r="C10" s="46" t="str">
        <f ca="1">("Nr "&amp;INDIRECT("Ranking" &amp;L2 &amp;"!M53")) &amp;" " &amp;(INDIRECT("Ranking" &amp;L2 &amp;"!K53")) &amp;" " &amp;(INDIRECT("Ranking" &amp;L2 &amp;"!L53"))</f>
        <v>Nr 49 Emmie Salomonsson Sundsvalls SLK</v>
      </c>
      <c r="D10" s="134">
        <v>0.4</v>
      </c>
      <c r="E10" s="67">
        <v>0.4</v>
      </c>
      <c r="F10" s="72">
        <f t="shared" ref="F10" si="3">IF(E10&lt;&gt;"",IF(D10+E10&lt;D9+E9,0,(D10+E10)-(D9+E9)),"")</f>
        <v>0.8</v>
      </c>
      <c r="G10" s="70" t="str">
        <f>IF(F10&lt;F9,"v",IF(F10=F9,IF(E10&lt;E9,"v",""),""))</f>
        <v/>
      </c>
      <c r="H10" s="3"/>
      <c r="I10" s="133"/>
      <c r="J10" s="133"/>
      <c r="K10" s="50" t="str">
        <f ca="1">IF(G9&lt;&gt;"",C9,IF(G10&lt;&gt;"",C10,""))</f>
        <v>Nr 16 Lin Ivarsson Åre SLK</v>
      </c>
      <c r="L10" s="84">
        <v>0</v>
      </c>
      <c r="M10" s="132">
        <v>0</v>
      </c>
      <c r="N10" s="76">
        <f>IF(M10&lt;&gt;"",IF(L10+M10&lt;L12+M12,0,(L10+M10)-(L12+M12)),"")</f>
        <v>0</v>
      </c>
      <c r="O10" s="69" t="str">
        <f>IF(N10&lt;N12,"v",IF(N10=N12,IF(M10&lt;M12,"v",""),""))</f>
        <v>v</v>
      </c>
      <c r="P10" s="3"/>
      <c r="Q10" s="132">
        <v>193</v>
      </c>
      <c r="R10" s="132">
        <v>209</v>
      </c>
      <c r="S10" s="54" t="s">
        <v>54</v>
      </c>
      <c r="T10" s="90"/>
      <c r="U10" s="90"/>
      <c r="V10" s="91"/>
      <c r="W10" s="89"/>
      <c r="X10" s="4"/>
      <c r="Y10" s="136"/>
      <c r="Z10" s="136"/>
      <c r="AA10" s="61" t="str">
        <f ca="1">IF(W8&lt;&gt;"",S8,IF(W12&lt;&gt;"",S12,""))</f>
        <v>Nr 1 Anna Swenn Larsson Rättviks SLK</v>
      </c>
      <c r="AB10" s="75">
        <v>0</v>
      </c>
      <c r="AC10" s="132">
        <v>0</v>
      </c>
      <c r="AD10" s="76">
        <f>IF(AC10&lt;&gt;"",IF(AB10+AC10&lt;AB18+AC18,0,(AB10+AC10)-(AB18+AC18)),"")</f>
        <v>0</v>
      </c>
      <c r="AE10" s="68" t="str">
        <f>IF(AD10&lt;AD18,"v",IF(AD10=AD18,IF(AC10&lt;AC18,"v",""),""))</f>
        <v>v</v>
      </c>
      <c r="AF10" s="3"/>
      <c r="AG10" s="31"/>
      <c r="AH10" s="31"/>
      <c r="AI10" s="53"/>
      <c r="AJ10" s="89"/>
      <c r="AK10" s="89"/>
      <c r="AL10" s="89"/>
      <c r="AM10" s="89"/>
      <c r="AN10" s="5"/>
      <c r="AO10" s="3"/>
      <c r="AP10" s="3"/>
      <c r="AQ10" s="58"/>
      <c r="AR10" s="98"/>
      <c r="AS10" s="98"/>
      <c r="AT10" s="98"/>
      <c r="AU10" s="114"/>
    </row>
    <row r="11" spans="1:49" ht="11.1" customHeight="1">
      <c r="A11" s="130">
        <v>4</v>
      </c>
      <c r="B11" s="131">
        <v>68</v>
      </c>
      <c r="C11" s="47" t="str">
        <f ca="1">("Nr "&amp;INDIRECT("Ranking" &amp;L2 &amp;"!M21")) &amp;" " &amp;(INDIRECT("Ranking" &amp;L2 &amp;"!K21")) &amp;" " &amp;(INDIRECT("Ranking" &amp;L2 &amp;"!L21"))</f>
        <v>Nr 17 Sofie Gidlund Kiruna BK</v>
      </c>
      <c r="D11" s="71">
        <v>0.4</v>
      </c>
      <c r="E11" s="134">
        <v>0.4</v>
      </c>
      <c r="F11" s="72">
        <f>IF(E11&lt;&gt;"",IF(D11+E11&lt;D12+E12,0,(D11+E11)-(D12+E12)),"")</f>
        <v>0.8</v>
      </c>
      <c r="G11" s="69" t="str">
        <f>IF(F11&lt;F12,"v",IF(F11=F12,IF(E11&lt;E12,"v",""),""))</f>
        <v/>
      </c>
      <c r="H11" s="6"/>
      <c r="I11" s="131">
        <v>130</v>
      </c>
      <c r="J11" s="131">
        <v>162</v>
      </c>
      <c r="K11" s="51"/>
      <c r="L11" s="77"/>
      <c r="M11" s="77"/>
      <c r="N11" s="78"/>
      <c r="O11" s="79"/>
      <c r="P11" s="3"/>
      <c r="Q11" s="130"/>
      <c r="R11" s="130"/>
      <c r="S11" s="55"/>
      <c r="T11" s="92"/>
      <c r="U11" s="92"/>
      <c r="V11" s="93"/>
      <c r="W11" s="93"/>
      <c r="X11" s="5"/>
      <c r="Y11" s="12"/>
      <c r="Z11" s="12"/>
      <c r="AA11" s="58"/>
      <c r="AB11" s="98"/>
      <c r="AC11" s="98"/>
      <c r="AD11" s="98"/>
      <c r="AE11" s="114"/>
      <c r="AF11" s="5"/>
      <c r="AG11" s="3"/>
      <c r="AH11" s="3"/>
      <c r="AI11" s="53"/>
      <c r="AJ11" s="89"/>
      <c r="AK11" s="89"/>
      <c r="AL11" s="89"/>
      <c r="AM11" s="89"/>
      <c r="AN11" s="5"/>
      <c r="AU11" s="117"/>
    </row>
    <row r="12" spans="1:49" ht="11.25" customHeight="1">
      <c r="A12" s="130"/>
      <c r="B12" s="134"/>
      <c r="C12" s="47" t="str">
        <f ca="1">("Nr "&amp;INDIRECT("Ranking" &amp;L2 &amp;"!M52")) &amp;" " &amp;(INDIRECT("Ranking" &amp;L2 &amp;"!K52")) &amp;" " &amp;(INDIRECT("Ranking" &amp;L2 &amp;"!L52"))</f>
        <v>Nr 48 Ebba Palmlöv Sundsvalls SLK</v>
      </c>
      <c r="D12" s="134">
        <v>0</v>
      </c>
      <c r="E12" s="71">
        <v>0</v>
      </c>
      <c r="F12" s="72">
        <f t="shared" ref="F12" si="4">IF(E12&lt;&gt;"",IF(D12+E12&lt;D11+E11,0,(D12+E12)-(D11+E11)),"")</f>
        <v>0</v>
      </c>
      <c r="G12" s="70" t="str">
        <f>IF(F12&lt;F11,"v",IF(F12=F11,IF(E12&lt;E11,"v",""),""))</f>
        <v>v</v>
      </c>
      <c r="H12" s="2"/>
      <c r="I12" s="134"/>
      <c r="J12" s="134"/>
      <c r="K12" s="50" t="str">
        <f ca="1">IF(G11&lt;&gt;"",C11,IF(G12&lt;&gt;"",C12,""))</f>
        <v>Nr 48 Ebba Palmlöv Sundsvalls SLK</v>
      </c>
      <c r="L12" s="134">
        <v>0.26300000000000001</v>
      </c>
      <c r="M12" s="85">
        <v>0.44600000000000001</v>
      </c>
      <c r="N12" s="72">
        <f>IF(M12&lt;&gt;"",IF(L12+M12&lt;L10+M10,0,(L12+M12)-(L10+M10)),"")</f>
        <v>0.70900000000000007</v>
      </c>
      <c r="O12" s="81" t="str">
        <f>IF(N12&lt;N10,"v",IF(N12=N10,IF(M12&lt;M10,"v",""),""))</f>
        <v/>
      </c>
      <c r="P12" s="2">
        <v>2</v>
      </c>
      <c r="Q12" s="108">
        <v>2</v>
      </c>
      <c r="R12" s="108"/>
      <c r="S12" s="46" t="str">
        <f ca="1">IF(O10&lt;&gt;"",K10,IF(O12&lt;&gt;"",K12,""))</f>
        <v>Nr 16 Lin Ivarsson Åre SLK</v>
      </c>
      <c r="T12" s="134">
        <v>0.4</v>
      </c>
      <c r="U12" s="67">
        <v>0.84699999999999998</v>
      </c>
      <c r="V12" s="72">
        <f>IF(U12&lt;&gt;"",IF(T12+U12&lt;T8+U8,0,(T12+U12)-(T8+U8)),"")</f>
        <v>1.2469999999999999</v>
      </c>
      <c r="W12" s="115" t="str">
        <f>IF(V12&lt;V8,"v",IF(V12=V8,IF(U12&lt;U8,"v",""),""))</f>
        <v/>
      </c>
      <c r="X12" s="5"/>
      <c r="Y12" s="12"/>
      <c r="Z12" s="12"/>
      <c r="AA12" s="55"/>
      <c r="AB12" s="93"/>
      <c r="AC12" s="93"/>
      <c r="AD12" s="93"/>
      <c r="AE12" s="93"/>
      <c r="AF12" s="5"/>
      <c r="AG12" s="14">
        <v>2</v>
      </c>
      <c r="AH12" s="14"/>
      <c r="AI12" s="57" t="str">
        <f ca="1">IF(AE24&lt;&gt;"",AA24,IF(AE32&lt;&gt;"",AA32,""))</f>
        <v>Nr 4 Nathalie Eklund Leksands SLK</v>
      </c>
      <c r="AJ12" s="134">
        <v>0</v>
      </c>
      <c r="AK12" s="67">
        <v>0.372</v>
      </c>
      <c r="AL12" s="72">
        <f>IF(AK12&lt;&gt;"",IF(AJ12+AK12&lt;AJ6+AK6,0,(AJ12+AK12)-(AJ6+AK6)),"")</f>
        <v>3.999999999999998E-2</v>
      </c>
      <c r="AM12" s="118" t="str">
        <f>IF(AL12&lt;AL6,"v",IF(AL12=AL6,IF(AK12&lt;AK6,"v",""),""))</f>
        <v/>
      </c>
      <c r="AN12" s="5"/>
      <c r="AU12" s="117"/>
    </row>
    <row r="13" spans="1:49" ht="11.1" customHeight="1">
      <c r="A13" s="131">
        <v>5</v>
      </c>
      <c r="B13" s="130">
        <v>69</v>
      </c>
      <c r="C13" s="46" t="str">
        <f ca="1">("Nr "&amp;INDIRECT("Ranking" &amp;L2 &amp;"!M12")) &amp;" " &amp;(INDIRECT("Ranking" &amp;L2 &amp;"!K12")) &amp;" " &amp;(INDIRECT("Ranking" &amp;L2 &amp;"!L12"))</f>
        <v>Nr 8 Veronica Smedh Sundsvalls SLK</v>
      </c>
      <c r="D13" s="67">
        <v>0</v>
      </c>
      <c r="E13" s="134">
        <v>0</v>
      </c>
      <c r="F13" s="72">
        <f t="shared" ref="F13" si="5">IF(E13&lt;&gt;"",IF(D13+E13&lt;D14+E14,0,(D13+E13)-(D14+E14)),"")</f>
        <v>0</v>
      </c>
      <c r="G13" s="69" t="str">
        <f>IF(F13&lt;F14,"v",IF(F13=F14,IF(E13&lt;E14,"v",""),""))</f>
        <v>v</v>
      </c>
      <c r="H13" s="3"/>
      <c r="I13" s="135"/>
      <c r="J13" s="135"/>
      <c r="K13" s="52"/>
      <c r="L13" s="86"/>
      <c r="M13" s="86"/>
      <c r="N13" s="87"/>
      <c r="O13" s="53"/>
      <c r="Q13" s="135"/>
      <c r="R13" s="135"/>
      <c r="S13" s="53"/>
      <c r="T13" s="88"/>
      <c r="U13" s="88"/>
      <c r="V13" s="89"/>
      <c r="W13" s="89"/>
      <c r="AA13" s="53"/>
      <c r="AB13" s="89"/>
      <c r="AC13" s="89"/>
      <c r="AD13" s="89"/>
      <c r="AE13" s="89"/>
      <c r="AF13" s="5"/>
      <c r="AG13" s="3"/>
      <c r="AH13" s="3"/>
      <c r="AI13" s="58"/>
      <c r="AJ13" s="93"/>
      <c r="AK13" s="93"/>
      <c r="AL13" s="93"/>
      <c r="AM13" s="98"/>
      <c r="AN13" s="3"/>
      <c r="AU13" s="117"/>
    </row>
    <row r="14" spans="1:49" ht="11.1" customHeight="1">
      <c r="A14" s="132"/>
      <c r="B14" s="134"/>
      <c r="C14" s="46" t="str">
        <f ca="1">("Nr "&amp;INDIRECT("Ranking" &amp;L2 &amp;"!M61")) &amp;" " &amp;(INDIRECT("Ranking" &amp;L2 &amp;"!K61")) &amp;" " &amp;(INDIRECT("Ranking" &amp;L2 &amp;"!L61"))</f>
        <v>Nr 57 Malin Eriksson Vindelns IF</v>
      </c>
      <c r="D14" s="134">
        <v>0.4</v>
      </c>
      <c r="E14" s="67">
        <v>0.94499999999999995</v>
      </c>
      <c r="F14" s="72">
        <f t="shared" ref="F14" si="6">IF(E14&lt;&gt;"",IF(D14+E14&lt;D13+E13,0,(D14+E14)-(D13+E13)),"")</f>
        <v>1.345</v>
      </c>
      <c r="G14" s="70" t="str">
        <f>IF(F14&lt;F13,"v",IF(F14=F13,IF(E14&lt;E13,"v",""),""))</f>
        <v/>
      </c>
      <c r="H14" s="2"/>
      <c r="I14" s="133"/>
      <c r="J14" s="133"/>
      <c r="K14" s="48" t="str">
        <f ca="1">IF(G13&lt;&gt;"",C13,IF(G14&lt;&gt;"",C14,""))</f>
        <v>Nr 8 Veronica Smedh Sundsvalls SLK</v>
      </c>
      <c r="L14" s="75">
        <v>0</v>
      </c>
      <c r="M14" s="132">
        <v>0</v>
      </c>
      <c r="N14" s="76">
        <f>IF(M14&lt;&gt;"",IF(L14+M14&lt;L16+M16,0,(L14+M14)-(L16+M16)),"")</f>
        <v>0</v>
      </c>
      <c r="O14" s="69" t="str">
        <f>IF(N14&lt;N16,"v",IF(N14=N16,IF(M14&lt;M16,"v",""),""))</f>
        <v>v</v>
      </c>
      <c r="P14" s="3"/>
      <c r="Q14" s="92"/>
      <c r="R14" s="92"/>
      <c r="S14" s="53"/>
      <c r="T14" s="88"/>
      <c r="U14" s="88"/>
      <c r="V14" s="89"/>
      <c r="W14" s="89"/>
      <c r="Y14" s="130">
        <v>225</v>
      </c>
      <c r="Z14" s="130">
        <v>233</v>
      </c>
      <c r="AA14" s="54" t="s">
        <v>6</v>
      </c>
      <c r="AB14" s="91"/>
      <c r="AC14" s="91"/>
      <c r="AD14" s="91"/>
      <c r="AE14" s="89"/>
      <c r="AF14" s="4">
        <v>1</v>
      </c>
      <c r="AU14" s="117"/>
    </row>
    <row r="15" spans="1:49" ht="11.1" customHeight="1">
      <c r="A15" s="131">
        <v>6</v>
      </c>
      <c r="B15" s="131">
        <v>70</v>
      </c>
      <c r="C15" s="47" t="str">
        <f ca="1">("Nr "&amp;INDIRECT("Ranking" &amp;L2 &amp;"!M29")) &amp;" " &amp;(INDIRECT("Ranking" &amp;L2 &amp;"!K29")) &amp;" " &amp;(INDIRECT("Ranking" &amp;L2 &amp;"!L29"))</f>
        <v>Nr 25 Sandra Jansson Höghedens SLK</v>
      </c>
      <c r="D15" s="71">
        <v>0.4</v>
      </c>
      <c r="E15" s="134">
        <v>0.112</v>
      </c>
      <c r="F15" s="72">
        <f t="shared" ref="F15" si="7">IF(E15&lt;&gt;"",IF(D15+E15&lt;D16+E16,0,(D15+E15)-(D16+E16)),"")</f>
        <v>0.51200000000000001</v>
      </c>
      <c r="G15" s="69" t="str">
        <f>IF(F15&lt;F16,"v",IF(F15=F16,IF(E15&lt;E16,"v",""),""))</f>
        <v/>
      </c>
      <c r="H15" s="3"/>
      <c r="I15" s="131">
        <v>131</v>
      </c>
      <c r="J15" s="131">
        <v>163</v>
      </c>
      <c r="K15" s="49"/>
      <c r="L15" s="77"/>
      <c r="M15" s="77"/>
      <c r="N15" s="78"/>
      <c r="O15" s="79"/>
      <c r="P15" s="3"/>
      <c r="Q15" s="92"/>
      <c r="R15" s="92"/>
      <c r="S15" s="53"/>
      <c r="T15" s="88"/>
      <c r="U15" s="88"/>
      <c r="V15" s="89"/>
      <c r="W15" s="93"/>
      <c r="X15" s="3"/>
      <c r="Y15" s="139"/>
      <c r="Z15" s="139"/>
      <c r="AA15" s="53"/>
      <c r="AB15" s="89"/>
      <c r="AC15" s="89"/>
      <c r="AD15" s="89"/>
      <c r="AE15" s="89"/>
      <c r="AF15" s="5"/>
      <c r="AU15" s="117"/>
    </row>
    <row r="16" spans="1:49" ht="11.1" customHeight="1">
      <c r="A16" s="134"/>
      <c r="B16" s="134"/>
      <c r="C16" s="47" t="str">
        <f ca="1">("Nr "&amp;INDIRECT("Ranking" &amp;L2 &amp;"!M44")) &amp;" " &amp;(INDIRECT("Ranking" &amp;L2 &amp;"!K44")) &amp;" " &amp;(INDIRECT("Ranking" &amp;L2 &amp;"!L44"))</f>
        <v>Nr 40 Ronja Andersson Sälens IF</v>
      </c>
      <c r="D16" s="134">
        <v>0</v>
      </c>
      <c r="E16" s="71">
        <v>0</v>
      </c>
      <c r="F16" s="72">
        <f>IF(E16&lt;&gt;"",IF(D16+E16&lt;D15+E15,0,(D16+E16)-(D15+E15)),"")</f>
        <v>0</v>
      </c>
      <c r="G16" s="70" t="str">
        <f>IF(F16&lt;F15,"v",IF(F16=F15,IF(E16&lt;E15,"v",""),""))</f>
        <v>v</v>
      </c>
      <c r="H16" s="2"/>
      <c r="I16" s="134"/>
      <c r="J16" s="134"/>
      <c r="K16" s="48" t="str">
        <f ca="1">IF(G15&lt;&gt;"",C15,IF(G16&lt;&gt;"",C16,""))</f>
        <v>Nr 40 Ronja Andersson Sälens IF</v>
      </c>
      <c r="L16" s="134">
        <v>0.4</v>
      </c>
      <c r="M16" s="80">
        <v>0.4</v>
      </c>
      <c r="N16" s="72">
        <f>IF(M16&lt;&gt;"",IF(L16+M16&lt;L14+M14,0,(L16+M16)-(L14+M14)),"")</f>
        <v>0.8</v>
      </c>
      <c r="O16" s="81" t="str">
        <f>IF(N16&lt;N14,"v",IF(N16=N14,IF(M16&lt;M14,"v",""),""))</f>
        <v/>
      </c>
      <c r="P16" s="2">
        <v>3</v>
      </c>
      <c r="Q16" s="108">
        <v>3</v>
      </c>
      <c r="R16" s="108"/>
      <c r="S16" s="47" t="str">
        <f ca="1">IF(O14&lt;&gt;"",K14,IF(O16&lt;&gt;"",K16,""))</f>
        <v>Nr 8 Veronica Smedh Sundsvalls SLK</v>
      </c>
      <c r="T16" s="71">
        <v>0</v>
      </c>
      <c r="U16" s="134">
        <v>0</v>
      </c>
      <c r="V16" s="72">
        <f>IF(U16&lt;&gt;"",IF(T16+U16&lt;T20+U20,0,(T16+U16)-(T20+U20)),"")</f>
        <v>0</v>
      </c>
      <c r="W16" s="68" t="str">
        <f>IF(V16&lt;V20,"v",IF(V16=V20,IF(U16&lt;U20,"v",""),""))</f>
        <v>v</v>
      </c>
      <c r="X16" s="3"/>
      <c r="Y16" s="12"/>
      <c r="Z16" s="12"/>
      <c r="AA16" s="53"/>
      <c r="AB16" s="89"/>
      <c r="AC16" s="89"/>
      <c r="AD16" s="89"/>
      <c r="AE16" s="89"/>
      <c r="AF16" s="5"/>
      <c r="AU16" s="117"/>
      <c r="AV16" s="5"/>
      <c r="AW16" s="63" t="s">
        <v>9</v>
      </c>
    </row>
    <row r="17" spans="1:49" ht="11.1" customHeight="1">
      <c r="A17" s="130">
        <v>7</v>
      </c>
      <c r="B17" s="130">
        <v>71</v>
      </c>
      <c r="C17" s="46" t="str">
        <f ca="1">("Nr "&amp;INDIRECT("Ranking" &amp;L2 &amp;"!M13")) &amp;" " &amp;(INDIRECT("Ranking" &amp;L2 &amp;"!K13")) &amp;" " &amp;(INDIRECT("Ranking" &amp;L2 &amp;"!L13"))</f>
        <v>Nr 9 Vera Fermbäck Vemdalens IF</v>
      </c>
      <c r="D17" s="67">
        <v>0</v>
      </c>
      <c r="E17" s="134">
        <v>0</v>
      </c>
      <c r="F17" s="72">
        <f t="shared" ref="F17" si="8">IF(E17&lt;&gt;"",IF(D17+E17&lt;D18+E18,0,(D17+E17)-(D18+E18)),"")</f>
        <v>0</v>
      </c>
      <c r="G17" s="69" t="str">
        <f>IF(F17&lt;F18,"v",IF(F17=F18,IF(E17&lt;E18,"v",""),""))</f>
        <v>v</v>
      </c>
      <c r="H17" s="3"/>
      <c r="I17" s="135"/>
      <c r="J17" s="135"/>
      <c r="K17" s="49"/>
      <c r="L17" s="82"/>
      <c r="M17" s="82"/>
      <c r="N17" s="83"/>
      <c r="O17" s="53"/>
      <c r="Q17" s="135"/>
      <c r="R17" s="135"/>
      <c r="S17" s="53"/>
      <c r="T17" s="88"/>
      <c r="U17" s="88"/>
      <c r="V17" s="89"/>
      <c r="W17" s="114"/>
      <c r="X17" s="5"/>
      <c r="Y17" s="12"/>
      <c r="Z17" s="12"/>
      <c r="AA17" s="55"/>
      <c r="AB17" s="93"/>
      <c r="AC17" s="93"/>
      <c r="AD17" s="93"/>
      <c r="AE17" s="93"/>
      <c r="AF17" s="5"/>
      <c r="AO17" s="132">
        <v>251</v>
      </c>
      <c r="AP17" s="132">
        <v>255</v>
      </c>
      <c r="AQ17" s="54" t="s">
        <v>10</v>
      </c>
      <c r="AR17" s="91"/>
      <c r="AS17" s="91"/>
      <c r="AT17" s="91"/>
      <c r="AU17" s="117"/>
      <c r="AV17" s="5"/>
      <c r="AW17" s="62" t="str">
        <f ca="1">IF(AU9&lt;&gt;"",AQ9,IF(AU27&lt;&gt;"",AQ27,""))</f>
        <v>Nr 1 Anna Swenn Larsson Rättviks SLK</v>
      </c>
    </row>
    <row r="18" spans="1:49" ht="11.1" customHeight="1">
      <c r="A18" s="130"/>
      <c r="B18" s="134"/>
      <c r="C18" s="46" t="str">
        <f ca="1">("Nr "&amp;INDIRECT("Ranking" &amp;L2 &amp;"!M60")) &amp;" " &amp;(INDIRECT("Ranking" &amp;L2 &amp;"!K60")) &amp;" " &amp;(INDIRECT("Ranking" &amp;L2 &amp;"!L60"))</f>
        <v>Nr 56 Kristin Olsson Sundsvalls SLK</v>
      </c>
      <c r="D18" s="134">
        <v>0.4</v>
      </c>
      <c r="E18" s="67">
        <v>2.0419999999999998</v>
      </c>
      <c r="F18" s="72">
        <f t="shared" ref="F18" si="9">IF(E18&lt;&gt;"",IF(D18+E18&lt;D17+E17,0,(D18+E18)-(D17+E17)),"")</f>
        <v>2.4419999999999997</v>
      </c>
      <c r="G18" s="70" t="str">
        <f>IF(F18&lt;F17,"v",IF(F18=F17,IF(E18&lt;E17,"v",""),""))</f>
        <v/>
      </c>
      <c r="H18" s="2"/>
      <c r="I18" s="133"/>
      <c r="J18" s="133"/>
      <c r="K18" s="50" t="str">
        <f ca="1">IF(G17&lt;&gt;"",C17,IF(G18&lt;&gt;"",C18,""))</f>
        <v>Nr 9 Vera Fermbäck Vemdalens IF</v>
      </c>
      <c r="L18" s="84">
        <v>0</v>
      </c>
      <c r="M18" s="132">
        <v>0</v>
      </c>
      <c r="N18" s="76">
        <f>IF(M18&lt;&gt;"",IF(L18+M18&lt;L20+M20,0,(L18+M18)-(L20+M20)),"")</f>
        <v>0</v>
      </c>
      <c r="O18" s="69" t="str">
        <f>IF(N18&lt;N20,"v",IF(N18=N20,IF(M18&lt;M20,"v",""),""))</f>
        <v>v</v>
      </c>
      <c r="P18" s="3"/>
      <c r="Q18" s="132">
        <v>194</v>
      </c>
      <c r="R18" s="132">
        <v>210</v>
      </c>
      <c r="S18" s="54" t="s">
        <v>55</v>
      </c>
      <c r="T18" s="90"/>
      <c r="U18" s="90"/>
      <c r="V18" s="91"/>
      <c r="W18" s="89"/>
      <c r="X18" s="4"/>
      <c r="Y18" s="136"/>
      <c r="Z18" s="136"/>
      <c r="AA18" s="61" t="str">
        <f ca="1">IF(W16&lt;&gt;"",S16,IF(W20&lt;&gt;"",S20,""))</f>
        <v>Nr 8 Veronica Smedh Sundsvalls SLK</v>
      </c>
      <c r="AB18" s="134">
        <v>2.5000000000000001E-2</v>
      </c>
      <c r="AC18" s="80">
        <v>0.25800000000000001</v>
      </c>
      <c r="AD18" s="72">
        <f>IF(AC18&lt;&gt;"",IF(AB18+AC18&lt;AB10+AC10,0,(AB18+AC18)-(AB10+AC10)),"")</f>
        <v>0.28300000000000003</v>
      </c>
      <c r="AE18" s="115" t="str">
        <f>IF(AD18&lt;AD10,"v",IF(AD18=AD10,IF(AC18&lt;AC10,"v",""),""))</f>
        <v/>
      </c>
      <c r="AF18" s="5"/>
      <c r="AO18" s="31"/>
      <c r="AP18" s="31"/>
      <c r="AQ18" s="53"/>
      <c r="AR18" s="89"/>
      <c r="AS18" s="89"/>
      <c r="AT18" s="89"/>
      <c r="AU18" s="117"/>
      <c r="AV18" s="7"/>
      <c r="AW18" s="58"/>
    </row>
    <row r="19" spans="1:49" ht="11.1" customHeight="1">
      <c r="A19" s="131">
        <v>8</v>
      </c>
      <c r="B19" s="131">
        <v>72</v>
      </c>
      <c r="C19" s="47" t="str">
        <f ca="1">("Nr "&amp;INDIRECT("Ranking" &amp;L2 &amp;"!M28")) &amp;" " &amp;(INDIRECT("Ranking" &amp;L2 &amp;"!K28")) &amp;" " &amp;(INDIRECT("Ranking" &amp;L2 &amp;"!L28"))</f>
        <v>Nr 24 Viktoria Scherbakova UHSK Umeå SK</v>
      </c>
      <c r="D19" s="71">
        <v>9.4E-2</v>
      </c>
      <c r="E19" s="134">
        <v>0</v>
      </c>
      <c r="F19" s="72">
        <f t="shared" ref="F19" si="10">IF(E19&lt;&gt;"",IF(D19+E19&lt;D20+E20,0,(D19+E19)-(D20+E20)),"")</f>
        <v>0</v>
      </c>
      <c r="G19" s="69" t="str">
        <f>IF(F19&lt;F20,"v",IF(F19=F20,IF(E19&lt;E20,"v",""),""))</f>
        <v>v</v>
      </c>
      <c r="H19" s="6"/>
      <c r="I19" s="131">
        <v>132</v>
      </c>
      <c r="J19" s="131">
        <v>164</v>
      </c>
      <c r="K19" s="51"/>
      <c r="L19" s="77"/>
      <c r="M19" s="77"/>
      <c r="N19" s="78"/>
      <c r="O19" s="79"/>
      <c r="Q19" s="130"/>
      <c r="R19" s="130"/>
      <c r="S19" s="55"/>
      <c r="T19" s="92"/>
      <c r="U19" s="92"/>
      <c r="V19" s="93"/>
      <c r="W19" s="93"/>
      <c r="X19" s="5"/>
      <c r="Y19" s="12"/>
      <c r="Z19" s="12"/>
      <c r="AA19" s="58"/>
      <c r="AB19" s="93"/>
      <c r="AC19" s="93"/>
      <c r="AD19" s="93"/>
      <c r="AE19" s="93"/>
      <c r="AF19" s="3"/>
      <c r="AG19" s="3"/>
      <c r="AH19" s="3"/>
      <c r="AU19" s="117"/>
      <c r="AV19" s="5"/>
      <c r="AW19" s="55"/>
    </row>
    <row r="20" spans="1:49" ht="11.1" customHeight="1">
      <c r="A20" s="134"/>
      <c r="B20" s="134"/>
      <c r="C20" s="47" t="str">
        <f ca="1">("Nr "&amp;INDIRECT("Ranking" &amp;L2 &amp;"!M45")) &amp;" " &amp;(INDIRECT("Ranking" &amp;L2 &amp;"!K45")) &amp;" " &amp;(INDIRECT("Ranking" &amp;L2 &amp;"!L45"))</f>
        <v>Nr 41 Amanda Nyström Hestra Skid o SK</v>
      </c>
      <c r="D20" s="134">
        <v>0</v>
      </c>
      <c r="E20" s="71">
        <v>0.38</v>
      </c>
      <c r="F20" s="72">
        <f t="shared" ref="F20" si="11">IF(E20&lt;&gt;"",IF(D20+E20&lt;D19+E19,0,(D20+E20)-(D19+E19)),"")</f>
        <v>0.28600000000000003</v>
      </c>
      <c r="G20" s="70" t="str">
        <f>IF(F20&lt;F19,"v",IF(F20=F19,IF(E20&lt;E19,"v",""),""))</f>
        <v/>
      </c>
      <c r="H20" s="2"/>
      <c r="I20" s="134"/>
      <c r="J20" s="134"/>
      <c r="K20" s="50" t="str">
        <f ca="1">IF(G19&lt;&gt;"",C19,IF(G20&lt;&gt;"",C20,""))</f>
        <v>Nr 24 Viktoria Scherbakova UHSK Umeå SK</v>
      </c>
      <c r="L20" s="134">
        <v>0.4</v>
      </c>
      <c r="M20" s="85">
        <v>0.84299999999999997</v>
      </c>
      <c r="N20" s="72">
        <f>IF(M20&lt;&gt;"",IF(L20+M20&lt;L18+M18,0,(L20+M20)-(L18+M18)),"")</f>
        <v>1.2429999999999999</v>
      </c>
      <c r="O20" s="81" t="str">
        <f>IF(N20&lt;N18,"v",IF(N20=N18,IF(M20&lt;M18,"v",""),""))</f>
        <v/>
      </c>
      <c r="P20" s="2">
        <v>4</v>
      </c>
      <c r="Q20" s="108">
        <v>4</v>
      </c>
      <c r="R20" s="108"/>
      <c r="S20" s="47" t="str">
        <f ca="1">IF(O18&lt;&gt;"",K18,IF(O20&lt;&gt;"",K20,""))</f>
        <v>Nr 9 Vera Fermbäck Vemdalens IF</v>
      </c>
      <c r="T20" s="134">
        <v>0.4</v>
      </c>
      <c r="U20" s="71">
        <v>0.23899999999999999</v>
      </c>
      <c r="V20" s="72">
        <f>IF(U20&lt;&gt;"",IF(T20+U20&lt;T16+U16,0,(T20+U20)-(T16+U16)),"")</f>
        <v>0.63900000000000001</v>
      </c>
      <c r="W20" s="115" t="str">
        <f>IF(V20&lt;V16,"v",IF(V20=V16,IF(U20&lt;U16,"v",""),""))</f>
        <v/>
      </c>
      <c r="X20" s="5"/>
      <c r="Y20" s="12"/>
      <c r="Z20" s="12"/>
      <c r="AA20" s="55"/>
      <c r="AB20" s="93"/>
      <c r="AC20" s="93"/>
      <c r="AD20" s="93"/>
      <c r="AE20" s="93"/>
      <c r="AF20" s="3"/>
      <c r="AG20" s="3"/>
      <c r="AH20" s="3"/>
      <c r="AU20" s="117"/>
      <c r="AV20" s="5"/>
      <c r="AW20" s="53"/>
    </row>
    <row r="21" spans="1:49" ht="8.4499999999999993" customHeight="1">
      <c r="A21" s="141"/>
      <c r="B21" s="141"/>
      <c r="C21" s="3"/>
      <c r="D21" s="12"/>
      <c r="E21" s="12"/>
      <c r="F21" s="40"/>
      <c r="G21" s="44"/>
      <c r="H21" s="3"/>
      <c r="I21" s="135"/>
      <c r="J21" s="135"/>
      <c r="K21" s="52"/>
      <c r="L21" s="86"/>
      <c r="M21" s="86"/>
      <c r="N21" s="87"/>
      <c r="O21" s="53"/>
      <c r="Q21" s="135"/>
      <c r="R21" s="135"/>
      <c r="S21" s="56"/>
      <c r="T21" s="94"/>
      <c r="U21" s="94"/>
      <c r="V21" s="95"/>
      <c r="W21" s="89"/>
      <c r="AA21" s="53"/>
      <c r="AB21" s="89"/>
      <c r="AC21" s="89"/>
      <c r="AD21" s="89"/>
      <c r="AE21" s="89"/>
      <c r="AF21" s="3"/>
      <c r="AG21" s="3"/>
      <c r="AH21" s="3"/>
      <c r="AI21" s="3"/>
      <c r="AJ21" s="12"/>
      <c r="AK21" s="12"/>
      <c r="AL21" s="12"/>
      <c r="AM21" s="12"/>
      <c r="AU21" s="117"/>
      <c r="AV21" s="5"/>
      <c r="AW21" s="53"/>
    </row>
    <row r="22" spans="1:49" ht="11.1" customHeight="1">
      <c r="A22" s="132">
        <v>9</v>
      </c>
      <c r="B22" s="132">
        <v>73</v>
      </c>
      <c r="C22" s="46" t="str">
        <f ca="1">("Nr "&amp;INDIRECT("Ranking" &amp;L2 &amp;"!M8")) &amp;" " &amp;(INDIRECT("Ranking" &amp;L2 &amp;"!K8")) &amp;" " &amp;(INDIRECT("Ranking" &amp;L2 &amp;"!L8"))</f>
        <v>Nr 4 Nathalie Eklund Leksands SLK</v>
      </c>
      <c r="D22" s="67">
        <v>0</v>
      </c>
      <c r="E22" s="134">
        <v>0</v>
      </c>
      <c r="F22" s="72">
        <f t="shared" ref="F22" si="12">IF(E22&lt;&gt;"",IF(D22+E22&lt;D23+E23,0,(D22+E22)-(D23+E23)),"")</f>
        <v>0</v>
      </c>
      <c r="G22" s="69" t="str">
        <f>IF(F22&lt;F23,"v",IF(F22=F23,IF(E22&lt;E23,"v",""),""))</f>
        <v>v</v>
      </c>
      <c r="H22" s="3"/>
      <c r="I22" s="133"/>
      <c r="J22" s="133"/>
      <c r="K22" s="48" t="str">
        <f ca="1">IF(G22&lt;&gt;"",C22,IF(G23&lt;&gt;"",C23,""))</f>
        <v>Nr 4 Nathalie Eklund Leksands SLK</v>
      </c>
      <c r="L22" s="75">
        <v>0</v>
      </c>
      <c r="M22" s="132">
        <v>0</v>
      </c>
      <c r="N22" s="76">
        <f>IF(M22&lt;&gt;"",IF(L22+M22&lt;L24+M24,0,(L22+M22)-(L24+M24)),"")</f>
        <v>0</v>
      </c>
      <c r="O22" s="69" t="str">
        <f>IF(N22&lt;N24,"v",IF(N22=N24,IF(M22&lt;M24,"v",""),""))</f>
        <v>v</v>
      </c>
      <c r="P22" s="1">
        <v>5</v>
      </c>
      <c r="Q22" s="109">
        <v>5</v>
      </c>
      <c r="R22" s="109"/>
      <c r="S22" s="57" t="str">
        <f ca="1">IF(O22&lt;&gt;"",K22,IF(O24&lt;&gt;"",K24,""))</f>
        <v>Nr 4 Nathalie Eklund Leksands SLK</v>
      </c>
      <c r="T22" s="96">
        <v>0.13100000000000001</v>
      </c>
      <c r="U22" s="132">
        <v>0</v>
      </c>
      <c r="V22" s="72">
        <f>IF(U22&lt;&gt;"",IF(T22+U22&lt;T26+U26,0,(T22+U22)-(T26+U26)),"")</f>
        <v>0</v>
      </c>
      <c r="W22" s="68" t="str">
        <f>IF(V22&lt;V26,"v",IF(V22=V26,IF(U22&lt;U26,"v",""),""))</f>
        <v>v</v>
      </c>
      <c r="AA22" s="53"/>
      <c r="AB22" s="89"/>
      <c r="AC22" s="89"/>
      <c r="AD22" s="89"/>
      <c r="AE22" s="89"/>
      <c r="AF22" s="3"/>
      <c r="AG22" s="3"/>
      <c r="AH22" s="3"/>
      <c r="AI22" s="3"/>
      <c r="AJ22" s="12"/>
      <c r="AK22" s="12"/>
      <c r="AL22" s="12"/>
      <c r="AM22" s="12"/>
      <c r="AU22" s="117"/>
      <c r="AV22" s="5"/>
      <c r="AW22" s="63" t="s">
        <v>12</v>
      </c>
    </row>
    <row r="23" spans="1:49" ht="11.1" customHeight="1">
      <c r="A23" s="134"/>
      <c r="B23" s="134"/>
      <c r="C23" s="46" t="str">
        <f ca="1">("Nr "&amp;INDIRECT("Ranking" &amp;L2 &amp;"!M65")) &amp;" " &amp;(INDIRECT("Ranking" &amp;L2 &amp;"!K65")) &amp;" " &amp;(INDIRECT("Ranking" &amp;L2 &amp;"!L65"))</f>
        <v>Nr 61 - -</v>
      </c>
      <c r="D23" s="134">
        <v>0.4</v>
      </c>
      <c r="E23" s="67">
        <v>0.4</v>
      </c>
      <c r="F23" s="72">
        <f t="shared" ref="F23" si="13">IF(E23&lt;&gt;"",IF(D23+E23&lt;D22+E22,0,(D23+E23)-(D22+E22)),"")</f>
        <v>0.8</v>
      </c>
      <c r="G23" s="70" t="str">
        <f>IF(F23&lt;F22,"v",IF(F23=F22,IF(E23&lt;E22,"v",""),""))</f>
        <v/>
      </c>
      <c r="H23" s="7"/>
      <c r="I23" s="131">
        <v>133</v>
      </c>
      <c r="J23" s="131">
        <v>165</v>
      </c>
      <c r="K23" s="49"/>
      <c r="L23" s="77"/>
      <c r="M23" s="77"/>
      <c r="N23" s="78"/>
      <c r="O23" s="79"/>
      <c r="P23" s="6"/>
      <c r="Q23" s="137"/>
      <c r="R23" s="137"/>
      <c r="S23" s="58"/>
      <c r="T23" s="97"/>
      <c r="U23" s="97"/>
      <c r="V23" s="98"/>
      <c r="W23" s="114"/>
      <c r="X23" s="3"/>
      <c r="Y23" s="12"/>
      <c r="Z23" s="12"/>
      <c r="AA23" s="53"/>
      <c r="AB23" s="89"/>
      <c r="AC23" s="89"/>
      <c r="AD23" s="89"/>
      <c r="AE23" s="93"/>
      <c r="AF23" s="3"/>
      <c r="AG23" s="3"/>
      <c r="AH23" s="3"/>
      <c r="AM23" s="12"/>
      <c r="AU23" s="117"/>
      <c r="AV23" s="4"/>
      <c r="AW23" s="64" t="str">
        <f ca="1">IF(AU9&lt;&gt;"",AQ27,IF(AU27&lt;&gt;"",AQ9,""))</f>
        <v>Nr 3 Emelie Vikström IFK Sävsjö</v>
      </c>
    </row>
    <row r="24" spans="1:49" ht="11.1" customHeight="1">
      <c r="A24" s="131">
        <v>10</v>
      </c>
      <c r="B24" s="131">
        <v>74</v>
      </c>
      <c r="C24" s="47" t="str">
        <f ca="1">("Nr "&amp;INDIRECT("Ranking" &amp;L2 &amp;"!M33")) &amp;" " &amp;(INDIRECT("Ranking" &amp;L2 &amp;"!K33")) &amp;" " &amp;(INDIRECT("Ranking" &amp;L2 &amp;"!L33"))</f>
        <v>Nr 29 Michelle Kervén Huddinge SK AF</v>
      </c>
      <c r="D24" s="73">
        <v>0.32</v>
      </c>
      <c r="E24" s="145">
        <v>0</v>
      </c>
      <c r="F24" s="72">
        <f t="shared" ref="F24" si="14">IF(E24&lt;&gt;"",IF(D24+E24&lt;D25+E25,0,(D24+E24)-(D25+E25)),"")</f>
        <v>0</v>
      </c>
      <c r="G24" s="69" t="str">
        <f t="shared" ref="G24" si="15">IF(F24&lt;F25,"v",IF(F24=F25,IF(E24&lt;E25,"v",""),""))</f>
        <v>v</v>
      </c>
      <c r="H24" s="3"/>
      <c r="I24" s="134"/>
      <c r="J24" s="134"/>
      <c r="K24" s="48" t="str">
        <f ca="1">IF(G24&lt;&gt;"",C24,IF(G25&lt;&gt;"",C25,""))</f>
        <v>Nr 29 Michelle Kervén Huddinge SK AF</v>
      </c>
      <c r="L24" s="134">
        <v>0.38200000000000001</v>
      </c>
      <c r="M24" s="80">
        <v>1.3240000000000001</v>
      </c>
      <c r="N24" s="72">
        <f>IF(M24&lt;&gt;"",IF(L24+M24&lt;L22+M22,0,(L24+M24)-(L22+M22)),"")</f>
        <v>1.706</v>
      </c>
      <c r="O24" s="81" t="str">
        <f>IF(N24&lt;N22,"v",IF(N24=N22,IF(M24&lt;M22,"v",""),""))</f>
        <v/>
      </c>
      <c r="Q24" s="130">
        <v>195</v>
      </c>
      <c r="R24" s="130">
        <v>211</v>
      </c>
      <c r="S24" s="59" t="s">
        <v>56</v>
      </c>
      <c r="T24" s="99"/>
      <c r="U24" s="99"/>
      <c r="V24" s="100"/>
      <c r="W24" s="116"/>
      <c r="X24" s="2"/>
      <c r="Y24" s="136"/>
      <c r="Z24" s="136"/>
      <c r="AA24" s="146" t="str">
        <f ca="1">IF(W22&lt;&gt;"",S22,IF(W26&lt;&gt;"",S26,""))</f>
        <v>Nr 4 Nathalie Eklund Leksands SLK</v>
      </c>
      <c r="AB24" s="84">
        <v>0</v>
      </c>
      <c r="AC24" s="132">
        <v>0</v>
      </c>
      <c r="AD24" s="76">
        <f>IF(AC24&lt;&gt;"",IF(AB24+AC24&lt;AB32+AC32,0,(AB24+AC24)-(AB32+AC32)),"")</f>
        <v>0</v>
      </c>
      <c r="AE24" s="68" t="str">
        <f>IF(AD24&lt;AD32,"v",IF(AD24=AD32,IF(AC24&lt;AC32,"v",""),""))</f>
        <v>v</v>
      </c>
      <c r="AF24" s="3"/>
      <c r="AG24" s="14">
        <v>3</v>
      </c>
      <c r="AH24" s="14"/>
      <c r="AI24" s="57" t="str">
        <f ca="1">IF(AE45&lt;&gt;"",AA45,IF(AE53&lt;&gt;"",AA53,""))</f>
        <v>Nr 3 Emelie Vikström IFK Sävsjö</v>
      </c>
      <c r="AJ24" s="96">
        <v>0.221</v>
      </c>
      <c r="AK24" s="132">
        <v>0</v>
      </c>
      <c r="AL24" s="76">
        <f>IF(AK24&lt;&gt;"",IF(AJ24+AK24&lt;AJ30+AK30,0,(AJ24+AK24)-(AJ30+AK30)),"")</f>
        <v>0</v>
      </c>
      <c r="AM24" s="68" t="str">
        <f>IF(AL24&lt;AL30,"v",IF(AL24=AL30,IF(AK24&lt;AK30,"v",""),""))</f>
        <v>v</v>
      </c>
      <c r="AU24" s="117"/>
    </row>
    <row r="25" spans="1:49" ht="11.1" customHeight="1">
      <c r="A25" s="134"/>
      <c r="B25" s="134"/>
      <c r="C25" s="47" t="str">
        <f ca="1">("Nr "&amp;INDIRECT("Ranking" &amp;L2 &amp;"!M40")) &amp;" " &amp;(INDIRECT("Ranking" &amp;L2 &amp;"!K40")) &amp;" " &amp;(INDIRECT("Ranking" &amp;L2 &amp;"!L40"))</f>
        <v>Nr 36 Malin Gabrielsson IFK Falun</v>
      </c>
      <c r="D25" s="134">
        <v>0</v>
      </c>
      <c r="E25" s="71">
        <v>0.39200000000000002</v>
      </c>
      <c r="F25" s="72">
        <f t="shared" ref="F25" si="16">IF(E25&lt;&gt;"",IF(D25+E25&lt;D24+E24,0,(D25+E25)-(D24+E24)),"")</f>
        <v>7.2000000000000008E-2</v>
      </c>
      <c r="G25" s="70" t="str">
        <f t="shared" ref="G25" si="17">IF(F25&lt;F24,"v",IF(F25=F24,IF(E25&lt;E24,"v",""),""))</f>
        <v/>
      </c>
      <c r="H25" s="7"/>
      <c r="I25" s="135"/>
      <c r="J25" s="135"/>
      <c r="K25" s="49"/>
      <c r="L25" s="82"/>
      <c r="M25" s="82"/>
      <c r="N25" s="83"/>
      <c r="O25" s="55"/>
      <c r="P25" s="3"/>
      <c r="Q25" s="130"/>
      <c r="R25" s="130"/>
      <c r="S25" s="53"/>
      <c r="T25" s="88"/>
      <c r="U25" s="88"/>
      <c r="V25" s="89"/>
      <c r="W25" s="89"/>
      <c r="X25" s="5"/>
      <c r="Y25" s="12"/>
      <c r="Z25" s="12"/>
      <c r="AA25" s="58"/>
      <c r="AB25" s="98"/>
      <c r="AC25" s="98"/>
      <c r="AD25" s="98"/>
      <c r="AE25" s="114"/>
      <c r="AF25" s="5"/>
      <c r="AG25" s="3"/>
      <c r="AH25" s="3"/>
      <c r="AI25" s="58"/>
      <c r="AJ25" s="98"/>
      <c r="AK25" s="98"/>
      <c r="AL25" s="98"/>
      <c r="AM25" s="114"/>
      <c r="AU25" s="117"/>
    </row>
    <row r="26" spans="1:49" ht="11.1" customHeight="1">
      <c r="A26" s="132">
        <v>11</v>
      </c>
      <c r="B26" s="132">
        <v>75</v>
      </c>
      <c r="C26" s="46" t="str">
        <f ca="1">("Nr "&amp;INDIRECT("Ranking" &amp;L2 &amp;"!M17")) &amp;" " &amp;(INDIRECT("Ranking" &amp;L2 &amp;"!K17")) &amp;" " &amp;(INDIRECT("Ranking" &amp;L2 &amp;"!L17"))</f>
        <v>Nr 13 Lisa Hiltula Östersund-Frösö SLK</v>
      </c>
      <c r="D26" s="74">
        <v>0.4</v>
      </c>
      <c r="E26" s="145">
        <v>0</v>
      </c>
      <c r="F26" s="72">
        <f t="shared" ref="F26" si="18">IF(E26&lt;&gt;"",IF(D26+E26&lt;D27+E27,0,(D26+E26)-(D27+E27)),"")</f>
        <v>0</v>
      </c>
      <c r="G26" s="69" t="str">
        <f t="shared" ref="G26" si="19">IF(F26&lt;F27,"v",IF(F26=F27,IF(E26&lt;E27,"v",""),""))</f>
        <v>v</v>
      </c>
      <c r="H26" s="3"/>
      <c r="I26" s="133"/>
      <c r="J26" s="133"/>
      <c r="K26" s="50" t="str">
        <f ca="1">IF(G26&lt;&gt;"",C26,IF(G27&lt;&gt;"",C27,""))</f>
        <v>Nr 13 Lisa Hiltula Östersund-Frösö SLK</v>
      </c>
      <c r="L26" s="84">
        <v>0.19800000000000001</v>
      </c>
      <c r="M26" s="132">
        <v>9.6000000000000002E-2</v>
      </c>
      <c r="N26" s="76">
        <f>IF(M26&lt;&gt;"",IF(L26+M26&lt;L28+M28,0,(L26+M26)-(L28+M28)),"")</f>
        <v>0.29400000000000004</v>
      </c>
      <c r="O26" s="69" t="str">
        <f>IF(N26&lt;N28,"v",IF(N26=N28,IF(M26&lt;M28,"v",""),""))</f>
        <v/>
      </c>
      <c r="P26" s="1">
        <v>6</v>
      </c>
      <c r="Q26" s="109">
        <v>6</v>
      </c>
      <c r="R26" s="109"/>
      <c r="S26" s="57" t="str">
        <f ca="1">IF(O26&lt;&gt;"",K26,IF(O28&lt;&gt;"",K28,""))</f>
        <v>Nr 20 Louise Wedin Edsbyns IF Alpina Förening</v>
      </c>
      <c r="T26" s="134">
        <v>0</v>
      </c>
      <c r="U26" s="67">
        <v>0.59299999999999997</v>
      </c>
      <c r="V26" s="72">
        <f>IF(U26&lt;&gt;"",IF(T26+U26&lt;T22+U22,0,(T26+U26)-(T22+U22)),"")</f>
        <v>0.46199999999999997</v>
      </c>
      <c r="W26" s="115" t="str">
        <f>IF(V26&lt;V22,"v",IF(V26=V22,IF(U26&lt;U22,"v",""),""))</f>
        <v/>
      </c>
      <c r="X26" s="5"/>
      <c r="Y26" s="12"/>
      <c r="Z26" s="12"/>
      <c r="AA26" s="55"/>
      <c r="AB26" s="93"/>
      <c r="AC26" s="93"/>
      <c r="AD26" s="93"/>
      <c r="AE26" s="93"/>
      <c r="AF26" s="5"/>
      <c r="AG26" s="3"/>
      <c r="AH26" s="3"/>
      <c r="AI26" s="53"/>
      <c r="AJ26" s="89"/>
      <c r="AK26" s="89"/>
      <c r="AL26" s="89"/>
      <c r="AM26" s="116"/>
      <c r="AU26" s="117"/>
      <c r="AW26" s="36"/>
    </row>
    <row r="27" spans="1:49" ht="11.1" customHeight="1">
      <c r="A27" s="134"/>
      <c r="B27" s="134"/>
      <c r="C27" s="46" t="str">
        <f ca="1">("Nr "&amp;INDIRECT("Ranking" &amp;L2 &amp;"!M56")) &amp;" " &amp;(INDIRECT("Ranking" &amp;L2 &amp;"!K56")) &amp;" " &amp;(INDIRECT("Ranking" &amp;L2 &amp;"!L56"))</f>
        <v>Nr 52 Kajsa Wijk Järfälla AK</v>
      </c>
      <c r="D27" s="134">
        <v>0</v>
      </c>
      <c r="E27" s="67">
        <v>1.081</v>
      </c>
      <c r="F27" s="72">
        <f t="shared" ref="F27" si="20">IF(E27&lt;&gt;"",IF(D27+E27&lt;D26+E26,0,(D27+E27)-(D26+E26)),"")</f>
        <v>0.68099999999999994</v>
      </c>
      <c r="G27" s="70" t="str">
        <f t="shared" ref="G27" si="21">IF(F27&lt;F26,"v",IF(F27=F26,IF(E27&lt;E26,"v",""),""))</f>
        <v/>
      </c>
      <c r="H27" s="7"/>
      <c r="I27" s="131">
        <v>134</v>
      </c>
      <c r="J27" s="131">
        <v>166</v>
      </c>
      <c r="K27" s="51"/>
      <c r="L27" s="77"/>
      <c r="M27" s="77"/>
      <c r="N27" s="78"/>
      <c r="O27" s="79"/>
      <c r="P27" s="6"/>
      <c r="Q27" s="137"/>
      <c r="R27" s="137"/>
      <c r="S27" s="58"/>
      <c r="T27" s="92"/>
      <c r="U27" s="92"/>
      <c r="V27" s="93"/>
      <c r="W27" s="93"/>
      <c r="X27" s="3"/>
      <c r="Y27" s="12"/>
      <c r="Z27" s="12"/>
      <c r="AA27" s="53"/>
      <c r="AB27" s="89"/>
      <c r="AC27" s="89"/>
      <c r="AD27" s="89"/>
      <c r="AE27" s="89"/>
      <c r="AF27" s="5"/>
      <c r="AG27" s="132">
        <v>242</v>
      </c>
      <c r="AH27" s="132">
        <v>246</v>
      </c>
      <c r="AI27" s="54" t="s">
        <v>13</v>
      </c>
      <c r="AJ27" s="91"/>
      <c r="AK27" s="91"/>
      <c r="AL27" s="91"/>
      <c r="AM27" s="116"/>
      <c r="AN27" s="4"/>
      <c r="AO27" s="2"/>
      <c r="AP27" s="2"/>
      <c r="AQ27" s="57" t="str">
        <f ca="1">IF(AM24&lt;&gt;"",AI24,IF(AM30&lt;&gt;"",AI30,""))</f>
        <v>Nr 3 Emelie Vikström IFK Sävsjö</v>
      </c>
      <c r="AR27" s="132">
        <v>0</v>
      </c>
      <c r="AS27" s="96">
        <v>0.57099999999999995</v>
      </c>
      <c r="AT27" s="102">
        <f>IF(AS27&lt;&gt;"",IF(AR27+AS27&lt;AR9+AS9,0,(AR27+AS27)-(AR9+AS9)),"")</f>
        <v>0.17099999999999993</v>
      </c>
      <c r="AU27" s="115" t="str">
        <f>IF(AT27&lt;AT9,"v",IF(AT27=AT9,IF(AS27&lt;AS9,"v",""),""))</f>
        <v/>
      </c>
      <c r="AW27" s="36"/>
    </row>
    <row r="28" spans="1:49" ht="11.1" customHeight="1">
      <c r="A28" s="131">
        <v>12</v>
      </c>
      <c r="B28" s="131">
        <v>76</v>
      </c>
      <c r="C28" s="47" t="str">
        <f ca="1">("Nr "&amp;INDIRECT("Ranking" &amp;L2 &amp;"!M24")) &amp;" " &amp;(INDIRECT("Ranking" &amp;L2 &amp;"!K24")) &amp;" " &amp;(INDIRECT("Ranking" &amp;L2 &amp;"!L24"))</f>
        <v>Nr 20 Louise Wedin Edsbyns IF Alpina Förening</v>
      </c>
      <c r="D28" s="73">
        <v>0</v>
      </c>
      <c r="E28" s="145">
        <v>0</v>
      </c>
      <c r="F28" s="72">
        <f t="shared" ref="F28" si="22">IF(E28&lt;&gt;"",IF(D28+E28&lt;D29+E29,0,(D28+E28)-(D29+E29)),"")</f>
        <v>0</v>
      </c>
      <c r="G28" s="69" t="str">
        <f t="shared" ref="G28" si="23">IF(F28&lt;F29,"v",IF(F28=F29,IF(E28&lt;E29,"v",""),""))</f>
        <v>v</v>
      </c>
      <c r="H28" s="3"/>
      <c r="I28" s="134"/>
      <c r="J28" s="134"/>
      <c r="K28" s="50" t="str">
        <f ca="1">IF(G28&lt;&gt;"",C28,IF(G29&lt;&gt;"",C29,""))</f>
        <v>Nr 20 Louise Wedin Edsbyns IF Alpina Förening</v>
      </c>
      <c r="L28" s="134">
        <v>0</v>
      </c>
      <c r="M28" s="85">
        <v>0</v>
      </c>
      <c r="N28" s="72">
        <f>IF(M28&lt;&gt;"",IF(L28+M28&lt;L26+M26,0,(L28+M28)-(L26+M26)),"")</f>
        <v>0</v>
      </c>
      <c r="O28" s="81" t="str">
        <f>IF(N28&lt;N26,"v",IF(N28=N26,IF(M28&lt;M26,"v",""),""))</f>
        <v>v</v>
      </c>
      <c r="Q28" s="135"/>
      <c r="R28" s="135"/>
      <c r="S28" s="55"/>
      <c r="T28" s="92"/>
      <c r="U28" s="92"/>
      <c r="V28" s="93"/>
      <c r="W28" s="93"/>
      <c r="X28" s="3"/>
      <c r="Y28" s="132">
        <v>226</v>
      </c>
      <c r="Z28" s="132">
        <v>234</v>
      </c>
      <c r="AA28" s="54" t="s">
        <v>8</v>
      </c>
      <c r="AB28" s="91"/>
      <c r="AC28" s="91"/>
      <c r="AD28" s="91"/>
      <c r="AE28" s="89"/>
      <c r="AF28" s="4">
        <v>2</v>
      </c>
      <c r="AG28" s="31"/>
      <c r="AH28" s="31"/>
      <c r="AI28" s="53"/>
      <c r="AJ28" s="89"/>
      <c r="AK28" s="89"/>
      <c r="AL28" s="89"/>
      <c r="AM28" s="116"/>
      <c r="AN28" s="5"/>
      <c r="AO28" s="3"/>
      <c r="AP28" s="3"/>
      <c r="AQ28" s="58"/>
      <c r="AR28" s="98"/>
      <c r="AS28" s="98"/>
      <c r="AT28" s="98"/>
      <c r="AU28" s="98"/>
      <c r="AW28" s="36"/>
    </row>
    <row r="29" spans="1:49" ht="11.1" customHeight="1">
      <c r="A29" s="134"/>
      <c r="B29" s="134"/>
      <c r="C29" s="47" t="str">
        <f ca="1">("Nr "&amp;INDIRECT("Ranking" &amp;L2 &amp;"!M49")) &amp;" " &amp;(INDIRECT("Ranking" &amp;L2 &amp;"!K49")) &amp;" " &amp;(INDIRECT("Ranking" &amp;L2 &amp;"!L49"))</f>
        <v>Nr 45 Hanna Olsson Uppsala SLK</v>
      </c>
      <c r="D29" s="134">
        <v>0.4</v>
      </c>
      <c r="E29" s="71">
        <v>1.403</v>
      </c>
      <c r="F29" s="72">
        <f t="shared" ref="F29" si="24">IF(E29&lt;&gt;"",IF(D29+E29&lt;D28+E28,0,(D29+E29)-(D28+E28)),"")</f>
        <v>1.8029999999999999</v>
      </c>
      <c r="G29" s="70" t="str">
        <f t="shared" ref="G29" si="25">IF(F29&lt;F28,"v",IF(F29=F28,IF(E29&lt;E28,"v",""),""))</f>
        <v/>
      </c>
      <c r="H29" s="7"/>
      <c r="I29" s="135"/>
      <c r="J29" s="135"/>
      <c r="K29" s="52"/>
      <c r="L29" s="86"/>
      <c r="M29" s="86"/>
      <c r="N29" s="87"/>
      <c r="O29" s="55"/>
      <c r="P29" s="3"/>
      <c r="Q29" s="133"/>
      <c r="R29" s="133"/>
      <c r="S29" s="53"/>
      <c r="T29" s="88"/>
      <c r="U29" s="88"/>
      <c r="V29" s="89"/>
      <c r="W29" s="89"/>
      <c r="Y29" s="139"/>
      <c r="Z29" s="139"/>
      <c r="AA29" s="53"/>
      <c r="AB29" s="89"/>
      <c r="AC29" s="89"/>
      <c r="AD29" s="89"/>
      <c r="AE29" s="89"/>
      <c r="AF29" s="5"/>
      <c r="AG29" s="3"/>
      <c r="AH29" s="3"/>
      <c r="AI29" s="55"/>
      <c r="AJ29" s="93"/>
      <c r="AK29" s="93"/>
      <c r="AL29" s="93"/>
      <c r="AM29" s="116"/>
      <c r="AW29" s="36"/>
    </row>
    <row r="30" spans="1:49" ht="11.1" customHeight="1">
      <c r="A30" s="132">
        <v>13</v>
      </c>
      <c r="B30" s="132">
        <v>77</v>
      </c>
      <c r="C30" s="46" t="str">
        <f ca="1">("Nr "&amp;INDIRECT("Ranking" &amp;L2 &amp;"!M9")) &amp;" " &amp;(INDIRECT("Ranking" &amp;L2 &amp;"!K9")) &amp;" " &amp;(INDIRECT("Ranking" &amp;L2 &amp;"!L9"))</f>
        <v>Nr 5 Paulina Grassl Sunne A K</v>
      </c>
      <c r="D30" s="74">
        <v>0</v>
      </c>
      <c r="E30" s="145">
        <v>0</v>
      </c>
      <c r="F30" s="72">
        <f t="shared" ref="F30" si="26">IF(E30&lt;&gt;"",IF(D30+E30&lt;D31+E31,0,(D30+E30)-(D31+E31)),"")</f>
        <v>0</v>
      </c>
      <c r="G30" s="69" t="str">
        <f t="shared" ref="G30" si="27">IF(F30&lt;F31,"v",IF(F30=F31,IF(E30&lt;E31,"v",""),""))</f>
        <v>v</v>
      </c>
      <c r="H30" s="3"/>
      <c r="I30" s="133"/>
      <c r="J30" s="133"/>
      <c r="K30" s="48" t="str">
        <f ca="1">IF(G30&lt;&gt;"",C30,IF(G31&lt;&gt;"",C31,""))</f>
        <v>Nr 5 Paulina Grassl Sunne A K</v>
      </c>
      <c r="L30" s="75">
        <v>0</v>
      </c>
      <c r="M30" s="132">
        <v>0</v>
      </c>
      <c r="N30" s="76">
        <f>IF(M30&lt;&gt;"",IF(L30+M30&lt;L32+M32,0,(L30+M30)-(L32+M32)),"")</f>
        <v>0</v>
      </c>
      <c r="O30" s="69" t="str">
        <f>IF(N30&lt;N32,"v",IF(N30=N32,IF(M30&lt;M32,"v",""),""))</f>
        <v>v</v>
      </c>
      <c r="P30" s="1">
        <v>7</v>
      </c>
      <c r="Q30" s="109">
        <v>7</v>
      </c>
      <c r="R30" s="109"/>
      <c r="S30" s="60" t="str">
        <f ca="1">IF(O30&lt;&gt;"",K30,IF(O32&lt;&gt;"",K32,""))</f>
        <v>Nr 5 Paulina Grassl Sunne A K</v>
      </c>
      <c r="T30" s="101">
        <v>0</v>
      </c>
      <c r="U30" s="132">
        <v>0.4</v>
      </c>
      <c r="V30" s="76">
        <f>IF(U30&lt;&gt;"",IF(T30+U30&lt;T34+U34,0,(T30+U30)-(T34+U34)),"")</f>
        <v>5.600000000000005E-2</v>
      </c>
      <c r="W30" s="68" t="str">
        <f>IF(V30&lt;V34,"v",IF(V30=V34,IF(U30&lt;U34,"v",""),""))</f>
        <v/>
      </c>
      <c r="AA30" s="53"/>
      <c r="AB30" s="89"/>
      <c r="AC30" s="89"/>
      <c r="AD30" s="89"/>
      <c r="AE30" s="89"/>
      <c r="AF30" s="5"/>
      <c r="AG30" s="14">
        <v>4</v>
      </c>
      <c r="AH30" s="14"/>
      <c r="AI30" s="57" t="str">
        <f ca="1">IF(AE59&lt;&gt;"",AA59,IF(AE67&lt;&gt;"",AA67,""))</f>
        <v>Nr 2 Charlotta Säfvenberg UHSK Umeå SK</v>
      </c>
      <c r="AJ30" s="134">
        <v>0</v>
      </c>
      <c r="AK30" s="67">
        <v>0.4</v>
      </c>
      <c r="AL30" s="72">
        <f>IF(AK30&lt;&gt;"",IF(AJ30+AK30&lt;AJ24+AK24,0,(AJ30+AK30)-(AJ24+AK24)),"")</f>
        <v>0.17900000000000002</v>
      </c>
      <c r="AM30" s="115" t="str">
        <f>IF(AL30&lt;AL24,"v",IF(AL30=AL24,IF(AK30&lt;AK24,"v",""),""))</f>
        <v/>
      </c>
      <c r="AW30" s="36"/>
    </row>
    <row r="31" spans="1:49" ht="11.1" customHeight="1">
      <c r="A31" s="134"/>
      <c r="B31" s="134"/>
      <c r="C31" s="46" t="str">
        <f ca="1">("Nr "&amp;INDIRECT("Ranking" &amp;L2 &amp;"!M64")) &amp;" " &amp;(INDIRECT("Ranking" &amp;L2 &amp;"!K64")) &amp;" " &amp;(INDIRECT("Ranking" &amp;L2 &amp;"!L64"))</f>
        <v>Nr 60 - -</v>
      </c>
      <c r="D31" s="134">
        <v>0.4</v>
      </c>
      <c r="E31" s="67">
        <v>0.4</v>
      </c>
      <c r="F31" s="72">
        <f t="shared" ref="F31" si="28">IF(E31&lt;&gt;"",IF(D31+E31&lt;D30+E30,0,(D31+E31)-(D30+E30)),"")</f>
        <v>0.8</v>
      </c>
      <c r="G31" s="70" t="str">
        <f t="shared" ref="G31" si="29">IF(F31&lt;F30,"v",IF(F31=F30,IF(E31&lt;E30,"v",""),""))</f>
        <v/>
      </c>
      <c r="H31" s="7"/>
      <c r="I31" s="131">
        <v>135</v>
      </c>
      <c r="J31" s="131">
        <v>167</v>
      </c>
      <c r="K31" s="49"/>
      <c r="L31" s="77"/>
      <c r="M31" s="77"/>
      <c r="N31" s="78"/>
      <c r="O31" s="79"/>
      <c r="P31" s="6"/>
      <c r="Q31" s="137"/>
      <c r="R31" s="137"/>
      <c r="S31" s="58"/>
      <c r="T31" s="97"/>
      <c r="U31" s="97"/>
      <c r="V31" s="98"/>
      <c r="W31" s="114"/>
      <c r="X31" s="3"/>
      <c r="Y31" s="12"/>
      <c r="Z31" s="12"/>
      <c r="AA31" s="55"/>
      <c r="AB31" s="93"/>
      <c r="AC31" s="93"/>
      <c r="AD31" s="93"/>
      <c r="AE31" s="93"/>
      <c r="AF31" s="5"/>
      <c r="AG31" s="3"/>
      <c r="AH31" s="3"/>
      <c r="AI31" s="58"/>
      <c r="AJ31" s="93"/>
      <c r="AK31" s="93"/>
      <c r="AL31" s="93"/>
      <c r="AM31" s="93"/>
      <c r="AW31" s="36"/>
    </row>
    <row r="32" spans="1:49" ht="11.1" customHeight="1">
      <c r="A32" s="131">
        <v>14</v>
      </c>
      <c r="B32" s="131">
        <v>78</v>
      </c>
      <c r="C32" s="47" t="str">
        <f ca="1">("Nr "&amp;INDIRECT("Ranking" &amp;L2 &amp;"!M32")) &amp;" " &amp;(INDIRECT("Ranking" &amp;L2 &amp;"!K32")) &amp;" " &amp;(INDIRECT("Ranking" &amp;L2 &amp;"!L32"))</f>
        <v>Nr 28 Johanna Karbach UHSK Umeå SK</v>
      </c>
      <c r="D32" s="71">
        <v>0.22500000000000001</v>
      </c>
      <c r="E32" s="134">
        <v>0</v>
      </c>
      <c r="F32" s="72">
        <f t="shared" ref="F32" si="30">IF(E32&lt;&gt;"",IF(D32+E32&lt;D33+E33,0,(D32+E32)-(D33+E33)),"")</f>
        <v>0</v>
      </c>
      <c r="G32" s="69" t="str">
        <f t="shared" ref="G32" si="31">IF(F32&lt;F33,"v",IF(F32=F33,IF(E32&lt;E33,"v",""),""))</f>
        <v>v</v>
      </c>
      <c r="H32" s="2"/>
      <c r="I32" s="134"/>
      <c r="J32" s="134"/>
      <c r="K32" s="48" t="str">
        <f ca="1">IF(G32&lt;&gt;"",C32,IF(G33&lt;&gt;"",C33,""))</f>
        <v>Nr 28 Johanna Karbach UHSK Umeå SK</v>
      </c>
      <c r="L32" s="134">
        <v>0.4</v>
      </c>
      <c r="M32" s="80">
        <v>0.28899999999999998</v>
      </c>
      <c r="N32" s="72">
        <f>IF(M32&lt;&gt;"",IF(L32+M32&lt;L30+M30,0,(L32+M32)-(L30+M30)),"")</f>
        <v>0.68900000000000006</v>
      </c>
      <c r="O32" s="81" t="str">
        <f>IF(N32&lt;N30,"v",IF(N32=N30,IF(M32&lt;M30,"v",""),""))</f>
        <v/>
      </c>
      <c r="Q32" s="130">
        <v>196</v>
      </c>
      <c r="R32" s="130">
        <v>212</v>
      </c>
      <c r="S32" s="59" t="s">
        <v>57</v>
      </c>
      <c r="T32" s="99"/>
      <c r="U32" s="99"/>
      <c r="V32" s="100"/>
      <c r="W32" s="116"/>
      <c r="X32" s="2"/>
      <c r="Y32" s="136"/>
      <c r="Z32" s="136"/>
      <c r="AA32" s="146" t="str">
        <f ca="1">IF(W30&lt;&gt;"",S30,IF(W34&lt;&gt;"",S34,""))</f>
        <v>Nr 21 Lisa Lifvendahl Sälens IF</v>
      </c>
      <c r="AB32" s="134">
        <v>0.21</v>
      </c>
      <c r="AC32" s="85">
        <v>0.76200000000000001</v>
      </c>
      <c r="AD32" s="72">
        <f>IF(AC32&lt;&gt;"",IF(AB32+AC32&lt;AB24+AC24,0,(AB32+AC32)-(AB24+AC24)),"")</f>
        <v>0.97199999999999998</v>
      </c>
      <c r="AE32" s="115" t="str">
        <f>IF(AD32&lt;AD24,"v",IF(AD32=AD24,IF(AC32&lt;AC24,"v",""),""))</f>
        <v/>
      </c>
      <c r="AF32" s="5"/>
      <c r="AG32" s="3"/>
      <c r="AH32" s="3"/>
      <c r="AI32" s="53"/>
      <c r="AJ32" s="89"/>
      <c r="AK32" s="89"/>
      <c r="AL32" s="89"/>
      <c r="AM32" s="93"/>
      <c r="AO32" s="3"/>
      <c r="AP32" s="3"/>
      <c r="AQ32" s="60" t="str">
        <f ca="1">IF(AM6&lt;&gt;"",AI12,IF(AM12&lt;&gt;"",AI6,""))</f>
        <v>Nr 4 Nathalie Eklund Leksands SLK</v>
      </c>
      <c r="AR32" s="101">
        <v>0.13900000000000001</v>
      </c>
      <c r="AS32" s="132">
        <v>0</v>
      </c>
      <c r="AT32" s="76">
        <f>IF(AS32&lt;&gt;"",IF(AR32+AS32&lt;AR36+AS36,0,(AR32+AS32)-(AR36+AS36)),"")</f>
        <v>0</v>
      </c>
      <c r="AU32" s="68" t="str">
        <f>IF(AT32&lt;AT36,"v",IF(AT32=AT36,IF(AS32&lt;AS36,"v",""),""))</f>
        <v>v</v>
      </c>
      <c r="AW32" s="53"/>
    </row>
    <row r="33" spans="1:49" ht="11.1" customHeight="1">
      <c r="A33" s="134"/>
      <c r="B33" s="134"/>
      <c r="C33" s="47" t="str">
        <f ca="1">("Nr "&amp;INDIRECT("Ranking" &amp;L2 &amp;"!M41")) &amp;" " &amp;(INDIRECT("Ranking" &amp;L2 &amp;"!K41")) &amp;" " &amp;(INDIRECT("Ranking" &amp;L2 &amp;"!L41"))</f>
        <v>Nr 37 Matilda Hagström Edsbyns IF Alpina Förening</v>
      </c>
      <c r="D33" s="134">
        <v>0</v>
      </c>
      <c r="E33" s="71">
        <v>0.70399999999999996</v>
      </c>
      <c r="F33" s="72">
        <f t="shared" ref="F33" si="32">IF(E33&lt;&gt;"",IF(D33+E33&lt;D32+E32,0,(D33+E33)-(D32+E32)),"")</f>
        <v>0.47899999999999998</v>
      </c>
      <c r="G33" s="70" t="str">
        <f t="shared" ref="G33" si="33">IF(F33&lt;F32,"v",IF(F33=F32,IF(E33&lt;E32,"v",""),""))</f>
        <v/>
      </c>
      <c r="H33" s="7"/>
      <c r="I33" s="135"/>
      <c r="J33" s="135"/>
      <c r="K33" s="49"/>
      <c r="L33" s="82"/>
      <c r="M33" s="82"/>
      <c r="N33" s="83"/>
      <c r="O33" s="55"/>
      <c r="P33" s="3"/>
      <c r="Q33" s="130"/>
      <c r="R33" s="130"/>
      <c r="S33" s="53"/>
      <c r="T33" s="88"/>
      <c r="U33" s="88"/>
      <c r="V33" s="89"/>
      <c r="W33" s="89"/>
      <c r="X33" s="5"/>
      <c r="Y33" s="12"/>
      <c r="Z33" s="12"/>
      <c r="AA33" s="6"/>
      <c r="AB33" s="12"/>
      <c r="AC33" s="12"/>
      <c r="AD33" s="12"/>
      <c r="AE33" s="12"/>
      <c r="AF33" s="3"/>
      <c r="AO33" s="3"/>
      <c r="AP33" s="3"/>
      <c r="AQ33" s="58"/>
      <c r="AR33" s="98"/>
      <c r="AS33" s="98"/>
      <c r="AT33" s="98"/>
      <c r="AU33" s="114"/>
      <c r="AW33" s="65" t="s">
        <v>15</v>
      </c>
    </row>
    <row r="34" spans="1:49" ht="11.1" customHeight="1">
      <c r="A34" s="132">
        <v>15</v>
      </c>
      <c r="B34" s="132">
        <v>79</v>
      </c>
      <c r="C34" s="46" t="str">
        <f ca="1">("Nr "&amp;INDIRECT("Ranking" &amp;L2 &amp;"!M16")) &amp;" " &amp;(INDIRECT("Ranking" &amp;L2 &amp;"!K16")) &amp;" " &amp;(INDIRECT("Ranking" &amp;L2 &amp;"!L16"))</f>
        <v>Nr 12 Alexandra Sjöström UHSK Umeå SK</v>
      </c>
      <c r="D34" s="74">
        <v>0</v>
      </c>
      <c r="E34" s="145">
        <v>0</v>
      </c>
      <c r="F34" s="72">
        <f t="shared" ref="F34" si="34">IF(E34&lt;&gt;"",IF(D34+E34&lt;D35+E35,0,(D34+E34)-(D35+E35)),"")</f>
        <v>0</v>
      </c>
      <c r="G34" s="69" t="str">
        <f t="shared" ref="G34" si="35">IF(F34&lt;F35,"v",IF(F34=F35,IF(E34&lt;E35,"v",""),""))</f>
        <v>v</v>
      </c>
      <c r="H34" s="2"/>
      <c r="I34" s="133"/>
      <c r="J34" s="133"/>
      <c r="K34" s="50" t="str">
        <f ca="1">IF(G34&lt;&gt;"",C34,IF(G35&lt;&gt;"",C35,""))</f>
        <v>Nr 12 Alexandra Sjöström UHSK Umeå SK</v>
      </c>
      <c r="L34" s="84">
        <v>0.4</v>
      </c>
      <c r="M34" s="132">
        <v>0</v>
      </c>
      <c r="N34" s="76">
        <f>IF(M34&lt;&gt;"",IF(L34+M34&lt;L36+M36,0,(L34+M34)-(L36+M36)),"")</f>
        <v>0.38</v>
      </c>
      <c r="O34" s="69" t="str">
        <f>IF(N34&lt;N36,"v",IF(N34=N36,IF(M34&lt;M36,"v",""),""))</f>
        <v/>
      </c>
      <c r="P34" s="1">
        <v>8</v>
      </c>
      <c r="Q34" s="104">
        <v>8</v>
      </c>
      <c r="R34" s="104"/>
      <c r="S34" s="60" t="str">
        <f ca="1">IF(O34&lt;&gt;"",K34,IF(O36&lt;&gt;"",K36,""))</f>
        <v>Nr 21 Lisa Lifvendahl Sälens IF</v>
      </c>
      <c r="T34" s="134">
        <v>0.34399999999999997</v>
      </c>
      <c r="U34" s="71">
        <v>0</v>
      </c>
      <c r="V34" s="72">
        <f>IF(U34&lt;&gt;"",IF(T34+U34&lt;T30+U30,0,(T34+U34)-(T30+U30)),"")</f>
        <v>0</v>
      </c>
      <c r="W34" s="115" t="str">
        <f>IF(V34&lt;V30,"v",IF(V34=V30,IF(U34&lt;U30,"v",""),""))</f>
        <v>v</v>
      </c>
      <c r="X34" s="5"/>
      <c r="Y34" s="12"/>
      <c r="Z34" s="12"/>
      <c r="AA34" s="3"/>
      <c r="AB34" s="12"/>
      <c r="AC34" s="12"/>
      <c r="AD34" s="12"/>
      <c r="AE34" s="12"/>
      <c r="AF34" s="3"/>
      <c r="AO34" s="132">
        <v>249</v>
      </c>
      <c r="AP34" s="132">
        <v>253</v>
      </c>
      <c r="AQ34" s="54" t="s">
        <v>16</v>
      </c>
      <c r="AR34" s="54"/>
      <c r="AS34" s="54"/>
      <c r="AT34" s="54"/>
      <c r="AU34" s="116"/>
      <c r="AW34" s="66" t="str">
        <f ca="1">IF(AU32&lt;&gt;"",AQ32,IF(AU36&lt;&gt;"",AQ36,""))</f>
        <v>Nr 4 Nathalie Eklund Leksands SLK</v>
      </c>
    </row>
    <row r="35" spans="1:49" ht="11.1" customHeight="1">
      <c r="A35" s="134"/>
      <c r="B35" s="134"/>
      <c r="C35" s="46" t="str">
        <f ca="1">("Nr "&amp;INDIRECT("Ranking" &amp;L2 &amp;"!M57")) &amp;" " &amp;(INDIRECT("Ranking" &amp;L2 &amp;"!K57")) &amp;" " &amp;(INDIRECT("Ranking" &amp;L2 &amp;"!L57"))</f>
        <v>Nr 53 Clara Johansson UHSK Umeå SK</v>
      </c>
      <c r="D35" s="134">
        <v>0.4</v>
      </c>
      <c r="E35" s="67">
        <v>0.4</v>
      </c>
      <c r="F35" s="72">
        <f t="shared" ref="F35" si="36">IF(E35&lt;&gt;"",IF(D35+E35&lt;D34+E34,0,(D35+E35)-(D34+E34)),"")</f>
        <v>0.8</v>
      </c>
      <c r="G35" s="70" t="str">
        <f t="shared" ref="G35" si="37">IF(F35&lt;F34,"v",IF(F35=F34,IF(E35&lt;E34,"v",""),""))</f>
        <v/>
      </c>
      <c r="H35" s="3"/>
      <c r="I35" s="131">
        <v>136</v>
      </c>
      <c r="J35" s="131">
        <v>168</v>
      </c>
      <c r="K35" s="51"/>
      <c r="L35" s="77"/>
      <c r="M35" s="77"/>
      <c r="N35" s="78"/>
      <c r="O35" s="79"/>
      <c r="P35" s="6"/>
      <c r="Q35" s="138"/>
      <c r="R35" s="138"/>
      <c r="S35" s="6"/>
      <c r="T35" s="12"/>
      <c r="U35" s="12"/>
      <c r="V35" s="12"/>
      <c r="W35" s="12"/>
      <c r="X35" s="3"/>
      <c r="Y35" s="12"/>
      <c r="Z35" s="12"/>
      <c r="AO35" s="31"/>
      <c r="AP35" s="31"/>
      <c r="AQ35" s="53"/>
      <c r="AR35" s="89"/>
      <c r="AS35" s="89"/>
      <c r="AT35" s="89"/>
      <c r="AU35" s="116"/>
      <c r="AV35" s="7"/>
      <c r="AW35" s="6"/>
    </row>
    <row r="36" spans="1:49" ht="11.1" customHeight="1">
      <c r="A36" s="131">
        <v>16</v>
      </c>
      <c r="B36" s="131">
        <v>80</v>
      </c>
      <c r="C36" s="47" t="str">
        <f ca="1">("Nr "&amp;INDIRECT("Ranking" &amp;L2 &amp;"!M25")) &amp;" " &amp;(INDIRECT("Ranking" &amp;L2 &amp;"!K25")) &amp;" " &amp;(INDIRECT("Ranking" &amp;L2 &amp;"!L25"))</f>
        <v>Nr 21 Lisa Lifvendahl Sälens IF</v>
      </c>
      <c r="D36" s="73">
        <v>0.09</v>
      </c>
      <c r="E36" s="145">
        <v>0</v>
      </c>
      <c r="F36" s="72">
        <f t="shared" ref="F36" si="38">IF(E36&lt;&gt;"",IF(D36+E36&lt;D37+E37,0,(D36+E36)-(D37+E37)),"")</f>
        <v>0</v>
      </c>
      <c r="G36" s="69" t="str">
        <f t="shared" ref="G36" si="39">IF(F36&lt;F37,"v",IF(F36=F37,IF(E36&lt;E37,"v",""),""))</f>
        <v>v</v>
      </c>
      <c r="H36" s="2"/>
      <c r="I36" s="134"/>
      <c r="J36" s="134"/>
      <c r="K36" s="50" t="str">
        <f ca="1">IF(G36&lt;&gt;"",C36,IF(G37&lt;&gt;"",C37,""))</f>
        <v>Nr 21 Lisa Lifvendahl Sälens IF</v>
      </c>
      <c r="L36" s="134">
        <v>0</v>
      </c>
      <c r="M36" s="85">
        <v>0.02</v>
      </c>
      <c r="N36" s="72">
        <f>IF(M36&lt;&gt;"",IF(L36+M36&lt;L34+M34,0,(L36+M36)-(L34+M34)),"")</f>
        <v>0</v>
      </c>
      <c r="O36" s="81" t="str">
        <f>IF(N36&lt;N34,"v",IF(N36=N34,IF(M36&lt;M34,"v",""),""))</f>
        <v>v</v>
      </c>
      <c r="S36" s="3"/>
      <c r="T36" s="12"/>
      <c r="U36" s="12"/>
      <c r="V36" s="12"/>
      <c r="W36" s="12"/>
      <c r="X36" s="3"/>
      <c r="Y36" s="12"/>
      <c r="Z36" s="12"/>
      <c r="AQ36" s="47" t="str">
        <f ca="1">IF(AM24&lt;&gt;"",AI30,IF(AM30&lt;&gt;"",AI24,""))</f>
        <v>Nr 2 Charlotta Säfvenberg UHSK Umeå SK</v>
      </c>
      <c r="AR36" s="134">
        <v>0</v>
      </c>
      <c r="AS36" s="71">
        <v>0.4</v>
      </c>
      <c r="AT36" s="72">
        <f>IF(AS36&lt;&gt;"",IF(AR36+AS36&lt;AR32+AS32,0,(AR36+AS36)-(AR32+AS32)),"")</f>
        <v>0.26100000000000001</v>
      </c>
      <c r="AU36" s="115" t="str">
        <f>IF(AT36&lt;AT32,"v",IF(AT36=AT32,IF(AS36&lt;AS32,"v",""),""))</f>
        <v/>
      </c>
    </row>
    <row r="37" spans="1:49" ht="11.1" customHeight="1">
      <c r="A37" s="134"/>
      <c r="B37" s="134"/>
      <c r="C37" s="47" t="str">
        <f ca="1">("Nr "&amp;INDIRECT("Ranking" &amp;L2 &amp;"!M48")) &amp;" " &amp;(INDIRECT("Ranking" &amp;L2 &amp;"!K48")) &amp;" " &amp;(INDIRECT("Ranking" &amp;L2 &amp;"!L48"))</f>
        <v>Nr 44 Selma-Louise Boberg Åre SLK</v>
      </c>
      <c r="D37" s="134">
        <v>0</v>
      </c>
      <c r="E37" s="71">
        <v>2.5939999999999999</v>
      </c>
      <c r="F37" s="72">
        <f t="shared" ref="F37" si="40">IF(E37&lt;&gt;"",IF(D37+E37&lt;D36+E36,0,(D37+E37)-(D36+E36)),"")</f>
        <v>2.504</v>
      </c>
      <c r="G37" s="70" t="str">
        <f t="shared" ref="G37" si="41">IF(F37&lt;F36,"v",IF(F37=F36,IF(E37&lt;E36,"v",""),""))</f>
        <v/>
      </c>
      <c r="H37" s="6"/>
      <c r="I37" s="135"/>
      <c r="J37" s="135"/>
      <c r="K37" s="6"/>
      <c r="L37" s="12"/>
      <c r="M37" s="12"/>
      <c r="N37" s="12"/>
      <c r="O37" s="3"/>
      <c r="P37" s="3"/>
      <c r="Q37" s="12"/>
      <c r="R37" s="12"/>
    </row>
    <row r="38" spans="1:49" ht="11.25" customHeight="1">
      <c r="I38" s="133"/>
      <c r="J38" s="133"/>
    </row>
    <row r="39" spans="1:49" ht="13.9" customHeight="1">
      <c r="A39" s="140" t="s">
        <v>65</v>
      </c>
      <c r="B39" s="140" t="s">
        <v>66</v>
      </c>
      <c r="C39" s="9" t="s">
        <v>1</v>
      </c>
      <c r="D39" s="11" t="s">
        <v>2</v>
      </c>
      <c r="E39" s="11" t="s">
        <v>3</v>
      </c>
      <c r="F39" s="11" t="s">
        <v>4</v>
      </c>
      <c r="G39" s="9" t="s">
        <v>5</v>
      </c>
      <c r="H39" s="9"/>
      <c r="I39" s="11" t="s">
        <v>65</v>
      </c>
      <c r="J39" s="11" t="s">
        <v>66</v>
      </c>
      <c r="K39" s="9" t="s">
        <v>1</v>
      </c>
      <c r="L39" s="11" t="s">
        <v>2</v>
      </c>
      <c r="M39" s="11" t="s">
        <v>3</v>
      </c>
      <c r="N39" s="11" t="s">
        <v>4</v>
      </c>
      <c r="O39" s="9" t="s">
        <v>5</v>
      </c>
      <c r="P39" s="9"/>
      <c r="Q39" s="11" t="s">
        <v>65</v>
      </c>
      <c r="R39" s="11" t="s">
        <v>66</v>
      </c>
      <c r="S39" s="9" t="s">
        <v>1</v>
      </c>
      <c r="T39" s="11" t="s">
        <v>2</v>
      </c>
      <c r="U39" s="11" t="s">
        <v>3</v>
      </c>
      <c r="V39" s="11" t="s">
        <v>4</v>
      </c>
      <c r="W39" s="11" t="s">
        <v>5</v>
      </c>
      <c r="X39" s="9"/>
      <c r="Y39" s="11" t="s">
        <v>65</v>
      </c>
      <c r="Z39" s="11" t="s">
        <v>66</v>
      </c>
      <c r="AA39" s="9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9"/>
      <c r="AG39" s="129"/>
      <c r="AH39" s="129" t="s">
        <v>17</v>
      </c>
      <c r="AI39" s="125"/>
      <c r="AO39" s="129" t="s">
        <v>17</v>
      </c>
      <c r="AR39" s="125"/>
      <c r="AS39" s="125"/>
    </row>
    <row r="40" spans="1:49" ht="11.25" customHeight="1">
      <c r="A40" s="130">
        <v>17</v>
      </c>
      <c r="B40" s="130">
        <v>81</v>
      </c>
      <c r="C40" s="46" t="str">
        <f ca="1">("Nr "&amp;INDIRECT("Ranking" &amp;L2 &amp;"!M47")) &amp;" " &amp;(INDIRECT("Ranking" &amp;L2 &amp;"!K47")) &amp;" " &amp;(INDIRECT("Ranking" &amp;L2 &amp;"!L47"))</f>
        <v>Nr 43 Petrea Norgren Huddinge SK AF</v>
      </c>
      <c r="D40" s="67">
        <v>0.33900000000000002</v>
      </c>
      <c r="E40" s="134">
        <v>0</v>
      </c>
      <c r="F40" s="68">
        <f>IF(E40&lt;&gt;"",IF(D40+E40&lt;D41+E41,0,(D40+E40)-(D41+E41)),"")</f>
        <v>0</v>
      </c>
      <c r="G40" s="69" t="str">
        <f>IF(F40&lt;F41,"v",IF(F40=F41,IF(E40&lt;E41,"v",""),""))</f>
        <v>v</v>
      </c>
      <c r="H40" s="3"/>
      <c r="K40" s="38"/>
      <c r="L40" s="39"/>
      <c r="M40" s="39"/>
      <c r="N40" s="39"/>
      <c r="AG40" s="126"/>
      <c r="AH40" s="147" t="s">
        <v>18</v>
      </c>
      <c r="AI40" s="148" t="str">
        <f ca="1">AW17</f>
        <v>Nr 1 Anna Swenn Larsson Rättviks SLK</v>
      </c>
      <c r="AJ40" s="149"/>
      <c r="AK40" s="149"/>
      <c r="AL40" s="149"/>
      <c r="AM40" s="149"/>
      <c r="AN40" s="150"/>
      <c r="AO40" s="147" t="s">
        <v>62</v>
      </c>
      <c r="AP40" s="151" t="str">
        <f ca="1">IF(AND(G5="",G6=""),"",IF(G5="",C5,IF(G6="",C6)))</f>
        <v>Nr 64 - -</v>
      </c>
      <c r="AQ40" s="150"/>
      <c r="AR40" s="149"/>
      <c r="AS40" s="149"/>
      <c r="AT40" s="150"/>
      <c r="AU40" s="150"/>
      <c r="AV40" s="150"/>
      <c r="AW40" s="150"/>
    </row>
    <row r="41" spans="1:49" ht="11.1" customHeight="1">
      <c r="A41" s="130"/>
      <c r="B41" s="130"/>
      <c r="C41" s="46" t="str">
        <f ca="1">("Nr "&amp;INDIRECT("Ranking" &amp;L2 &amp;"!M26")) &amp;" " &amp;(INDIRECT("Ranking" &amp;L2 &amp;"!K26")) &amp;" " &amp;(INDIRECT("Ranking" &amp;L2 &amp;"!L26"))</f>
        <v>Nr 22 Elin Olofsson Åre SLK</v>
      </c>
      <c r="D41" s="134">
        <v>0</v>
      </c>
      <c r="E41" s="67">
        <v>0.38800000000000001</v>
      </c>
      <c r="F41" s="68">
        <f>IF(E41&lt;&gt;"",IF(D41+E41&lt;D40+E40,0,(D41+E41)-(D40+E40)),"")</f>
        <v>4.8999999999999988E-2</v>
      </c>
      <c r="G41" s="70" t="str">
        <f>IF(F41&lt;F40,"v",IF(F41=F40,IF(E41&lt;E40,"v",""),""))</f>
        <v/>
      </c>
      <c r="H41" s="2"/>
      <c r="I41" s="12"/>
      <c r="J41" s="12"/>
      <c r="K41" s="48" t="str">
        <f ca="1">IF(G40&lt;&gt;"",C40,IF(G41&lt;&gt;"",C41,""))</f>
        <v>Nr 43 Petrea Norgren Huddinge SK AF</v>
      </c>
      <c r="L41" s="75">
        <v>0.125</v>
      </c>
      <c r="M41" s="132">
        <v>0.40300000000000002</v>
      </c>
      <c r="N41" s="76">
        <f>IF(M41&lt;&gt;"",IF(L41+M41&lt;L43+M43,0,(L41+M41)-(L43+M43)),"")</f>
        <v>0.52800000000000002</v>
      </c>
      <c r="O41" s="69" t="str">
        <f>IF(N41&lt;N43,"v",IF(N41=N43,IF(M41&lt;M43,"v",""),""))</f>
        <v/>
      </c>
      <c r="P41" s="3"/>
      <c r="Q41" s="12"/>
      <c r="R41" s="12"/>
      <c r="AG41" s="126"/>
      <c r="AH41" s="147" t="s">
        <v>19</v>
      </c>
      <c r="AI41" s="148" t="str">
        <f ca="1">AW23</f>
        <v>Nr 3 Emelie Vikström IFK Sävsjö</v>
      </c>
      <c r="AJ41" s="149"/>
      <c r="AK41" s="149"/>
      <c r="AL41" s="149"/>
      <c r="AM41" s="149"/>
      <c r="AN41" s="150"/>
      <c r="AO41" s="147" t="s">
        <v>62</v>
      </c>
      <c r="AP41" s="151" t="str">
        <f ca="1">IF(AND(G7="",G8=""),"",IF(G7="",C7,IF(G8="",C8)))</f>
        <v>Nr 32 Fanny Gyllenswärd Saltsjöbadens SLK</v>
      </c>
      <c r="AQ41" s="150"/>
      <c r="AR41" s="149"/>
      <c r="AS41" s="149"/>
      <c r="AT41" s="150"/>
      <c r="AU41" s="150"/>
      <c r="AV41" s="150"/>
      <c r="AW41" s="150"/>
    </row>
    <row r="42" spans="1:49" ht="11.1" customHeight="1">
      <c r="A42" s="131">
        <v>18</v>
      </c>
      <c r="B42" s="131">
        <v>82</v>
      </c>
      <c r="C42" s="47" t="str">
        <f ca="1">("Nr "&amp;INDIRECT("Ranking" &amp;L2 &amp;"!M58")) &amp;" " &amp;(INDIRECT("Ranking" &amp;L2 &amp;"!K58")) &amp;" " &amp;(INDIRECT("Ranking" &amp;L2 &amp;"!L58"))</f>
        <v>Nr 54 Malin Ullberg Sundsvalls SLK</v>
      </c>
      <c r="D42" s="71">
        <v>0.4</v>
      </c>
      <c r="E42" s="134">
        <v>0.70599999999999996</v>
      </c>
      <c r="F42" s="68">
        <f t="shared" ref="F42" si="42">IF(E42&lt;&gt;"",IF(D42+E42&lt;D43+E43,0,(D42+E42)-(D43+E43)),"")</f>
        <v>1.1059999999999999</v>
      </c>
      <c r="G42" s="69" t="str">
        <f>IF(F42&lt;F43,"v",IF(F42=F43,IF(E42&lt;E43,"v",""),""))</f>
        <v/>
      </c>
      <c r="H42" s="3"/>
      <c r="I42" s="131">
        <v>137</v>
      </c>
      <c r="J42" s="131">
        <v>169</v>
      </c>
      <c r="K42" s="49"/>
      <c r="L42" s="77"/>
      <c r="M42" s="77"/>
      <c r="N42" s="78"/>
      <c r="O42" s="79"/>
      <c r="P42" s="3"/>
      <c r="Q42" s="12"/>
      <c r="R42" s="12"/>
      <c r="W42" s="12"/>
      <c r="X42" s="3"/>
      <c r="Y42" s="12"/>
      <c r="Z42" s="12"/>
      <c r="AG42" s="126"/>
      <c r="AH42" s="147" t="s">
        <v>20</v>
      </c>
      <c r="AI42" s="148" t="str">
        <f ca="1">AW34</f>
        <v>Nr 4 Nathalie Eklund Leksands SLK</v>
      </c>
      <c r="AJ42" s="149"/>
      <c r="AK42" s="149"/>
      <c r="AL42" s="149"/>
      <c r="AM42" s="149"/>
      <c r="AN42" s="150"/>
      <c r="AO42" s="147" t="s">
        <v>62</v>
      </c>
      <c r="AP42" s="151" t="str">
        <f ca="1">IF(AND(G9="",G10=""),"",IF(G9="",C9,IF(G10="",C10)))</f>
        <v>Nr 49 Emmie Salomonsson Sundsvalls SLK</v>
      </c>
      <c r="AQ42" s="150"/>
      <c r="AR42" s="149"/>
      <c r="AS42" s="149"/>
      <c r="AT42" s="150"/>
      <c r="AU42" s="150"/>
      <c r="AV42" s="150"/>
      <c r="AW42" s="150"/>
    </row>
    <row r="43" spans="1:49" ht="11.1" customHeight="1">
      <c r="A43" s="134"/>
      <c r="B43" s="134"/>
      <c r="C43" s="47" t="str">
        <f ca="1">("Nr "&amp;INDIRECT("Ranking" &amp;L2 &amp;"!M15")) &amp;" " &amp;(INDIRECT("Ranking" &amp;L2 &amp;"!K15")) &amp;" " &amp;(INDIRECT("Ranking" &amp;L2 &amp;"!L15"))</f>
        <v>Nr 11 Mette Asp Åre SLK</v>
      </c>
      <c r="D43" s="134">
        <v>0</v>
      </c>
      <c r="E43" s="71">
        <v>0</v>
      </c>
      <c r="F43" s="68">
        <f t="shared" ref="F43" si="43">IF(E43&lt;&gt;"",IF(D43+E43&lt;D42+E42,0,(D43+E43)-(D42+E42)),"")</f>
        <v>0</v>
      </c>
      <c r="G43" s="70" t="str">
        <f>IF(F43&lt;F42,"v",IF(F43=F42,IF(E43&lt;E42,"v",""),""))</f>
        <v>v</v>
      </c>
      <c r="H43" s="2"/>
      <c r="I43" s="134"/>
      <c r="J43" s="134"/>
      <c r="K43" s="48" t="str">
        <f ca="1">IF(G42&lt;&gt;"",C42,IF(G43&lt;&gt;"",C43,""))</f>
        <v>Nr 11 Mette Asp Åre SLK</v>
      </c>
      <c r="L43" s="134">
        <v>0</v>
      </c>
      <c r="M43" s="80">
        <v>0</v>
      </c>
      <c r="N43" s="72">
        <f>IF(M43&lt;&gt;"",IF(L43+M43&lt;L41+M41,0,(L43+M43)-(L41+M41)),"")</f>
        <v>0</v>
      </c>
      <c r="O43" s="81" t="str">
        <f>IF(N43&lt;N41,"v",IF(N43=N41,IF(M43&lt;M41,"v",""),""))</f>
        <v>v</v>
      </c>
      <c r="P43" s="2">
        <v>9</v>
      </c>
      <c r="Q43" s="14">
        <v>9</v>
      </c>
      <c r="R43" s="14"/>
      <c r="S43" s="46" t="str">
        <f ca="1">IF(O41&lt;&gt;"",K41,IF(O43&lt;&gt;"",K43,""))</f>
        <v>Nr 11 Mette Asp Åre SLK</v>
      </c>
      <c r="T43" s="67">
        <v>0.4</v>
      </c>
      <c r="U43" s="134">
        <v>0.55000000000000004</v>
      </c>
      <c r="V43" s="72">
        <f>IF(U43&lt;&gt;"",IF(T43+U43&lt;T47+U47,0,(T43+U43)-(T47+U47)),"")</f>
        <v>0.95000000000000007</v>
      </c>
      <c r="W43" s="68" t="str">
        <f>IF(V43&lt;V47,"v",IF(V43=V47,IF(U43&lt;U47,"v",""),""))</f>
        <v/>
      </c>
      <c r="X43" s="3"/>
      <c r="Y43" s="12"/>
      <c r="Z43" s="12"/>
      <c r="AG43" s="126"/>
      <c r="AH43" s="147" t="s">
        <v>21</v>
      </c>
      <c r="AI43" s="148" t="str">
        <f ca="1">IF(AND(AU32="",AU36=""),"",IF(AU32="",AQ32,IF(AU36="",AQ36)))</f>
        <v>Nr 2 Charlotta Säfvenberg UHSK Umeå SK</v>
      </c>
      <c r="AJ43" s="149"/>
      <c r="AK43" s="149"/>
      <c r="AL43" s="149"/>
      <c r="AM43" s="149"/>
      <c r="AN43" s="150"/>
      <c r="AO43" s="147" t="s">
        <v>62</v>
      </c>
      <c r="AP43" s="151" t="str">
        <f ca="1">IF(AND(G11="",G12=""),"",IF(G11="",C11,IF(G12="",C12)))</f>
        <v>Nr 17 Sofie Gidlund Kiruna BK</v>
      </c>
      <c r="AQ43" s="150"/>
      <c r="AR43" s="149"/>
      <c r="AS43" s="149"/>
      <c r="AT43" s="150"/>
      <c r="AU43" s="150"/>
      <c r="AV43" s="150"/>
      <c r="AW43" s="150"/>
    </row>
    <row r="44" spans="1:49" ht="11.1" customHeight="1">
      <c r="A44" s="130">
        <v>19</v>
      </c>
      <c r="B44" s="130">
        <v>83</v>
      </c>
      <c r="C44" s="46" t="str">
        <f ca="1">("Nr "&amp;INDIRECT("Ranking" &amp;L2 &amp;"!M42")) &amp;" " &amp;(INDIRECT("Ranking" &amp;L2 &amp;"!K42")) &amp;" " &amp;(INDIRECT("Ranking" &amp;L2 &amp;"!L42"))</f>
        <v>Nr 38 Marta Ohlsson Vemdalens IF</v>
      </c>
      <c r="D44" s="67">
        <v>0.4</v>
      </c>
      <c r="E44" s="134">
        <v>0</v>
      </c>
      <c r="F44" s="72">
        <f t="shared" ref="F44" si="44">IF(E44&lt;&gt;"",IF(D44+E44&lt;D45+E45,0,(D44+E44)-(D45+E45)),"")</f>
        <v>0.30500000000000005</v>
      </c>
      <c r="G44" s="69" t="str">
        <f>IF(F44&lt;F45,"v",IF(F44=F45,IF(E44&lt;E45,"v",""),""))</f>
        <v/>
      </c>
      <c r="H44" s="3"/>
      <c r="I44" s="135"/>
      <c r="J44" s="135"/>
      <c r="K44" s="49"/>
      <c r="L44" s="82"/>
      <c r="M44" s="82"/>
      <c r="N44" s="83"/>
      <c r="O44" s="53"/>
      <c r="S44" s="53"/>
      <c r="T44" s="88"/>
      <c r="U44" s="88"/>
      <c r="V44" s="89"/>
      <c r="W44" s="114"/>
      <c r="X44" s="5"/>
      <c r="Y44" s="12"/>
      <c r="Z44" s="12"/>
      <c r="AE44" s="12"/>
      <c r="AF44" s="3"/>
      <c r="AG44" s="126"/>
      <c r="AH44" s="147" t="s">
        <v>22</v>
      </c>
      <c r="AI44" s="148" t="str">
        <f ca="1">IF(AND(AE10="",AE18=""),"",IF(AE10="",AA10,IF(AE18="",AA18)))</f>
        <v>Nr 8 Veronica Smedh Sundsvalls SLK</v>
      </c>
      <c r="AJ44" s="149"/>
      <c r="AK44" s="149"/>
      <c r="AL44" s="149"/>
      <c r="AM44" s="149"/>
      <c r="AN44" s="150"/>
      <c r="AO44" s="147" t="s">
        <v>62</v>
      </c>
      <c r="AP44" s="151" t="str">
        <f ca="1">IF(AND(G13="",G14=""),"",IF(G13="",C13,IF(G14="",C14)))</f>
        <v>Nr 57 Malin Eriksson Vindelns IF</v>
      </c>
      <c r="AQ44" s="150"/>
      <c r="AR44" s="149"/>
      <c r="AS44" s="149"/>
      <c r="AT44" s="150"/>
      <c r="AU44" s="150"/>
      <c r="AV44" s="150"/>
      <c r="AW44" s="150"/>
    </row>
    <row r="45" spans="1:49" ht="11.1" customHeight="1">
      <c r="A45" s="130"/>
      <c r="B45" s="130"/>
      <c r="C45" s="46" t="str">
        <f ca="1">("Nr "&amp;INDIRECT("Ranking" &amp;L2 &amp;"!M31")) &amp;" " &amp;(INDIRECT("Ranking" &amp;L2 &amp;"!K31")) &amp;" " &amp;(INDIRECT("Ranking" &amp;L2 &amp;"!L31"))</f>
        <v>Nr 27 Li Djurestål Sollentuna SLK</v>
      </c>
      <c r="D45" s="134">
        <v>0</v>
      </c>
      <c r="E45" s="67">
        <v>9.5000000000000001E-2</v>
      </c>
      <c r="F45" s="72">
        <f t="shared" ref="F45" si="45">IF(E45&lt;&gt;"",IF(D45+E45&lt;D44+E44,0,(D45+E45)-(D44+E44)),"")</f>
        <v>0</v>
      </c>
      <c r="G45" s="70" t="str">
        <f>IF(F45&lt;F44,"v",IF(F45=F44,IF(E45&lt;E44,"v",""),""))</f>
        <v>v</v>
      </c>
      <c r="H45" s="3"/>
      <c r="I45" s="133"/>
      <c r="J45" s="133"/>
      <c r="K45" s="50" t="str">
        <f ca="1">IF(G44&lt;&gt;"",C44,IF(G45&lt;&gt;"",C45,""))</f>
        <v>Nr 27 Li Djurestål Sollentuna SLK</v>
      </c>
      <c r="L45" s="84">
        <v>0.4</v>
      </c>
      <c r="M45" s="132">
        <v>0.4</v>
      </c>
      <c r="N45" s="76">
        <f>IF(M45&lt;&gt;"",IF(L45+M45&lt;L47+M47,0,(L45+M45)-(L47+M47)),"")</f>
        <v>0.8</v>
      </c>
      <c r="O45" s="69" t="str">
        <f>IF(N45&lt;N47,"v",IF(N45=N47,IF(M45&lt;M47,"v",""),""))</f>
        <v/>
      </c>
      <c r="P45" s="3"/>
      <c r="Q45" s="132">
        <v>197</v>
      </c>
      <c r="R45" s="132">
        <v>213</v>
      </c>
      <c r="S45" s="54" t="s">
        <v>58</v>
      </c>
      <c r="T45" s="90"/>
      <c r="U45" s="90"/>
      <c r="V45" s="91"/>
      <c r="W45" s="89"/>
      <c r="X45" s="4"/>
      <c r="Y45" s="136"/>
      <c r="Z45" s="136"/>
      <c r="AA45" s="61" t="str">
        <f ca="1">IF(W43&lt;&gt;"",S43,IF(W47&lt;&gt;"",S47,""))</f>
        <v>Nr 6 Sara Hector Kungsbergets AK</v>
      </c>
      <c r="AB45" s="75">
        <v>0.4</v>
      </c>
      <c r="AC45" s="132">
        <v>0</v>
      </c>
      <c r="AD45" s="76">
        <f>IF(AC45&lt;&gt;"",IF(AB45+AC45&lt;AB53+AC53,0,(AB45+AC45)-(AB53+AC53)),"")</f>
        <v>7.1000000000000008E-2</v>
      </c>
      <c r="AE45" s="68" t="str">
        <f>IF(AD45&lt;AD53,"v",IF(AD45=AD53,IF(AC45&lt;AC53,"v",""),""))</f>
        <v/>
      </c>
      <c r="AF45" s="3"/>
      <c r="AG45" s="126"/>
      <c r="AH45" s="147" t="s">
        <v>22</v>
      </c>
      <c r="AI45" s="148" t="str">
        <f ca="1">IF(AND(AE24="",AE32=""),"",IF(AE24="",AA24,IF(AE32="",AA32)))</f>
        <v>Nr 21 Lisa Lifvendahl Sälens IF</v>
      </c>
      <c r="AJ45" s="149"/>
      <c r="AK45" s="149"/>
      <c r="AL45" s="149"/>
      <c r="AM45" s="149"/>
      <c r="AN45" s="150"/>
      <c r="AO45" s="147" t="s">
        <v>62</v>
      </c>
      <c r="AP45" s="151" t="str">
        <f ca="1">IF(AND(G15="",G16=""),"",IF(G15="",C15,IF(G16="",C16)))</f>
        <v>Nr 25 Sandra Jansson Höghedens SLK</v>
      </c>
      <c r="AQ45" s="150"/>
      <c r="AR45" s="149"/>
      <c r="AS45" s="149"/>
      <c r="AT45" s="150"/>
      <c r="AU45" s="150"/>
      <c r="AV45" s="150"/>
      <c r="AW45" s="150"/>
    </row>
    <row r="46" spans="1:49" ht="11.1" customHeight="1">
      <c r="A46" s="131">
        <v>20</v>
      </c>
      <c r="B46" s="131">
        <v>84</v>
      </c>
      <c r="C46" s="47" t="str">
        <f ca="1">("Nr "&amp;INDIRECT("Ranking" &amp;L2 &amp;"!M63")) &amp;" " &amp;(INDIRECT("Ranking" &amp;L2 &amp;"!K63")) &amp;" " &amp;(INDIRECT("Ranking" &amp;L2 &amp;"!L63"))</f>
        <v>Nr 59 - -</v>
      </c>
      <c r="D46" s="71">
        <v>0.7</v>
      </c>
      <c r="E46" s="134">
        <v>0.7</v>
      </c>
      <c r="F46" s="72">
        <f t="shared" ref="F46" si="46">IF(E46&lt;&gt;"",IF(D46+E46&lt;D47+E47,0,(D46+E46)-(D47+E47)),"")</f>
        <v>1.4</v>
      </c>
      <c r="G46" s="69" t="str">
        <f>IF(F46&lt;F47,"v",IF(F46=F47,IF(E46&lt;E47,"v",""),""))</f>
        <v/>
      </c>
      <c r="H46" s="6"/>
      <c r="I46" s="131">
        <v>138</v>
      </c>
      <c r="J46" s="131">
        <v>170</v>
      </c>
      <c r="K46" s="51"/>
      <c r="L46" s="77"/>
      <c r="M46" s="77"/>
      <c r="N46" s="78"/>
      <c r="O46" s="79"/>
      <c r="P46" s="3"/>
      <c r="Q46" s="130"/>
      <c r="R46" s="130"/>
      <c r="S46" s="55"/>
      <c r="T46" s="92"/>
      <c r="U46" s="92"/>
      <c r="V46" s="93"/>
      <c r="W46" s="93"/>
      <c r="X46" s="5"/>
      <c r="Y46" s="12"/>
      <c r="Z46" s="12"/>
      <c r="AA46" s="58"/>
      <c r="AB46" s="98"/>
      <c r="AC46" s="98"/>
      <c r="AD46" s="98"/>
      <c r="AE46" s="114"/>
      <c r="AF46" s="5"/>
      <c r="AG46" s="126"/>
      <c r="AH46" s="147" t="s">
        <v>22</v>
      </c>
      <c r="AI46" s="148" t="str">
        <f ca="1">IF(AND(AE45="",AE53=""),"",IF(AE45="",AA45,IF(AE53="",AA53)))</f>
        <v>Nr 6 Sara Hector Kungsbergets AK</v>
      </c>
      <c r="AJ46" s="149"/>
      <c r="AK46" s="149"/>
      <c r="AL46" s="149"/>
      <c r="AM46" s="149"/>
      <c r="AN46" s="150"/>
      <c r="AO46" s="147" t="s">
        <v>62</v>
      </c>
      <c r="AP46" s="151" t="str">
        <f ca="1">IF(AND(G17="",G18=""),"",IF(G17="",C17,IF(G18="",C18)))</f>
        <v>Nr 56 Kristin Olsson Sundsvalls SLK</v>
      </c>
      <c r="AQ46" s="150"/>
      <c r="AR46" s="149"/>
      <c r="AS46" s="149"/>
      <c r="AT46" s="150"/>
      <c r="AU46" s="150"/>
      <c r="AV46" s="150"/>
      <c r="AW46" s="150"/>
    </row>
    <row r="47" spans="1:49" ht="11.1" customHeight="1">
      <c r="A47" s="134"/>
      <c r="B47" s="134"/>
      <c r="C47" s="47" t="str">
        <f ca="1">("Nr "&amp;INDIRECT("Ranking" &amp;L2 &amp;"!M10")) &amp;" " &amp;(INDIRECT("Ranking" &amp;L2 &amp;"!K10")) &amp;" " &amp;(INDIRECT("Ranking" &amp;L2 &amp;"!L10"))</f>
        <v>Nr 6 Sara Hector Kungsbergets AK</v>
      </c>
      <c r="D47" s="134">
        <v>0</v>
      </c>
      <c r="E47" s="71">
        <v>0</v>
      </c>
      <c r="F47" s="72">
        <f t="shared" ref="F47" si="47">IF(E47&lt;&gt;"",IF(D47+E47&lt;D46+E46,0,(D47+E47)-(D46+E46)),"")</f>
        <v>0</v>
      </c>
      <c r="G47" s="70" t="str">
        <f>IF(F47&lt;F46,"v",IF(F47=F46,IF(E47&lt;E46,"v",""),""))</f>
        <v>v</v>
      </c>
      <c r="H47" s="2"/>
      <c r="I47" s="134"/>
      <c r="J47" s="134"/>
      <c r="K47" s="50" t="str">
        <f ca="1">IF(G46&lt;&gt;"",C46,IF(G47&lt;&gt;"",C47,""))</f>
        <v>Nr 6 Sara Hector Kungsbergets AK</v>
      </c>
      <c r="L47" s="134">
        <v>0</v>
      </c>
      <c r="M47" s="85">
        <v>0</v>
      </c>
      <c r="N47" s="72">
        <f>IF(M47&lt;&gt;"",IF(L47+M47&lt;L45+M45,0,(L47+M47)-(L45+M45)),"")</f>
        <v>0</v>
      </c>
      <c r="O47" s="81" t="str">
        <f>IF(N47&lt;N45,"v",IF(N47=N45,IF(M47&lt;M45,"v",""),""))</f>
        <v>v</v>
      </c>
      <c r="P47" s="2">
        <v>10</v>
      </c>
      <c r="Q47" s="108">
        <v>10</v>
      </c>
      <c r="R47" s="108"/>
      <c r="S47" s="46" t="str">
        <f ca="1">IF(O45&lt;&gt;"",K45,IF(O47&lt;&gt;"",K47,""))</f>
        <v>Nr 6 Sara Hector Kungsbergets AK</v>
      </c>
      <c r="T47" s="134">
        <v>0</v>
      </c>
      <c r="U47" s="67">
        <v>0</v>
      </c>
      <c r="V47" s="72">
        <f>IF(U47&lt;&gt;"",IF(T47+U47&lt;T43+U43,0,(T47+U47)-(T43+U43)),"")</f>
        <v>0</v>
      </c>
      <c r="W47" s="115" t="str">
        <f>IF(V47&lt;V43,"v",IF(V47=V43,IF(U47&lt;U43,"v",""),""))</f>
        <v>v</v>
      </c>
      <c r="X47" s="5"/>
      <c r="Y47" s="12"/>
      <c r="Z47" s="12"/>
      <c r="AA47" s="55"/>
      <c r="AB47" s="93"/>
      <c r="AC47" s="93"/>
      <c r="AD47" s="93"/>
      <c r="AE47" s="93"/>
      <c r="AF47" s="5"/>
      <c r="AG47" s="126"/>
      <c r="AH47" s="147" t="s">
        <v>22</v>
      </c>
      <c r="AI47" s="148" t="str">
        <f ca="1">IF(AND(AE59="",AE67=""),"",IF(AE59="",AA59,IF(AE67="",AA67)))</f>
        <v>Nr 10 Helena Rapaport Mälaröarnas Alpina SK</v>
      </c>
      <c r="AJ47" s="149"/>
      <c r="AK47" s="149"/>
      <c r="AL47" s="149"/>
      <c r="AM47" s="149"/>
      <c r="AN47" s="150"/>
      <c r="AO47" s="147" t="s">
        <v>62</v>
      </c>
      <c r="AP47" s="151" t="str">
        <f ca="1">IF(AND(G19="",G20=""),"",IF(G19="",C19,IF(G20="",C20)))</f>
        <v>Nr 41 Amanda Nyström Hestra Skid o SK</v>
      </c>
      <c r="AQ47" s="149"/>
      <c r="AR47" s="149"/>
      <c r="AS47" s="149"/>
      <c r="AT47" s="150"/>
      <c r="AU47" s="150"/>
      <c r="AV47" s="150"/>
      <c r="AW47" s="150"/>
    </row>
    <row r="48" spans="1:49" ht="11.1" customHeight="1">
      <c r="A48" s="130">
        <v>21</v>
      </c>
      <c r="B48" s="130">
        <v>85</v>
      </c>
      <c r="C48" s="46" t="str">
        <f ca="1">("Nr "&amp;INDIRECT("Ranking" &amp;L2 &amp;"!M50")) &amp;" " &amp;(INDIRECT("Ranking" &amp;L2 &amp;"!K50")) &amp;" " &amp;(INDIRECT("Ranking" &amp;L2 &amp;"!L50"))</f>
        <v>Nr 46 Siri Browald Djurgårdens IF AF</v>
      </c>
      <c r="D48" s="67">
        <v>0.4</v>
      </c>
      <c r="E48" s="134">
        <v>0</v>
      </c>
      <c r="F48" s="72">
        <f t="shared" ref="F48" si="48">IF(E48&lt;&gt;"",IF(D48+E48&lt;D49+E49,0,(D48+E48)-(D49+E49)),"")</f>
        <v>0.23900000000000002</v>
      </c>
      <c r="G48" s="69" t="str">
        <f>IF(F48&lt;F49,"v",IF(F48=F49,IF(E48&lt;E49,"v",""),""))</f>
        <v/>
      </c>
      <c r="H48" s="3"/>
      <c r="I48" s="135"/>
      <c r="J48" s="135"/>
      <c r="K48" s="52"/>
      <c r="L48" s="86"/>
      <c r="M48" s="86"/>
      <c r="N48" s="87"/>
      <c r="O48" s="53"/>
      <c r="Q48" s="135"/>
      <c r="R48" s="135"/>
      <c r="S48" s="53"/>
      <c r="T48" s="88"/>
      <c r="U48" s="88"/>
      <c r="V48" s="89"/>
      <c r="W48" s="89"/>
      <c r="AA48" s="53"/>
      <c r="AB48" s="89"/>
      <c r="AC48" s="89"/>
      <c r="AD48" s="89"/>
      <c r="AE48" s="89"/>
      <c r="AF48" s="5"/>
      <c r="AG48" s="126"/>
      <c r="AH48" s="147" t="s">
        <v>52</v>
      </c>
      <c r="AI48" s="148" t="str">
        <f ca="1">IF(AND(W8="",W12=""),"",IF(W8="",S8,IF(W12="",S12)))</f>
        <v>Nr 16 Lin Ivarsson Åre SLK</v>
      </c>
      <c r="AJ48" s="149"/>
      <c r="AK48" s="149"/>
      <c r="AL48" s="149"/>
      <c r="AM48" s="149"/>
      <c r="AN48" s="150"/>
      <c r="AO48" s="147" t="s">
        <v>62</v>
      </c>
      <c r="AP48" s="151" t="str">
        <f ca="1">IF(AND(G22="",G23=""),"",IF(G22="",C22,IF(G23="",C23)))</f>
        <v>Nr 61 - -</v>
      </c>
      <c r="AQ48" s="149"/>
      <c r="AR48" s="149"/>
      <c r="AS48" s="149"/>
      <c r="AT48" s="150"/>
      <c r="AU48" s="150"/>
      <c r="AV48" s="150"/>
      <c r="AW48" s="150"/>
    </row>
    <row r="49" spans="1:49" ht="11.1" customHeight="1">
      <c r="A49" s="130"/>
      <c r="B49" s="130"/>
      <c r="C49" s="46" t="str">
        <f ca="1">("Nr "&amp;INDIRECT("Ranking" &amp;L2 &amp;"!M23")) &amp;" " &amp;(INDIRECT("Ranking" &amp;L2 &amp;"!K23")) &amp;" " &amp;(INDIRECT("Ranking" &amp;L2 &amp;"!L23"))</f>
        <v>Nr 19 Moa Gabrielsson Piteå Alpina</v>
      </c>
      <c r="D49" s="134">
        <v>0</v>
      </c>
      <c r="E49" s="67">
        <v>0.161</v>
      </c>
      <c r="F49" s="72">
        <f t="shared" ref="F49" si="49">IF(E49&lt;&gt;"",IF(D49+E49&lt;D48+E48,0,(D49+E49)-(D48+E48)),"")</f>
        <v>0</v>
      </c>
      <c r="G49" s="70" t="str">
        <f>IF(F49&lt;F48,"v",IF(F49=F48,IF(E49&lt;E48,"v",""),""))</f>
        <v>v</v>
      </c>
      <c r="H49" s="2"/>
      <c r="I49" s="133"/>
      <c r="J49" s="133"/>
      <c r="K49" s="48" t="str">
        <f ca="1">IF(G48&lt;&gt;"",C48,IF(G49&lt;&gt;"",C49,""))</f>
        <v>Nr 19 Moa Gabrielsson Piteå Alpina</v>
      </c>
      <c r="L49" s="75">
        <v>0.4</v>
      </c>
      <c r="M49" s="132">
        <v>9.4E-2</v>
      </c>
      <c r="N49" s="76">
        <f>IF(M49&lt;&gt;"",IF(L49+M49&lt;L51+M51,0,(L49+M49)-(L51+M51)),"")</f>
        <v>0.49399999999999999</v>
      </c>
      <c r="O49" s="69" t="str">
        <f>IF(N49&lt;N51,"v",IF(N49=N51,IF(M49&lt;M51,"v",""),""))</f>
        <v/>
      </c>
      <c r="P49" s="3"/>
      <c r="Q49" s="92"/>
      <c r="R49" s="92"/>
      <c r="S49" s="53"/>
      <c r="T49" s="88"/>
      <c r="U49" s="88"/>
      <c r="V49" s="89"/>
      <c r="W49" s="89"/>
      <c r="Y49" s="130">
        <v>227</v>
      </c>
      <c r="Z49" s="130">
        <v>235</v>
      </c>
      <c r="AA49" s="59" t="s">
        <v>11</v>
      </c>
      <c r="AB49" s="91"/>
      <c r="AC49" s="91"/>
      <c r="AD49" s="91"/>
      <c r="AE49" s="89"/>
      <c r="AF49" s="4">
        <v>3</v>
      </c>
      <c r="AG49" s="126"/>
      <c r="AH49" s="147" t="s">
        <v>52</v>
      </c>
      <c r="AI49" s="148" t="str">
        <f ca="1">IF(AND(W16="",W20=""),"",IF(W16="",S16,IF(W20="",S20)))</f>
        <v>Nr 9 Vera Fermbäck Vemdalens IF</v>
      </c>
      <c r="AJ49" s="149"/>
      <c r="AK49" s="149"/>
      <c r="AL49" s="149"/>
      <c r="AM49" s="149"/>
      <c r="AN49" s="150"/>
      <c r="AO49" s="147" t="s">
        <v>62</v>
      </c>
      <c r="AP49" s="151" t="str">
        <f ca="1">IF(AND(G24="",G25=""),"",IF(G24="",C24,IF(G25="",C25)))</f>
        <v>Nr 36 Malin Gabrielsson IFK Falun</v>
      </c>
      <c r="AQ49" s="149"/>
      <c r="AR49" s="149"/>
      <c r="AS49" s="149"/>
      <c r="AT49" s="150"/>
      <c r="AU49" s="150"/>
      <c r="AV49" s="150"/>
      <c r="AW49" s="150"/>
    </row>
    <row r="50" spans="1:49" ht="11.1" customHeight="1">
      <c r="A50" s="131">
        <v>22</v>
      </c>
      <c r="B50" s="131">
        <v>86</v>
      </c>
      <c r="C50" s="47" t="str">
        <f ca="1">("Nr "&amp;INDIRECT("Ranking" &amp;L2 &amp;"!M55")) &amp;" " &amp;(INDIRECT("Ranking" &amp;L2 &amp;"!K55")) &amp;" " &amp;(INDIRECT("Ranking" &amp;L2 &amp;"!L55"))</f>
        <v>Nr 51 Olivia Lundgren Klövsjö Alpina</v>
      </c>
      <c r="D50" s="71">
        <v>0.4</v>
      </c>
      <c r="E50" s="134">
        <v>3.6999999999999998E-2</v>
      </c>
      <c r="F50" s="72">
        <f t="shared" ref="F50" si="50">IF(E50&lt;&gt;"",IF(D50+E50&lt;D51+E51,0,(D50+E50)-(D51+E51)),"")</f>
        <v>0.437</v>
      </c>
      <c r="G50" s="69" t="str">
        <f>IF(F50&lt;F51,"v",IF(F50=F51,IF(E50&lt;E51,"v",""),""))</f>
        <v/>
      </c>
      <c r="H50" s="3"/>
      <c r="I50" s="131">
        <v>139</v>
      </c>
      <c r="J50" s="131">
        <v>171</v>
      </c>
      <c r="K50" s="49"/>
      <c r="L50" s="77"/>
      <c r="M50" s="77"/>
      <c r="N50" s="78"/>
      <c r="O50" s="79"/>
      <c r="P50" s="3"/>
      <c r="Q50" s="92"/>
      <c r="R50" s="92"/>
      <c r="S50" s="53"/>
      <c r="T50" s="88"/>
      <c r="U50" s="88"/>
      <c r="V50" s="89"/>
      <c r="W50" s="93"/>
      <c r="X50" s="3"/>
      <c r="Y50" s="139"/>
      <c r="Z50" s="139"/>
      <c r="AA50" s="53"/>
      <c r="AB50" s="89"/>
      <c r="AC50" s="89"/>
      <c r="AD50" s="89"/>
      <c r="AE50" s="89"/>
      <c r="AF50" s="5"/>
      <c r="AG50" s="126"/>
      <c r="AH50" s="147" t="s">
        <v>52</v>
      </c>
      <c r="AI50" s="148" t="str">
        <f ca="1">IF(AND(W22="",W26=""),"",IF(W22="",S22,IF(W26="",S26)))</f>
        <v>Nr 20 Louise Wedin Edsbyns IF Alpina Förening</v>
      </c>
      <c r="AJ50" s="149"/>
      <c r="AK50" s="149"/>
      <c r="AL50" s="149"/>
      <c r="AM50" s="149"/>
      <c r="AN50" s="150"/>
      <c r="AO50" s="147" t="s">
        <v>62</v>
      </c>
      <c r="AP50" s="151" t="str">
        <f ca="1">IF(AND(G26="",G27=""),"",IF(G26="",C26,IF(G27="",C27)))</f>
        <v>Nr 52 Kajsa Wijk Järfälla AK</v>
      </c>
      <c r="AQ50" s="149"/>
      <c r="AR50" s="149"/>
      <c r="AS50" s="149"/>
      <c r="AT50" s="150"/>
      <c r="AU50" s="150"/>
      <c r="AV50" s="150"/>
      <c r="AW50" s="150"/>
    </row>
    <row r="51" spans="1:49" ht="11.1" customHeight="1">
      <c r="A51" s="134"/>
      <c r="B51" s="134"/>
      <c r="C51" s="47" t="str">
        <f ca="1">("Nr "&amp;INDIRECT("Ranking" &amp;L2 &amp;"!M18")) &amp;" " &amp;(INDIRECT("Ranking" &amp;L2 &amp;"!K18")) &amp;" " &amp;(INDIRECT("Ranking" &amp;L2 &amp;"!L18"))</f>
        <v>Nr 14 Mica Nyberg Gällivare SK</v>
      </c>
      <c r="D51" s="134">
        <v>0</v>
      </c>
      <c r="E51" s="71">
        <v>0</v>
      </c>
      <c r="F51" s="72">
        <f t="shared" ref="F51" si="51">IF(E51&lt;&gt;"",IF(D51+E51&lt;D50+E50,0,(D51+E51)-(D50+E50)),"")</f>
        <v>0</v>
      </c>
      <c r="G51" s="70" t="str">
        <f>IF(F51&lt;F50,"v",IF(F51=F50,IF(E51&lt;E50,"v",""),""))</f>
        <v>v</v>
      </c>
      <c r="H51" s="2"/>
      <c r="I51" s="134"/>
      <c r="J51" s="134"/>
      <c r="K51" s="48" t="str">
        <f ca="1">IF(G50&lt;&gt;"",C50,IF(G51&lt;&gt;"",C51,""))</f>
        <v>Nr 14 Mica Nyberg Gällivare SK</v>
      </c>
      <c r="L51" s="134">
        <v>0</v>
      </c>
      <c r="M51" s="80">
        <v>0</v>
      </c>
      <c r="N51" s="72">
        <f>IF(M51&lt;&gt;"",IF(L51+M51&lt;L49+M49,0,(L51+M51)-(L49+M49)),"")</f>
        <v>0</v>
      </c>
      <c r="O51" s="81" t="str">
        <f>IF(N51&lt;N49,"v",IF(N51=N49,IF(M51&lt;M49,"v",""),""))</f>
        <v>v</v>
      </c>
      <c r="P51" s="2">
        <v>11</v>
      </c>
      <c r="Q51" s="108">
        <v>11</v>
      </c>
      <c r="R51" s="108"/>
      <c r="S51" s="47" t="str">
        <f ca="1">IF(O49&lt;&gt;"",K49,IF(O51&lt;&gt;"",K51,""))</f>
        <v>Nr 14 Mica Nyberg Gällivare SK</v>
      </c>
      <c r="T51" s="71">
        <v>0.4</v>
      </c>
      <c r="U51" s="134">
        <v>0.42</v>
      </c>
      <c r="V51" s="72">
        <f>IF(U51&lt;&gt;"",IF(T51+U51&lt;T55+U55,0,(T51+U51)-(T55+U55)),"")</f>
        <v>0.82000000000000006</v>
      </c>
      <c r="W51" s="68" t="str">
        <f>IF(V51&lt;V55,"v",IF(V51=V55,IF(U51&lt;U55,"v",""),""))</f>
        <v/>
      </c>
      <c r="X51" s="3"/>
      <c r="Y51" s="12"/>
      <c r="Z51" s="12"/>
      <c r="AA51" s="53"/>
      <c r="AB51" s="89"/>
      <c r="AC51" s="89"/>
      <c r="AD51" s="89"/>
      <c r="AE51" s="89"/>
      <c r="AF51" s="5"/>
      <c r="AG51" s="126"/>
      <c r="AH51" s="147" t="s">
        <v>52</v>
      </c>
      <c r="AI51" s="148" t="str">
        <f ca="1">IF(AND(W30="",W34=""),"",IF(W30="",S30,IF(W34="",S34)))</f>
        <v>Nr 5 Paulina Grassl Sunne A K</v>
      </c>
      <c r="AJ51" s="149"/>
      <c r="AK51" s="149"/>
      <c r="AL51" s="149"/>
      <c r="AM51" s="149"/>
      <c r="AN51" s="150"/>
      <c r="AO51" s="147" t="s">
        <v>62</v>
      </c>
      <c r="AP51" s="151" t="str">
        <f ca="1">IF(AND(G28="",G29=""),"",IF(G28="",C28,IF(G29="",C29)))</f>
        <v>Nr 45 Hanna Olsson Uppsala SLK</v>
      </c>
      <c r="AQ51" s="149"/>
      <c r="AR51" s="149"/>
      <c r="AS51" s="149"/>
      <c r="AT51" s="150"/>
      <c r="AU51" s="150"/>
      <c r="AV51" s="150"/>
      <c r="AW51" s="150"/>
    </row>
    <row r="52" spans="1:49" ht="11.1" customHeight="1">
      <c r="A52" s="130">
        <v>23</v>
      </c>
      <c r="B52" s="130">
        <v>87</v>
      </c>
      <c r="C52" s="46" t="str">
        <f ca="1">("Nr "&amp;INDIRECT("Ranking" &amp;L2 &amp;"!M39")) &amp;" " &amp;(INDIRECT("Ranking" &amp;L2 &amp;"!K39")) &amp;" " &amp;(INDIRECT("Ranking" &amp;L2 &amp;"!L39"))</f>
        <v>Nr 35 Anna Granhed IFK Lidingö Slalomklubb</v>
      </c>
      <c r="D52" s="67">
        <v>0.4</v>
      </c>
      <c r="E52" s="134">
        <v>0</v>
      </c>
      <c r="F52" s="72">
        <f t="shared" ref="F52" si="52">IF(E52&lt;&gt;"",IF(D52+E52&lt;D53+E53,0,(D52+E52)-(D53+E53)),"")</f>
        <v>0.32600000000000001</v>
      </c>
      <c r="G52" s="69" t="str">
        <f>IF(F52&lt;F53,"v",IF(F52=F53,IF(E52&lt;E53,"v",""),""))</f>
        <v/>
      </c>
      <c r="H52" s="3"/>
      <c r="I52" s="135"/>
      <c r="J52" s="135"/>
      <c r="K52" s="49"/>
      <c r="L52" s="82"/>
      <c r="M52" s="82"/>
      <c r="N52" s="83"/>
      <c r="O52" s="53"/>
      <c r="Q52" s="135"/>
      <c r="R52" s="135"/>
      <c r="S52" s="53"/>
      <c r="T52" s="88"/>
      <c r="U52" s="88"/>
      <c r="V52" s="89"/>
      <c r="W52" s="114"/>
      <c r="X52" s="5"/>
      <c r="Y52" s="12"/>
      <c r="Z52" s="12"/>
      <c r="AA52" s="55"/>
      <c r="AB52" s="93"/>
      <c r="AC52" s="93"/>
      <c r="AD52" s="93"/>
      <c r="AE52" s="93"/>
      <c r="AF52" s="5"/>
      <c r="AG52" s="126"/>
      <c r="AH52" s="147" t="s">
        <v>52</v>
      </c>
      <c r="AI52" s="148" t="str">
        <f ca="1">IF(AND(W43="",W47=""),"",IF(W43="",S43,IF(W47="",S47)))</f>
        <v>Nr 11 Mette Asp Åre SLK</v>
      </c>
      <c r="AJ52" s="149"/>
      <c r="AK52" s="149"/>
      <c r="AL52" s="149"/>
      <c r="AM52" s="149"/>
      <c r="AN52" s="150"/>
      <c r="AO52" s="147" t="s">
        <v>62</v>
      </c>
      <c r="AP52" s="151" t="str">
        <f ca="1">IF(AND(G30="",G31=""),"",IF(G30="",C30,IF(G31="",C31)))</f>
        <v>Nr 60 - -</v>
      </c>
      <c r="AQ52" s="149"/>
      <c r="AR52" s="149"/>
      <c r="AS52" s="149"/>
      <c r="AT52" s="150"/>
      <c r="AU52" s="150"/>
      <c r="AV52" s="150"/>
      <c r="AW52" s="150"/>
    </row>
    <row r="53" spans="1:49" ht="11.1" customHeight="1">
      <c r="A53" s="130"/>
      <c r="B53" s="130"/>
      <c r="C53" s="46" t="str">
        <f ca="1">("Nr "&amp;INDIRECT("Ranking" &amp;L2 &amp;"!M34")) &amp;" " &amp;(INDIRECT("Ranking" &amp;L2 &amp;"!K34")) &amp;" " &amp;(INDIRECT("Ranking" &amp;L2 &amp;"!L34"))</f>
        <v>Nr 30 Emma Beckman Mälaröarnas Alpina SK</v>
      </c>
      <c r="D53" s="134">
        <v>0</v>
      </c>
      <c r="E53" s="67">
        <v>7.3999999999999996E-2</v>
      </c>
      <c r="F53" s="72">
        <f t="shared" ref="F53" si="53">IF(E53&lt;&gt;"",IF(D53+E53&lt;D52+E52,0,(D53+E53)-(D52+E52)),"")</f>
        <v>0</v>
      </c>
      <c r="G53" s="70" t="str">
        <f>IF(F53&lt;F52,"v",IF(F53=F52,IF(E53&lt;E52,"v",""),""))</f>
        <v>v</v>
      </c>
      <c r="H53" s="2"/>
      <c r="I53" s="133"/>
      <c r="J53" s="133"/>
      <c r="K53" s="50" t="str">
        <f ca="1">IF(G52&lt;&gt;"",C52,IF(G53&lt;&gt;"",C53,""))</f>
        <v>Nr 30 Emma Beckman Mälaröarnas Alpina SK</v>
      </c>
      <c r="L53" s="84">
        <v>0.4</v>
      </c>
      <c r="M53" s="132">
        <v>1.149</v>
      </c>
      <c r="N53" s="76">
        <f>IF(M53&lt;&gt;"",IF(L53+M53&lt;L55+M55,0,(L53+M53)-(L55+M55)),"")</f>
        <v>1.5489999999999999</v>
      </c>
      <c r="O53" s="69" t="str">
        <f>IF(N53&lt;N55,"v",IF(N53=N55,IF(M53&lt;M55,"v",""),""))</f>
        <v/>
      </c>
      <c r="P53" s="3"/>
      <c r="Q53" s="132">
        <v>198</v>
      </c>
      <c r="R53" s="132">
        <v>214</v>
      </c>
      <c r="S53" s="54" t="s">
        <v>59</v>
      </c>
      <c r="T53" s="90"/>
      <c r="U53" s="90"/>
      <c r="V53" s="91"/>
      <c r="W53" s="89"/>
      <c r="X53" s="4"/>
      <c r="Y53" s="136"/>
      <c r="Z53" s="136"/>
      <c r="AA53" s="61" t="str">
        <f ca="1">IF(W51&lt;&gt;"",S51,IF(W55&lt;&gt;"",S55,""))</f>
        <v>Nr 3 Emelie Vikström IFK Sävsjö</v>
      </c>
      <c r="AB53" s="134">
        <v>0</v>
      </c>
      <c r="AC53" s="80">
        <v>0.32900000000000001</v>
      </c>
      <c r="AD53" s="72">
        <f>IF(AC53&lt;&gt;"",IF(AB53+AC53&lt;AB45+AC45,0,(AB53+AC53)-(AB45+AC45)),"")</f>
        <v>0</v>
      </c>
      <c r="AE53" s="115" t="str">
        <f>IF(AD53&lt;AD45,"v",IF(AD53=AD45,IF(AC53&lt;AC45,"v",""),""))</f>
        <v>v</v>
      </c>
      <c r="AF53" s="5"/>
      <c r="AG53" s="126"/>
      <c r="AH53" s="147" t="s">
        <v>52</v>
      </c>
      <c r="AI53" s="148" t="str">
        <f ca="1">IF(AND(W51="",W55=""),"",IF(W51="",S51,IF(W55="",S55)))</f>
        <v>Nr 14 Mica Nyberg Gällivare SK</v>
      </c>
      <c r="AJ53" s="149"/>
      <c r="AK53" s="149"/>
      <c r="AL53" s="149"/>
      <c r="AM53" s="149"/>
      <c r="AN53" s="150"/>
      <c r="AO53" s="147" t="s">
        <v>62</v>
      </c>
      <c r="AP53" s="151" t="str">
        <f ca="1">IF(AND(G32="",G33=""),"",IF(G32="",C32,IF(G33="",C33)))</f>
        <v>Nr 37 Matilda Hagström Edsbyns IF Alpina Förening</v>
      </c>
      <c r="AQ53" s="149"/>
      <c r="AR53" s="149"/>
      <c r="AS53" s="149"/>
      <c r="AT53" s="150"/>
      <c r="AU53" s="150"/>
      <c r="AV53" s="150"/>
      <c r="AW53" s="150"/>
    </row>
    <row r="54" spans="1:49" ht="11.1" customHeight="1">
      <c r="A54" s="131">
        <v>24</v>
      </c>
      <c r="B54" s="131">
        <v>88</v>
      </c>
      <c r="C54" s="47" t="str">
        <f ca="1">("Nr "&amp;INDIRECT("Ranking" &amp;L2 &amp;"!M66")) &amp;" " &amp;(INDIRECT("Ranking" &amp;L2 &amp;"!K66")) &amp;" " &amp;(INDIRECT("Ranking" &amp;L2 &amp;"!L66"))</f>
        <v>Nr 62 - -</v>
      </c>
      <c r="D54" s="71">
        <v>0.4</v>
      </c>
      <c r="E54" s="134">
        <v>0.4</v>
      </c>
      <c r="F54" s="72">
        <f t="shared" ref="F54" si="54">IF(E54&lt;&gt;"",IF(D54+E54&lt;D55+E55,0,(D54+E54)-(D55+E55)),"")</f>
        <v>0.8</v>
      </c>
      <c r="G54" s="69" t="str">
        <f>IF(F54&lt;F55,"v",IF(F54=F55,IF(E54&lt;E55,"v",""),""))</f>
        <v/>
      </c>
      <c r="H54" s="6"/>
      <c r="I54" s="131">
        <v>140</v>
      </c>
      <c r="J54" s="131">
        <v>172</v>
      </c>
      <c r="K54" s="51"/>
      <c r="L54" s="77"/>
      <c r="M54" s="77"/>
      <c r="N54" s="78"/>
      <c r="O54" s="79"/>
      <c r="Q54" s="130"/>
      <c r="R54" s="130"/>
      <c r="S54" s="55"/>
      <c r="T54" s="92"/>
      <c r="U54" s="92"/>
      <c r="V54" s="93"/>
      <c r="W54" s="93"/>
      <c r="X54" s="5"/>
      <c r="Y54" s="12"/>
      <c r="Z54" s="12"/>
      <c r="AA54" s="58"/>
      <c r="AB54" s="93"/>
      <c r="AC54" s="93"/>
      <c r="AD54" s="93"/>
      <c r="AE54" s="93"/>
      <c r="AF54" s="3"/>
      <c r="AG54" s="126"/>
      <c r="AH54" s="147" t="s">
        <v>52</v>
      </c>
      <c r="AI54" s="148" t="str">
        <f ca="1">IF(AND(W57="",W61=""),"",IF(W57="",S57,IF(W61="",S61)))</f>
        <v>Nr 7 Ylva Stålnacke Kiruna BK</v>
      </c>
      <c r="AJ54" s="149"/>
      <c r="AK54" s="149"/>
      <c r="AL54" s="149"/>
      <c r="AM54" s="149"/>
      <c r="AN54" s="150"/>
      <c r="AO54" s="147" t="s">
        <v>62</v>
      </c>
      <c r="AP54" s="151" t="str">
        <f ca="1">IF(AND(G34="",G35=""),"",IF(G34="",C34,IF(G35="",C35)))</f>
        <v>Nr 53 Clara Johansson UHSK Umeå SK</v>
      </c>
      <c r="AQ54" s="149"/>
      <c r="AR54" s="149"/>
      <c r="AS54" s="149"/>
      <c r="AT54" s="150"/>
      <c r="AU54" s="150"/>
      <c r="AV54" s="150"/>
      <c r="AW54" s="150"/>
    </row>
    <row r="55" spans="1:49" ht="11.1" customHeight="1">
      <c r="A55" s="134"/>
      <c r="B55" s="134"/>
      <c r="C55" s="47" t="str">
        <f ca="1">("Nr "&amp;INDIRECT("Ranking" &amp;L2 &amp;"!M7")) &amp;" " &amp;(INDIRECT("Ranking" &amp;L2 &amp;"!K7")) &amp;" " &amp;(INDIRECT("Ranking" &amp;L2 &amp;"!L7"))</f>
        <v>Nr 3 Emelie Vikström IFK Sävsjö</v>
      </c>
      <c r="D55" s="134">
        <v>0</v>
      </c>
      <c r="E55" s="71">
        <v>0</v>
      </c>
      <c r="F55" s="72">
        <f t="shared" ref="F55" si="55">IF(E55&lt;&gt;"",IF(D55+E55&lt;D54+E54,0,(D55+E55)-(D54+E54)),"")</f>
        <v>0</v>
      </c>
      <c r="G55" s="70" t="str">
        <f>IF(F55&lt;F54,"v",IF(F55=F54,IF(E55&lt;E54,"v",""),""))</f>
        <v>v</v>
      </c>
      <c r="H55" s="2"/>
      <c r="I55" s="134"/>
      <c r="J55" s="134"/>
      <c r="K55" s="50" t="str">
        <f ca="1">IF(G54&lt;&gt;"",C54,IF(G55&lt;&gt;"",C55,""))</f>
        <v>Nr 3 Emelie Vikström IFK Sävsjö</v>
      </c>
      <c r="L55" s="134">
        <v>0</v>
      </c>
      <c r="M55" s="85">
        <v>0</v>
      </c>
      <c r="N55" s="72">
        <f>IF(M55&lt;&gt;"",IF(L55+M55&lt;L53+M53,0,(L55+M55)-(L53+M53)),"")</f>
        <v>0</v>
      </c>
      <c r="O55" s="81" t="str">
        <f>IF(N55&lt;N53,"v",IF(N55=N53,IF(M55&lt;M53,"v",""),""))</f>
        <v>v</v>
      </c>
      <c r="P55" s="2">
        <v>12</v>
      </c>
      <c r="Q55" s="108">
        <v>12</v>
      </c>
      <c r="R55" s="108"/>
      <c r="S55" s="47" t="str">
        <f ca="1">IF(O53&lt;&gt;"",K53,IF(O55&lt;&gt;"",K55,""))</f>
        <v>Nr 3 Emelie Vikström IFK Sävsjö</v>
      </c>
      <c r="T55" s="134">
        <v>0</v>
      </c>
      <c r="U55" s="71">
        <v>0</v>
      </c>
      <c r="V55" s="72">
        <f>IF(U55&lt;&gt;"",IF(T55+U55&lt;T51+U51,0,(T55+U55)-(T51+U51)),"")</f>
        <v>0</v>
      </c>
      <c r="W55" s="115" t="str">
        <f>IF(V55&lt;V51,"v",IF(V55=V51,IF(U55&lt;U51,"v",""),""))</f>
        <v>v</v>
      </c>
      <c r="X55" s="5"/>
      <c r="Y55" s="12"/>
      <c r="Z55" s="12"/>
      <c r="AA55" s="55"/>
      <c r="AB55" s="93"/>
      <c r="AC55" s="93"/>
      <c r="AD55" s="93"/>
      <c r="AE55" s="93"/>
      <c r="AF55" s="3"/>
      <c r="AG55" s="126"/>
      <c r="AH55" s="147" t="s">
        <v>52</v>
      </c>
      <c r="AI55" s="148" t="str">
        <f ca="1">IF(AND(W65="",W69=""),"",IF(W65="",S65,IF(W69="",S69)))</f>
        <v>Nr 15 Lovisa Grant IFK Lidingö Slalomklubb</v>
      </c>
      <c r="AJ55" s="149"/>
      <c r="AK55" s="149"/>
      <c r="AL55" s="149"/>
      <c r="AM55" s="149"/>
      <c r="AN55" s="150"/>
      <c r="AO55" s="147" t="s">
        <v>62</v>
      </c>
      <c r="AP55" s="151" t="str">
        <f ca="1">IF(AND(G36="",G37=""),"",IF(G36="",C36,IF(G37="",C37)))</f>
        <v>Nr 44 Selma-Louise Boberg Åre SLK</v>
      </c>
      <c r="AQ55" s="149"/>
      <c r="AR55" s="149"/>
      <c r="AS55" s="149"/>
      <c r="AT55" s="150"/>
      <c r="AU55" s="150"/>
      <c r="AV55" s="150"/>
      <c r="AW55" s="150"/>
    </row>
    <row r="56" spans="1:49" ht="8.4499999999999993" customHeight="1">
      <c r="A56" s="141"/>
      <c r="B56" s="141"/>
      <c r="C56" s="3"/>
      <c r="D56" s="12"/>
      <c r="E56" s="12"/>
      <c r="F56" s="40"/>
      <c r="G56" s="44"/>
      <c r="H56" s="3"/>
      <c r="I56" s="135"/>
      <c r="J56" s="135"/>
      <c r="K56" s="52"/>
      <c r="L56" s="86"/>
      <c r="M56" s="86"/>
      <c r="N56" s="87"/>
      <c r="O56" s="53"/>
      <c r="Q56" s="135"/>
      <c r="R56" s="135"/>
      <c r="S56" s="56"/>
      <c r="T56" s="94"/>
      <c r="U56" s="94"/>
      <c r="V56" s="95"/>
      <c r="W56" s="89"/>
      <c r="AA56" s="53"/>
      <c r="AB56" s="89"/>
      <c r="AC56" s="89"/>
      <c r="AD56" s="89"/>
      <c r="AE56" s="89"/>
      <c r="AF56" s="3"/>
      <c r="AH56" s="150"/>
      <c r="AI56" s="150"/>
      <c r="AJ56" s="149"/>
      <c r="AK56" s="149"/>
      <c r="AL56" s="149"/>
      <c r="AM56" s="149"/>
      <c r="AN56" s="150"/>
      <c r="AO56" s="149"/>
      <c r="AP56" s="149"/>
      <c r="AQ56" s="150"/>
      <c r="AR56" s="150"/>
      <c r="AS56" s="150"/>
      <c r="AT56" s="150"/>
      <c r="AU56" s="150"/>
      <c r="AV56" s="150"/>
      <c r="AW56" s="150"/>
    </row>
    <row r="57" spans="1:49" ht="11.1" customHeight="1">
      <c r="A57" s="132">
        <v>25</v>
      </c>
      <c r="B57" s="132">
        <v>89</v>
      </c>
      <c r="C57" s="46" t="str">
        <f ca="1">("Nr "&amp;INDIRECT("Ranking" &amp;L2 &amp;"!M46")) &amp;" " &amp;(INDIRECT("Ranking" &amp;L2 &amp;"!K46")) &amp;" " &amp;(INDIRECT("Ranking" &amp;L2 &amp;"!L46"))</f>
        <v>Nr 42 Nadja Gunnarstedt IFK Kåbdalis</v>
      </c>
      <c r="D57" s="67">
        <v>0.13700000000000001</v>
      </c>
      <c r="E57" s="134">
        <v>0.4</v>
      </c>
      <c r="F57" s="72">
        <f t="shared" ref="F57" si="56">IF(E57&lt;&gt;"",IF(D57+E57&lt;D58+E58,0,(D57+E57)-(D58+E58)),"")</f>
        <v>0.53700000000000003</v>
      </c>
      <c r="G57" s="69" t="str">
        <f>IF(F57&lt;F58,"v",IF(F57=F58,IF(E57&lt;E58,"v",""),""))</f>
        <v/>
      </c>
      <c r="H57" s="3"/>
      <c r="I57" s="133"/>
      <c r="J57" s="133"/>
      <c r="K57" s="48" t="str">
        <f ca="1">IF(G57&lt;&gt;"",C57,IF(G58&lt;&gt;"",C58,""))</f>
        <v>Nr 23 Rebecca Gunnarstedt IFK Kåbdalis</v>
      </c>
      <c r="L57" s="75">
        <v>0.4</v>
      </c>
      <c r="M57" s="132">
        <v>0.68200000000000005</v>
      </c>
      <c r="N57" s="76">
        <f>IF(M57&lt;&gt;"",IF(L57+M57&lt;L59+M59,0,(L57+M57)-(L59+M59)),"")</f>
        <v>1.0820000000000001</v>
      </c>
      <c r="O57" s="69" t="str">
        <f>IF(N57&lt;N59,"v",IF(N57=N59,IF(M57&lt;M59,"v",""),""))</f>
        <v/>
      </c>
      <c r="P57" s="1">
        <v>13</v>
      </c>
      <c r="Q57" s="109">
        <v>13</v>
      </c>
      <c r="R57" s="109"/>
      <c r="S57" s="57" t="str">
        <f ca="1">IF(O57&lt;&gt;"",K57,IF(O59&lt;&gt;"",K59,""))</f>
        <v>Nr 10 Helena Rapaport Mälaröarnas Alpina SK</v>
      </c>
      <c r="T57" s="96">
        <v>0.23400000000000001</v>
      </c>
      <c r="U57" s="132">
        <v>0</v>
      </c>
      <c r="V57" s="72">
        <f>IF(U57&lt;&gt;"",IF(T57+U57&lt;T61+U61,0,(T57+U57)-(T61+U61)),"")</f>
        <v>0</v>
      </c>
      <c r="W57" s="68" t="str">
        <f>IF(V57&lt;V61,"v",IF(V57=V61,IF(U57&lt;U61,"v",""),""))</f>
        <v>v</v>
      </c>
      <c r="AA57" s="53"/>
      <c r="AB57" s="89"/>
      <c r="AC57" s="89"/>
      <c r="AD57" s="89"/>
      <c r="AE57" s="89"/>
      <c r="AF57" s="3"/>
      <c r="AG57" s="126"/>
      <c r="AH57" s="147" t="s">
        <v>53</v>
      </c>
      <c r="AI57" s="151" t="str">
        <f ca="1">IF(AND(O6="",O8=""),"",IF(O6="",K6,IF(O8="",K8)))</f>
        <v>Nr 33 Elsa Israelsson Sundsvalls SLK</v>
      </c>
      <c r="AJ57" s="149"/>
      <c r="AK57" s="149"/>
      <c r="AL57" s="149"/>
      <c r="AM57" s="149"/>
      <c r="AN57" s="150"/>
      <c r="AO57" s="147" t="s">
        <v>62</v>
      </c>
      <c r="AP57" s="151" t="str">
        <f ca="1">IF(AND(G40="",G41=""),"",IF(G40="",C40,IF(G41="",C41)))</f>
        <v>Nr 22 Elin Olofsson Åre SLK</v>
      </c>
      <c r="AQ57" s="150"/>
      <c r="AR57" s="149"/>
      <c r="AS57" s="149"/>
      <c r="AT57" s="150"/>
      <c r="AU57" s="150"/>
      <c r="AV57" s="150"/>
      <c r="AW57" s="150"/>
    </row>
    <row r="58" spans="1:49" ht="11.1" customHeight="1">
      <c r="A58" s="134"/>
      <c r="B58" s="134"/>
      <c r="C58" s="46" t="str">
        <f ca="1">("Nr "&amp;INDIRECT("Ranking" &amp;L2 &amp;"!M27")) &amp;" " &amp;(INDIRECT("Ranking" &amp;L2 &amp;"!K27")) &amp;" " &amp;(INDIRECT("Ranking" &amp;L2 &amp;"!L27"))</f>
        <v>Nr 23 Rebecca Gunnarstedt IFK Kåbdalis</v>
      </c>
      <c r="D58" s="134">
        <v>0</v>
      </c>
      <c r="E58" s="67">
        <v>0</v>
      </c>
      <c r="F58" s="72">
        <f t="shared" ref="F58" si="57">IF(E58&lt;&gt;"",IF(D58+E58&lt;D57+E57,0,(D58+E58)-(D57+E57)),"")</f>
        <v>0</v>
      </c>
      <c r="G58" s="70" t="str">
        <f>IF(F58&lt;F57,"v",IF(F58=F57,IF(E58&lt;E57,"v",""),""))</f>
        <v>v</v>
      </c>
      <c r="H58" s="7"/>
      <c r="I58" s="131">
        <v>141</v>
      </c>
      <c r="J58" s="131">
        <v>173</v>
      </c>
      <c r="K58" s="49"/>
      <c r="L58" s="77"/>
      <c r="M58" s="77"/>
      <c r="N58" s="78"/>
      <c r="O58" s="79"/>
      <c r="P58" s="6"/>
      <c r="Q58" s="137"/>
      <c r="R58" s="137"/>
      <c r="S58" s="58"/>
      <c r="T58" s="97"/>
      <c r="U58" s="97"/>
      <c r="V58" s="98"/>
      <c r="W58" s="114"/>
      <c r="X58" s="3"/>
      <c r="Y58" s="12"/>
      <c r="Z58" s="12"/>
      <c r="AA58" s="53"/>
      <c r="AB58" s="89"/>
      <c r="AC58" s="89"/>
      <c r="AD58" s="89"/>
      <c r="AE58" s="93"/>
      <c r="AF58" s="3"/>
      <c r="AG58" s="126"/>
      <c r="AH58" s="147" t="s">
        <v>53</v>
      </c>
      <c r="AI58" s="151" t="str">
        <f ca="1">IF(AND(O10="",O12=""),"",IF(O10="",K10,IF(O12="",K12)))</f>
        <v>Nr 48 Ebba Palmlöv Sundsvalls SLK</v>
      </c>
      <c r="AJ58" s="149"/>
      <c r="AK58" s="149"/>
      <c r="AL58" s="149"/>
      <c r="AM58" s="149"/>
      <c r="AN58" s="150"/>
      <c r="AO58" s="147" t="s">
        <v>62</v>
      </c>
      <c r="AP58" s="151" t="str">
        <f ca="1">IF(AND(G42="",G43=""),"",IF(G42="",C42,IF(G43="",C43)))</f>
        <v>Nr 54 Malin Ullberg Sundsvalls SLK</v>
      </c>
      <c r="AQ58" s="150"/>
      <c r="AR58" s="149"/>
      <c r="AS58" s="149"/>
      <c r="AT58" s="150"/>
      <c r="AU58" s="150"/>
      <c r="AV58" s="150"/>
      <c r="AW58" s="150"/>
    </row>
    <row r="59" spans="1:49" ht="11.1" customHeight="1">
      <c r="A59" s="131">
        <v>26</v>
      </c>
      <c r="B59" s="131">
        <v>90</v>
      </c>
      <c r="C59" s="47" t="str">
        <f ca="1">("Nr "&amp;INDIRECT("Ranking" &amp;L2 &amp;"!M59")) &amp;" " &amp;(INDIRECT("Ranking" &amp;L2 &amp;"!K59")) &amp;" " &amp;(INDIRECT("Ranking" &amp;L2 &amp;"!L59"))</f>
        <v>Nr 55 Martina Jansson Sundsvalls SLK</v>
      </c>
      <c r="D59" s="73">
        <v>0.36899999999999999</v>
      </c>
      <c r="E59" s="145">
        <v>1.502</v>
      </c>
      <c r="F59" s="72">
        <f t="shared" ref="F59" si="58">IF(E59&lt;&gt;"",IF(D59+E59&lt;D60+E60,0,(D59+E59)-(D60+E60)),"")</f>
        <v>1.871</v>
      </c>
      <c r="G59" s="69" t="str">
        <f t="shared" ref="G59" si="59">IF(F59&lt;F60,"v",IF(F59=F60,IF(E59&lt;E60,"v",""),""))</f>
        <v/>
      </c>
      <c r="H59" s="3"/>
      <c r="I59" s="134"/>
      <c r="J59" s="134"/>
      <c r="K59" s="48" t="str">
        <f ca="1">IF(G59&lt;&gt;"",C59,IF(G60&lt;&gt;"",C60,""))</f>
        <v>Nr 10 Helena Rapaport Mälaröarnas Alpina SK</v>
      </c>
      <c r="L59" s="134">
        <v>0</v>
      </c>
      <c r="M59" s="80">
        <v>0</v>
      </c>
      <c r="N59" s="72">
        <f>IF(M59&lt;&gt;"",IF(L59+M59&lt;L57+M57,0,(L59+M59)-(L57+M57)),"")</f>
        <v>0</v>
      </c>
      <c r="O59" s="81" t="str">
        <f>IF(N59&lt;N57,"v",IF(N59=N57,IF(M59&lt;M57,"v",""),""))</f>
        <v>v</v>
      </c>
      <c r="Q59" s="130">
        <v>199</v>
      </c>
      <c r="R59" s="130">
        <v>215</v>
      </c>
      <c r="S59" s="59" t="s">
        <v>60</v>
      </c>
      <c r="T59" s="99"/>
      <c r="U59" s="99"/>
      <c r="V59" s="100"/>
      <c r="W59" s="116"/>
      <c r="X59" s="2"/>
      <c r="Y59" s="136"/>
      <c r="Z59" s="136"/>
      <c r="AA59" s="146" t="str">
        <f ca="1">IF(W57&lt;&gt;"",S57,IF(W61&lt;&gt;"",S61,""))</f>
        <v>Nr 10 Helena Rapaport Mälaröarnas Alpina SK</v>
      </c>
      <c r="AB59" s="84">
        <v>0.4</v>
      </c>
      <c r="AC59" s="132">
        <v>0.4</v>
      </c>
      <c r="AD59" s="76">
        <f>IF(AC59&lt;&gt;"",IF(AB59+AC59&lt;AB67+AC67,0,(AB59+AC59)-(AB67+AC67)),"")</f>
        <v>0.8</v>
      </c>
      <c r="AE59" s="68" t="str">
        <f>IF(AD59&lt;AD67,"v",IF(AD59=AD67,IF(AC59&lt;AC67,"v",""),""))</f>
        <v/>
      </c>
      <c r="AF59" s="3"/>
      <c r="AG59" s="126"/>
      <c r="AH59" s="147" t="s">
        <v>53</v>
      </c>
      <c r="AI59" s="151" t="str">
        <f ca="1">IF(AND(O14="",O16=""),"",IF(O14="",K14,IF(O16="",K16)))</f>
        <v>Nr 40 Ronja Andersson Sälens IF</v>
      </c>
      <c r="AJ59" s="149"/>
      <c r="AK59" s="149"/>
      <c r="AL59" s="149"/>
      <c r="AM59" s="149"/>
      <c r="AN59" s="150"/>
      <c r="AO59" s="147" t="s">
        <v>62</v>
      </c>
      <c r="AP59" s="151" t="str">
        <f ca="1">IF(AND(G44="",G45=""),"",IF(G44="",C44,IF(G45="",C45)))</f>
        <v>Nr 38 Marta Ohlsson Vemdalens IF</v>
      </c>
      <c r="AQ59" s="150"/>
      <c r="AR59" s="149"/>
      <c r="AS59" s="149"/>
      <c r="AT59" s="150"/>
      <c r="AU59" s="150"/>
      <c r="AV59" s="150"/>
      <c r="AW59" s="150"/>
    </row>
    <row r="60" spans="1:49" ht="11.1" customHeight="1">
      <c r="A60" s="134"/>
      <c r="B60" s="134"/>
      <c r="C60" s="47" t="str">
        <f ca="1">("Nr "&amp;INDIRECT("Ranking" &amp;L2 &amp;"!M14")) &amp;" " &amp;(INDIRECT("Ranking" &amp;L2 &amp;"!K14")) &amp;" " &amp;(INDIRECT("Ranking" &amp;L2 &amp;"!L14"))</f>
        <v>Nr 10 Helena Rapaport Mälaröarnas Alpina SK</v>
      </c>
      <c r="D60" s="134">
        <v>0</v>
      </c>
      <c r="E60" s="71">
        <v>0</v>
      </c>
      <c r="F60" s="72">
        <f t="shared" ref="F60" si="60">IF(E60&lt;&gt;"",IF(D60+E60&lt;D59+E59,0,(D60+E60)-(D59+E59)),"")</f>
        <v>0</v>
      </c>
      <c r="G60" s="70" t="str">
        <f t="shared" ref="G60" si="61">IF(F60&lt;F59,"v",IF(F60=F59,IF(E60&lt;E59,"v",""),""))</f>
        <v>v</v>
      </c>
      <c r="H60" s="7"/>
      <c r="I60" s="135"/>
      <c r="J60" s="135"/>
      <c r="K60" s="49"/>
      <c r="L60" s="82"/>
      <c r="M60" s="82"/>
      <c r="N60" s="83"/>
      <c r="O60" s="55"/>
      <c r="P60" s="3"/>
      <c r="Q60" s="130"/>
      <c r="R60" s="130"/>
      <c r="S60" s="53"/>
      <c r="T60" s="88"/>
      <c r="U60" s="88"/>
      <c r="V60" s="89"/>
      <c r="W60" s="89"/>
      <c r="X60" s="5"/>
      <c r="Y60" s="12"/>
      <c r="Z60" s="12"/>
      <c r="AA60" s="58"/>
      <c r="AB60" s="98"/>
      <c r="AC60" s="98"/>
      <c r="AD60" s="98"/>
      <c r="AE60" s="114"/>
      <c r="AF60" s="5"/>
      <c r="AG60" s="126"/>
      <c r="AH60" s="147" t="s">
        <v>53</v>
      </c>
      <c r="AI60" s="151" t="str">
        <f ca="1">IF(AND(O18="",O20=""),"",IF(O18="",K18,IF(O20="",K20)))</f>
        <v>Nr 24 Viktoria Scherbakova UHSK Umeå SK</v>
      </c>
      <c r="AJ60" s="149"/>
      <c r="AK60" s="149"/>
      <c r="AL60" s="149"/>
      <c r="AM60" s="149"/>
      <c r="AN60" s="150"/>
      <c r="AO60" s="147" t="s">
        <v>62</v>
      </c>
      <c r="AP60" s="151" t="str">
        <f ca="1">IF(AND(G46="",G47=""),"",IF(G46="",C46,IF(G47="",C47)))</f>
        <v>Nr 59 - -</v>
      </c>
      <c r="AQ60" s="150"/>
      <c r="AR60" s="149"/>
      <c r="AS60" s="149"/>
      <c r="AT60" s="150"/>
      <c r="AU60" s="150"/>
      <c r="AV60" s="150"/>
      <c r="AW60" s="150"/>
    </row>
    <row r="61" spans="1:49" ht="11.1" customHeight="1">
      <c r="A61" s="132">
        <v>27</v>
      </c>
      <c r="B61" s="132">
        <v>91</v>
      </c>
      <c r="C61" s="46" t="str">
        <f ca="1">("Nr "&amp;INDIRECT("Ranking" &amp;L2 &amp;"!M43")) &amp;" " &amp;(INDIRECT("Ranking" &amp;L2 &amp;"!K43")) &amp;" " &amp;(INDIRECT("Ranking" &amp;L2 &amp;"!L43"))</f>
        <v>Nr 39 Linda Aguirre Åre SLK</v>
      </c>
      <c r="D61" s="74">
        <v>0.4</v>
      </c>
      <c r="E61" s="145">
        <v>0.52200000000000002</v>
      </c>
      <c r="F61" s="72">
        <f t="shared" ref="F61" si="62">IF(E61&lt;&gt;"",IF(D61+E61&lt;D62+E62,0,(D61+E61)-(D62+E62)),"")</f>
        <v>0.92200000000000004</v>
      </c>
      <c r="G61" s="69" t="str">
        <f t="shared" ref="G61" si="63">IF(F61&lt;F62,"v",IF(F61=F62,IF(E61&lt;E62,"v",""),""))</f>
        <v/>
      </c>
      <c r="H61" s="3"/>
      <c r="I61" s="133"/>
      <c r="J61" s="133"/>
      <c r="K61" s="50" t="str">
        <f ca="1">IF(G61&lt;&gt;"",C61,IF(G62&lt;&gt;"",C62,""))</f>
        <v>Nr 26 Sofie Karlsson Huddinge SK AF</v>
      </c>
      <c r="L61" s="85">
        <v>0.4</v>
      </c>
      <c r="M61" s="132">
        <v>4.2000000000000003E-2</v>
      </c>
      <c r="N61" s="76">
        <f>IF(M61&lt;&gt;"",IF(L61+M61&lt;L63+M63,0,(L61+M61)-(L63+M63)),"")</f>
        <v>0.442</v>
      </c>
      <c r="O61" s="69" t="str">
        <f>IF(N61&lt;N63,"v",IF(N61=N63,IF(M61&lt;M63,"v",""),""))</f>
        <v/>
      </c>
      <c r="P61" s="1">
        <v>14</v>
      </c>
      <c r="Q61" s="109">
        <v>14</v>
      </c>
      <c r="R61" s="109"/>
      <c r="S61" s="57" t="str">
        <f ca="1">IF(O61&lt;&gt;"",K61,IF(O63&lt;&gt;"",K63,""))</f>
        <v>Nr 7 Ylva Stålnacke Kiruna BK</v>
      </c>
      <c r="T61" s="134">
        <v>0</v>
      </c>
      <c r="U61" s="67">
        <v>0.44700000000000001</v>
      </c>
      <c r="V61" s="72">
        <f>IF(U61&lt;&gt;"",IF(T61+U61&lt;T57+U57,0,(T61+U61)-(T57+U57)),"")</f>
        <v>0.21299999999999999</v>
      </c>
      <c r="W61" s="115" t="str">
        <f>IF(V61&lt;V57,"v",IF(V61=V57,IF(U61&lt;U57,"v",""),""))</f>
        <v/>
      </c>
      <c r="X61" s="5"/>
      <c r="Y61" s="12"/>
      <c r="Z61" s="12"/>
      <c r="AA61" s="55"/>
      <c r="AB61" s="93"/>
      <c r="AC61" s="93"/>
      <c r="AD61" s="93"/>
      <c r="AE61" s="93"/>
      <c r="AF61" s="5"/>
      <c r="AG61" s="126"/>
      <c r="AH61" s="147" t="s">
        <v>53</v>
      </c>
      <c r="AI61" s="151" t="str">
        <f ca="1">IF(AND(O22="",O24=""),"",IF(O22="",K22,IF(O24="",K24)))</f>
        <v>Nr 29 Michelle Kervén Huddinge SK AF</v>
      </c>
      <c r="AJ61" s="149"/>
      <c r="AK61" s="149"/>
      <c r="AL61" s="149"/>
      <c r="AM61" s="149"/>
      <c r="AN61" s="150"/>
      <c r="AO61" s="147" t="s">
        <v>62</v>
      </c>
      <c r="AP61" s="151" t="str">
        <f ca="1">IF(AND(G48="",G49=""),"",IF(G48="",C48,IF(G49="",C49)))</f>
        <v>Nr 46 Siri Browald Djurgårdens IF AF</v>
      </c>
      <c r="AQ61" s="150"/>
      <c r="AR61" s="149"/>
      <c r="AS61" s="149"/>
      <c r="AT61" s="150"/>
      <c r="AU61" s="150"/>
      <c r="AV61" s="150"/>
      <c r="AW61" s="150"/>
    </row>
    <row r="62" spans="1:49" ht="11.1" customHeight="1">
      <c r="A62" s="134"/>
      <c r="B62" s="134"/>
      <c r="C62" s="46" t="str">
        <f ca="1">("Nr "&amp;INDIRECT("Ranking" &amp;L2 &amp;"!M30")) &amp;" " &amp;(INDIRECT("Ranking" &amp;L2 &amp;"!K30")) &amp;" " &amp;(INDIRECT("Ranking" &amp;L2 &amp;"!L30"))</f>
        <v>Nr 26 Sofie Karlsson Huddinge SK AF</v>
      </c>
      <c r="D62" s="134">
        <v>0</v>
      </c>
      <c r="E62" s="67">
        <v>0</v>
      </c>
      <c r="F62" s="72">
        <f t="shared" ref="F62" si="64">IF(E62&lt;&gt;"",IF(D62+E62&lt;D61+E61,0,(D62+E62)-(D61+E61)),"")</f>
        <v>0</v>
      </c>
      <c r="G62" s="70" t="str">
        <f t="shared" ref="G62" si="65">IF(F62&lt;F61,"v",IF(F62=F61,IF(E62&lt;E61,"v",""),""))</f>
        <v>v</v>
      </c>
      <c r="H62" s="7"/>
      <c r="I62" s="131">
        <v>142</v>
      </c>
      <c r="J62" s="131">
        <v>174</v>
      </c>
      <c r="K62"/>
      <c r="L62"/>
      <c r="M62" s="77"/>
      <c r="N62" s="78"/>
      <c r="O62" s="79"/>
      <c r="P62" s="6"/>
      <c r="Q62" s="137"/>
      <c r="R62" s="137"/>
      <c r="S62" s="58"/>
      <c r="T62" s="92"/>
      <c r="U62" s="92"/>
      <c r="V62" s="93"/>
      <c r="W62" s="93"/>
      <c r="X62" s="3"/>
      <c r="Y62" s="12"/>
      <c r="Z62" s="12"/>
      <c r="AA62" s="53"/>
      <c r="AB62" s="89"/>
      <c r="AC62" s="89"/>
      <c r="AD62" s="89"/>
      <c r="AE62" s="89"/>
      <c r="AF62" s="5"/>
      <c r="AG62" s="126"/>
      <c r="AH62" s="147" t="s">
        <v>53</v>
      </c>
      <c r="AI62" s="151" t="str">
        <f ca="1">IF(AND(O26="",O28=""),"",IF(O26="",K26,IF(O28="",K28)))</f>
        <v>Nr 13 Lisa Hiltula Östersund-Frösö SLK</v>
      </c>
      <c r="AJ62" s="149"/>
      <c r="AK62" s="149"/>
      <c r="AL62" s="149"/>
      <c r="AM62" s="149"/>
      <c r="AN62" s="150"/>
      <c r="AO62" s="147" t="s">
        <v>62</v>
      </c>
      <c r="AP62" s="151" t="str">
        <f ca="1">IF(AND(G50="",G51=""),"",IF(G50="",C50,IF(G51="",C51)))</f>
        <v>Nr 51 Olivia Lundgren Klövsjö Alpina</v>
      </c>
      <c r="AQ62" s="150"/>
      <c r="AR62" s="149"/>
      <c r="AS62" s="149"/>
      <c r="AT62" s="150"/>
      <c r="AU62" s="150"/>
      <c r="AV62" s="150"/>
      <c r="AW62" s="150"/>
    </row>
    <row r="63" spans="1:49" ht="11.1" customHeight="1">
      <c r="A63" s="131">
        <v>28</v>
      </c>
      <c r="B63" s="131">
        <v>92</v>
      </c>
      <c r="C63" s="47" t="str">
        <f ca="1">("Nr "&amp;INDIRECT("Ranking" &amp;L2 &amp;"!M62")) &amp;" " &amp;(INDIRECT("Ranking" &amp;L2 &amp;"!K62")) &amp;" " &amp;(INDIRECT("Ranking" &amp;L2 &amp;"!L62"))</f>
        <v>Nr 58 Elsa Fermbäck Vemdalens IF</v>
      </c>
      <c r="D63" s="73">
        <v>0.4</v>
      </c>
      <c r="E63" s="145">
        <v>0.222</v>
      </c>
      <c r="F63" s="72">
        <f t="shared" ref="F63" si="66">IF(E63&lt;&gt;"",IF(D63+E63&lt;D64+E64,0,(D63+E63)-(D64+E64)),"")</f>
        <v>0.622</v>
      </c>
      <c r="G63" s="69" t="str">
        <f t="shared" ref="G63" si="67">IF(F63&lt;F64,"v",IF(F63=F64,IF(E63&lt;E64,"v",""),""))</f>
        <v/>
      </c>
      <c r="H63" s="3"/>
      <c r="I63" s="134"/>
      <c r="J63" s="134"/>
      <c r="K63" s="50" t="str">
        <f ca="1">IF(G63&lt;&gt;"",C63,IF(G64&lt;&gt;"",C64,""))</f>
        <v>Nr 7 Ylva Stålnacke Kiruna BK</v>
      </c>
      <c r="L63" s="134">
        <v>0</v>
      </c>
      <c r="M63" s="85">
        <v>0</v>
      </c>
      <c r="N63" s="72">
        <f>IF(M63&lt;&gt;"",IF(L63+M63&lt;L61+M61,0,(L63+M63)-(L61+M61)),"")</f>
        <v>0</v>
      </c>
      <c r="O63" s="81" t="str">
        <f>IF(N63&lt;N61,"v",IF(N63=N61,IF(M63&lt;M61,"v",""),""))</f>
        <v>v</v>
      </c>
      <c r="Q63" s="135"/>
      <c r="R63" s="135"/>
      <c r="S63" s="55"/>
      <c r="T63" s="92"/>
      <c r="U63" s="92"/>
      <c r="V63" s="93"/>
      <c r="W63" s="93"/>
      <c r="X63" s="3"/>
      <c r="Y63" s="132">
        <v>228</v>
      </c>
      <c r="Z63" s="132">
        <v>236</v>
      </c>
      <c r="AA63" s="59" t="s">
        <v>14</v>
      </c>
      <c r="AB63" s="91"/>
      <c r="AC63" s="91"/>
      <c r="AD63" s="91"/>
      <c r="AE63" s="89"/>
      <c r="AF63" s="4">
        <v>4</v>
      </c>
      <c r="AG63" s="126"/>
      <c r="AH63" s="147" t="s">
        <v>53</v>
      </c>
      <c r="AI63" s="151" t="str">
        <f ca="1">IF(AND(O30="",O32=""),"",IF(O30="",K30,IF(O32="",K32)))</f>
        <v>Nr 28 Johanna Karbach UHSK Umeå SK</v>
      </c>
      <c r="AJ63" s="149"/>
      <c r="AK63" s="149"/>
      <c r="AL63" s="149"/>
      <c r="AM63" s="149"/>
      <c r="AN63" s="150"/>
      <c r="AO63" s="147" t="s">
        <v>62</v>
      </c>
      <c r="AP63" s="151" t="str">
        <f ca="1">IF(AND(G52="",G53=""),"",IF(G52="",C52,IF(G53="",C53)))</f>
        <v>Nr 35 Anna Granhed IFK Lidingö Slalomklubb</v>
      </c>
      <c r="AQ63" s="150"/>
      <c r="AR63" s="149"/>
      <c r="AS63" s="149"/>
      <c r="AT63" s="150"/>
      <c r="AU63" s="150"/>
      <c r="AV63" s="150"/>
      <c r="AW63" s="150"/>
    </row>
    <row r="64" spans="1:49" ht="11.1" customHeight="1">
      <c r="A64" s="134"/>
      <c r="B64" s="134"/>
      <c r="C64" s="47" t="str">
        <f ca="1">("Nr "&amp;INDIRECT("Ranking" &amp;L2 &amp;"!M11")) &amp;" " &amp;(INDIRECT("Ranking" &amp;L2 &amp;"!K11")) &amp;" " &amp;(INDIRECT("Ranking" &amp;L2 &amp;"!L11"))</f>
        <v>Nr 7 Ylva Stålnacke Kiruna BK</v>
      </c>
      <c r="D64" s="134">
        <v>0</v>
      </c>
      <c r="E64" s="71">
        <v>0</v>
      </c>
      <c r="F64" s="72">
        <f t="shared" ref="F64" si="68">IF(E64&lt;&gt;"",IF(D64+E64&lt;D63+E63,0,(D64+E64)-(D63+E63)),"")</f>
        <v>0</v>
      </c>
      <c r="G64" s="70" t="str">
        <f t="shared" ref="G64" si="69">IF(F64&lt;F63,"v",IF(F64=F63,IF(E64&lt;E63,"v",""),""))</f>
        <v>v</v>
      </c>
      <c r="H64" s="7"/>
      <c r="I64" s="135"/>
      <c r="J64" s="135"/>
      <c r="K64" s="52"/>
      <c r="L64" s="86"/>
      <c r="M64" s="86"/>
      <c r="N64" s="87"/>
      <c r="O64" s="55"/>
      <c r="P64" s="3"/>
      <c r="Q64" s="133"/>
      <c r="R64" s="133"/>
      <c r="S64" s="53"/>
      <c r="T64" s="88"/>
      <c r="U64" s="88"/>
      <c r="V64" s="89"/>
      <c r="W64" s="89"/>
      <c r="Y64" s="139"/>
      <c r="Z64" s="139"/>
      <c r="AA64" s="53"/>
      <c r="AB64" s="89"/>
      <c r="AC64" s="89"/>
      <c r="AD64" s="89"/>
      <c r="AE64" s="89"/>
      <c r="AF64" s="5"/>
      <c r="AG64" s="126"/>
      <c r="AH64" s="147" t="s">
        <v>53</v>
      </c>
      <c r="AI64" s="151" t="str">
        <f ca="1">IF(AND(O34="",O36=""),"",IF(O34="",K34,IF(O36="",K36)))</f>
        <v>Nr 12 Alexandra Sjöström UHSK Umeå SK</v>
      </c>
      <c r="AJ64" s="149"/>
      <c r="AK64" s="149"/>
      <c r="AL64" s="149"/>
      <c r="AM64" s="149"/>
      <c r="AN64" s="150"/>
      <c r="AO64" s="147" t="s">
        <v>62</v>
      </c>
      <c r="AP64" s="151" t="str">
        <f ca="1">IF(AND(G54="",G55=""),"",IF(G54="",C54,IF(G55="",C55)))</f>
        <v>Nr 62 - -</v>
      </c>
      <c r="AQ64" s="150"/>
      <c r="AR64" s="149"/>
      <c r="AS64" s="149"/>
      <c r="AT64" s="150"/>
      <c r="AU64" s="150"/>
      <c r="AV64" s="150"/>
      <c r="AW64" s="150"/>
    </row>
    <row r="65" spans="1:51" ht="11.1" customHeight="1">
      <c r="A65" s="132">
        <v>29</v>
      </c>
      <c r="B65" s="132">
        <v>93</v>
      </c>
      <c r="C65" s="46" t="str">
        <f ca="1">("Nr "&amp;INDIRECT("Ranking" &amp;L2 &amp;"!M51")) &amp;" " &amp;(INDIRECT("Ranking" &amp;L2 &amp;"!K51")) &amp;" " &amp;(INDIRECT("Ranking" &amp;L2 &amp;"!L51"))</f>
        <v>Nr 47 Ebba Strandberg Saltsjöbadens SLK</v>
      </c>
      <c r="D65" s="74">
        <v>0.4</v>
      </c>
      <c r="E65" s="145">
        <v>0</v>
      </c>
      <c r="F65" s="72">
        <f t="shared" ref="F65" si="70">IF(E65&lt;&gt;"",IF(D65+E65&lt;D66+E66,0,(D65+E65)-(D66+E66)),"")</f>
        <v>0.14700000000000002</v>
      </c>
      <c r="G65" s="69" t="str">
        <f t="shared" ref="G65" si="71">IF(F65&lt;F66,"v",IF(F65=F66,IF(E65&lt;E66,"v",""),""))</f>
        <v/>
      </c>
      <c r="H65" s="3"/>
      <c r="I65" s="133"/>
      <c r="J65" s="133"/>
      <c r="K65" s="48" t="str">
        <f ca="1">IF(G65&lt;&gt;"",C65,IF(G66&lt;&gt;"",C66,""))</f>
        <v>Nr 18 Elsa Wilhelmsson Funäsdalens SLK</v>
      </c>
      <c r="L65" s="75">
        <v>0.4</v>
      </c>
      <c r="M65" s="132">
        <v>1.2E-2</v>
      </c>
      <c r="N65" s="76">
        <f>IF(M65&lt;&gt;"",IF(L65+M65&lt;L67+M67,0,(L65+M65)-(L67+M67)),"")</f>
        <v>0.41200000000000003</v>
      </c>
      <c r="O65" s="69" t="str">
        <f>IF(N65&lt;N67,"v",IF(N65=N67,IF(M65&lt;M67,"v",""),""))</f>
        <v/>
      </c>
      <c r="P65" s="1">
        <v>15</v>
      </c>
      <c r="Q65" s="109">
        <v>15</v>
      </c>
      <c r="R65" s="109"/>
      <c r="S65" s="60" t="str">
        <f ca="1">IF(O65&lt;&gt;"",K65,IF(O67&lt;&gt;"",K67,""))</f>
        <v>Nr 15 Lovisa Grant IFK Lidingö Slalomklubb</v>
      </c>
      <c r="T65" s="101">
        <v>0.4</v>
      </c>
      <c r="U65" s="132">
        <v>0.4</v>
      </c>
      <c r="V65" s="76">
        <f>IF(U65&lt;&gt;"",IF(T65+U65&lt;T69+U69,0,(T65+U65)-(T69+U69)),"")</f>
        <v>0.8</v>
      </c>
      <c r="W65" s="68" t="str">
        <f>IF(V65&lt;V69,"v",IF(V65=V69,IF(U65&lt;U69,"v",""),""))</f>
        <v/>
      </c>
      <c r="AA65" s="53"/>
      <c r="AB65" s="89"/>
      <c r="AC65" s="89"/>
      <c r="AD65" s="89"/>
      <c r="AE65" s="89"/>
      <c r="AF65" s="5"/>
      <c r="AG65" s="126"/>
      <c r="AH65" s="147" t="s">
        <v>53</v>
      </c>
      <c r="AI65" s="151" t="str">
        <f ca="1">IF(AND(O41="",O43=""),"",IF(O41="",K41,IF(O43="",K43)))</f>
        <v>Nr 43 Petrea Norgren Huddinge SK AF</v>
      </c>
      <c r="AJ65" s="149"/>
      <c r="AK65" s="149"/>
      <c r="AL65" s="149"/>
      <c r="AM65" s="149"/>
      <c r="AN65" s="150"/>
      <c r="AO65" s="147" t="s">
        <v>62</v>
      </c>
      <c r="AP65" s="151" t="str">
        <f ca="1">IF(AND(G57="",G58=""),"",IF(G57="",C57,IF(G58="",C58)))</f>
        <v>Nr 42 Nadja Gunnarstedt IFK Kåbdalis</v>
      </c>
      <c r="AQ65" s="150"/>
      <c r="AR65" s="149"/>
      <c r="AS65" s="149"/>
      <c r="AT65" s="150"/>
      <c r="AU65" s="150"/>
      <c r="AV65" s="150"/>
      <c r="AW65" s="150"/>
    </row>
    <row r="66" spans="1:51" ht="11.1" customHeight="1">
      <c r="A66" s="134"/>
      <c r="B66" s="134"/>
      <c r="C66" s="46" t="str">
        <f ca="1">("Nr "&amp;INDIRECT("Ranking" &amp;L2 &amp;"!M22")) &amp;" " &amp;(INDIRECT("Ranking" &amp;L2 &amp;"!K22")) &amp;" " &amp;(INDIRECT("Ranking" &amp;L2 &amp;"!L22"))</f>
        <v>Nr 18 Elsa Wilhelmsson Funäsdalens SLK</v>
      </c>
      <c r="D66" s="134">
        <v>0</v>
      </c>
      <c r="E66" s="67">
        <v>0.253</v>
      </c>
      <c r="F66" s="72">
        <f t="shared" ref="F66" si="72">IF(E66&lt;&gt;"",IF(D66+E66&lt;D65+E65,0,(D66+E66)-(D65+E65)),"")</f>
        <v>0</v>
      </c>
      <c r="G66" s="70" t="str">
        <f t="shared" ref="G66" si="73">IF(F66&lt;F65,"v",IF(F66=F65,IF(E66&lt;E65,"v",""),""))</f>
        <v>v</v>
      </c>
      <c r="H66" s="7"/>
      <c r="I66" s="131">
        <v>143</v>
      </c>
      <c r="J66" s="131">
        <v>175</v>
      </c>
      <c r="K66" s="49"/>
      <c r="L66" s="77"/>
      <c r="M66" s="77"/>
      <c r="N66" s="78"/>
      <c r="O66" s="79"/>
      <c r="P66" s="6"/>
      <c r="Q66" s="137"/>
      <c r="R66" s="137"/>
      <c r="S66" s="58"/>
      <c r="T66" s="97"/>
      <c r="U66" s="97"/>
      <c r="V66" s="98"/>
      <c r="W66" s="114"/>
      <c r="X66" s="3"/>
      <c r="Y66" s="12"/>
      <c r="Z66" s="12"/>
      <c r="AA66" s="55"/>
      <c r="AB66" s="93"/>
      <c r="AC66" s="93"/>
      <c r="AD66" s="93"/>
      <c r="AE66" s="93"/>
      <c r="AF66" s="5"/>
      <c r="AG66" s="126"/>
      <c r="AH66" s="147" t="s">
        <v>53</v>
      </c>
      <c r="AI66" s="151" t="str">
        <f ca="1">IF(AND(O45="",O47=""),"",IF(O45="",K45,IF(O47="",K47)))</f>
        <v>Nr 27 Li Djurestål Sollentuna SLK</v>
      </c>
      <c r="AJ66" s="149"/>
      <c r="AK66" s="149"/>
      <c r="AL66" s="149"/>
      <c r="AM66" s="149"/>
      <c r="AN66" s="150"/>
      <c r="AO66" s="147" t="s">
        <v>62</v>
      </c>
      <c r="AP66" s="151" t="str">
        <f ca="1">IF(AND(G59="",G60=""),"",IF(G59="",C59,IF(G60="",C60)))</f>
        <v>Nr 55 Martina Jansson Sundsvalls SLK</v>
      </c>
      <c r="AQ66" s="150"/>
      <c r="AR66" s="149"/>
      <c r="AS66" s="149"/>
      <c r="AT66" s="150"/>
      <c r="AU66" s="150"/>
      <c r="AV66" s="150"/>
      <c r="AW66" s="150"/>
    </row>
    <row r="67" spans="1:51" ht="11.1" customHeight="1">
      <c r="A67" s="131">
        <v>30</v>
      </c>
      <c r="B67" s="131">
        <v>94</v>
      </c>
      <c r="C67" s="47" t="str">
        <f ca="1">("Nr "&amp;INDIRECT("Ranking" &amp;L2 &amp;"!M54")) &amp;" " &amp;(INDIRECT("Ranking" &amp;L2 &amp;"!K54")) &amp;" " &amp;(INDIRECT("Ranking" &amp;L2 &amp;"!L54"))</f>
        <v>Nr 50 Klara Olsson Uppsala SLK</v>
      </c>
      <c r="D67" s="71">
        <v>0.4</v>
      </c>
      <c r="E67" s="134">
        <v>1.1739999999999999</v>
      </c>
      <c r="F67" s="72">
        <f t="shared" ref="F67" si="74">IF(E67&lt;&gt;"",IF(D67+E67&lt;D68+E68,0,(D67+E67)-(D68+E68)),"")</f>
        <v>1.5739999999999998</v>
      </c>
      <c r="G67" s="69" t="str">
        <f t="shared" ref="G67" si="75">IF(F67&lt;F68,"v",IF(F67=F68,IF(E67&lt;E68,"v",""),""))</f>
        <v/>
      </c>
      <c r="H67" s="2"/>
      <c r="I67" s="134"/>
      <c r="J67" s="134"/>
      <c r="K67" s="48" t="str">
        <f ca="1">IF(G67&lt;&gt;"",C67,IF(G68&lt;&gt;"",C68,""))</f>
        <v>Nr 15 Lovisa Grant IFK Lidingö Slalomklubb</v>
      </c>
      <c r="L67" s="134">
        <v>0</v>
      </c>
      <c r="M67" s="80">
        <v>0</v>
      </c>
      <c r="N67" s="72">
        <f>IF(M67&lt;&gt;"",IF(L67+M67&lt;L65+M65,0,(L67+M67)-(L65+M65)),"")</f>
        <v>0</v>
      </c>
      <c r="O67" s="81" t="str">
        <f>IF(N67&lt;N65,"v",IF(N67=N65,IF(M67&lt;M65,"v",""),""))</f>
        <v>v</v>
      </c>
      <c r="Q67" s="130">
        <v>200</v>
      </c>
      <c r="R67" s="130">
        <v>216</v>
      </c>
      <c r="S67" s="59" t="s">
        <v>61</v>
      </c>
      <c r="T67" s="99"/>
      <c r="U67" s="99"/>
      <c r="V67" s="100"/>
      <c r="W67" s="116"/>
      <c r="X67" s="2"/>
      <c r="Y67" s="136"/>
      <c r="Z67" s="136"/>
      <c r="AA67" s="146" t="str">
        <f ca="1">IF(W65&lt;&gt;"",S65,IF(W69&lt;&gt;"",S69,""))</f>
        <v>Nr 2 Charlotta Säfvenberg UHSK Umeå SK</v>
      </c>
      <c r="AB67" s="134">
        <v>0</v>
      </c>
      <c r="AC67" s="85">
        <v>0</v>
      </c>
      <c r="AD67" s="72">
        <f>IF(AC67&lt;&gt;"",IF(AB67+AC67&lt;AB59+AC59,0,(AB67+AC67)-(AB59+AC59)),"")</f>
        <v>0</v>
      </c>
      <c r="AE67" s="115" t="str">
        <f>IF(AD67&lt;AD59,"v",IF(AD67=AD59,IF(AC67&lt;AC59,"v",""),""))</f>
        <v>v</v>
      </c>
      <c r="AF67" s="5"/>
      <c r="AG67" s="126"/>
      <c r="AH67" s="147" t="s">
        <v>53</v>
      </c>
      <c r="AI67" s="151" t="str">
        <f ca="1">IF(AND(O49="",O51=""),"",IF(O49="",K49,IF(O51="",K51)))</f>
        <v>Nr 19 Moa Gabrielsson Piteå Alpina</v>
      </c>
      <c r="AJ67" s="149"/>
      <c r="AK67" s="149"/>
      <c r="AL67" s="149"/>
      <c r="AM67" s="149"/>
      <c r="AN67" s="150"/>
      <c r="AO67" s="147" t="s">
        <v>62</v>
      </c>
      <c r="AP67" s="151" t="str">
        <f ca="1">IF(AND(G61="",G62=""),"",IF(G61="",C61,IF(G62="",C62)))</f>
        <v>Nr 39 Linda Aguirre Åre SLK</v>
      </c>
      <c r="AQ67" s="150"/>
      <c r="AR67" s="149"/>
      <c r="AS67" s="149"/>
      <c r="AT67" s="150"/>
      <c r="AU67" s="150"/>
      <c r="AV67" s="150"/>
      <c r="AW67" s="150"/>
    </row>
    <row r="68" spans="1:51" ht="11.1" customHeight="1">
      <c r="A68" s="134"/>
      <c r="B68" s="134"/>
      <c r="C68" s="47" t="str">
        <f ca="1">("Nr "&amp;INDIRECT("Ranking" &amp;L2 &amp;"!M19")) &amp;" " &amp;(INDIRECT("Ranking" &amp;L2 &amp;"!K19")) &amp;" " &amp;(INDIRECT("Ranking" &amp;L2 &amp;"!L19"))</f>
        <v>Nr 15 Lovisa Grant IFK Lidingö Slalomklubb</v>
      </c>
      <c r="D68" s="134">
        <v>0</v>
      </c>
      <c r="E68" s="71">
        <v>0</v>
      </c>
      <c r="F68" s="72">
        <f t="shared" ref="F68" si="76">IF(E68&lt;&gt;"",IF(D68+E68&lt;D67+E67,0,(D68+E68)-(D67+E67)),"")</f>
        <v>0</v>
      </c>
      <c r="G68" s="70" t="str">
        <f t="shared" ref="G68" si="77">IF(F68&lt;F67,"v",IF(F68=F67,IF(E68&lt;E67,"v",""),""))</f>
        <v>v</v>
      </c>
      <c r="H68" s="7"/>
      <c r="I68" s="135"/>
      <c r="J68" s="135"/>
      <c r="K68" s="49"/>
      <c r="L68" s="82"/>
      <c r="M68" s="82"/>
      <c r="N68" s="83"/>
      <c r="O68" s="55"/>
      <c r="P68" s="3"/>
      <c r="Q68" s="130"/>
      <c r="R68" s="130"/>
      <c r="S68" s="53"/>
      <c r="T68" s="88"/>
      <c r="U68" s="88"/>
      <c r="V68" s="89"/>
      <c r="W68" s="89"/>
      <c r="X68" s="5"/>
      <c r="Y68" s="12"/>
      <c r="Z68" s="12"/>
      <c r="AA68" s="6"/>
      <c r="AB68" s="12"/>
      <c r="AC68" s="12"/>
      <c r="AD68" s="12"/>
      <c r="AE68" s="12"/>
      <c r="AF68" s="3"/>
      <c r="AG68" s="126"/>
      <c r="AH68" s="147" t="s">
        <v>53</v>
      </c>
      <c r="AI68" s="151" t="str">
        <f ca="1">IF(AND(O53="",O55=""),"",IF(O53="",K53,IF(O55="",K55)))</f>
        <v>Nr 30 Emma Beckman Mälaröarnas Alpina SK</v>
      </c>
      <c r="AJ68" s="149"/>
      <c r="AK68" s="149"/>
      <c r="AL68" s="149"/>
      <c r="AM68" s="149"/>
      <c r="AN68" s="150"/>
      <c r="AO68" s="147" t="s">
        <v>62</v>
      </c>
      <c r="AP68" s="151" t="str">
        <f ca="1">IF(AND(G63="",G64=""),"",IF(G63="",C63,IF(G64="",C64)))</f>
        <v>Nr 58 Elsa Fermbäck Vemdalens IF</v>
      </c>
      <c r="AQ68" s="150"/>
      <c r="AR68" s="149"/>
      <c r="AS68" s="149"/>
      <c r="AT68" s="150"/>
      <c r="AU68" s="150"/>
      <c r="AV68" s="150"/>
      <c r="AW68" s="150"/>
    </row>
    <row r="69" spans="1:51" ht="11.1" customHeight="1">
      <c r="A69" s="132">
        <v>31</v>
      </c>
      <c r="B69" s="132">
        <v>95</v>
      </c>
      <c r="C69" s="46" t="str">
        <f ca="1">("Nr "&amp;INDIRECT("Ranking" &amp;L2 &amp;"!M38")) &amp;" " &amp;(INDIRECT("Ranking" &amp;L2 &amp;"!K38")) &amp;" " &amp;(INDIRECT("Ranking" &amp;L2 &amp;"!L38"))</f>
        <v>Nr 34 Helena Christensen Sundsvalls SLK</v>
      </c>
      <c r="D69" s="74">
        <v>0.184</v>
      </c>
      <c r="E69" s="145">
        <v>0</v>
      </c>
      <c r="F69" s="72">
        <f t="shared" ref="F69" si="78">IF(E69&lt;&gt;"",IF(D69+E69&lt;D70+E70,0,(D69+E69)-(D70+E70)),"")</f>
        <v>0</v>
      </c>
      <c r="G69" s="69" t="str">
        <f t="shared" ref="G69" si="79">IF(F69&lt;F70,"v",IF(F69=F70,IF(E69&lt;E70,"v",""),""))</f>
        <v>v</v>
      </c>
      <c r="H69" s="2"/>
      <c r="I69" s="133"/>
      <c r="J69" s="133"/>
      <c r="K69" s="50" t="str">
        <f ca="1">IF(G69&lt;&gt;"",C69,IF(G70&lt;&gt;"",C70,""))</f>
        <v>Nr 34 Helena Christensen Sundsvalls SLK</v>
      </c>
      <c r="L69" s="84">
        <v>0.4</v>
      </c>
      <c r="M69" s="132">
        <v>0.86899999999999999</v>
      </c>
      <c r="N69" s="76">
        <f>IF(M69&lt;&gt;"",IF(L69+M69&lt;L71+M71,0,(L69+M69)-(L71+M71)),"")</f>
        <v>1.2690000000000001</v>
      </c>
      <c r="O69" s="69" t="str">
        <f>IF(N69&lt;N71,"v",IF(N69=N71,IF(M69&lt;M71,"v",""),""))</f>
        <v/>
      </c>
      <c r="P69" s="1">
        <v>16</v>
      </c>
      <c r="Q69" s="104">
        <v>16</v>
      </c>
      <c r="R69" s="104"/>
      <c r="S69" s="60" t="str">
        <f ca="1">IF(O69&lt;&gt;"",K69,IF(O71&lt;&gt;"",K71,""))</f>
        <v>Nr 2 Charlotta Säfvenberg UHSK Umeå SK</v>
      </c>
      <c r="T69" s="134">
        <v>0</v>
      </c>
      <c r="U69" s="71">
        <v>0</v>
      </c>
      <c r="V69" s="72">
        <f>IF(U69&lt;&gt;"",IF(T69+U69&lt;T65+U65,0,(T69+U69)-(T65+U65)),"")</f>
        <v>0</v>
      </c>
      <c r="W69" s="115" t="str">
        <f>IF(V69&lt;V65,"v",IF(V69=V65,IF(U69&lt;U65,"v",""),""))</f>
        <v>v</v>
      </c>
      <c r="X69" s="5"/>
      <c r="Y69" s="12"/>
      <c r="Z69" s="12"/>
      <c r="AA69" s="3"/>
      <c r="AB69" s="12"/>
      <c r="AC69" s="12"/>
      <c r="AD69" s="12"/>
      <c r="AE69" s="12"/>
      <c r="AF69" s="3"/>
      <c r="AG69" s="126"/>
      <c r="AH69" s="147" t="s">
        <v>53</v>
      </c>
      <c r="AI69" s="151" t="str">
        <f ca="1">IF(AND(O57="",O59=""),"",IF(O57="",K57,IF(O59="",K59)))</f>
        <v>Nr 23 Rebecca Gunnarstedt IFK Kåbdalis</v>
      </c>
      <c r="AJ69" s="149"/>
      <c r="AK69" s="149"/>
      <c r="AL69" s="149"/>
      <c r="AM69" s="149"/>
      <c r="AN69" s="150"/>
      <c r="AO69" s="147" t="s">
        <v>62</v>
      </c>
      <c r="AP69" s="151" t="str">
        <f ca="1">IF(AND(G65="",G66=""),"",IF(G65="",C65,IF(G66="",C66)))</f>
        <v>Nr 47 Ebba Strandberg Saltsjöbadens SLK</v>
      </c>
      <c r="AQ69" s="150"/>
      <c r="AR69" s="149"/>
      <c r="AS69" s="149"/>
      <c r="AT69" s="150"/>
      <c r="AU69" s="150"/>
      <c r="AV69" s="150"/>
      <c r="AW69" s="150"/>
    </row>
    <row r="70" spans="1:51" ht="11.1" customHeight="1">
      <c r="A70" s="134"/>
      <c r="B70" s="134"/>
      <c r="C70" s="46" t="str">
        <f ca="1">("Nr "&amp;INDIRECT("Ranking" &amp;L2 &amp;"!M35")) &amp;" " &amp;(INDIRECT("Ranking" &amp;L2 &amp;"!K35")) &amp;" " &amp;(INDIRECT("Ranking" &amp;L2 &amp;"!L35"))</f>
        <v>Nr 31 Evelina Nejderyd Huddinge SK AF</v>
      </c>
      <c r="D70" s="134">
        <v>0</v>
      </c>
      <c r="E70" s="67">
        <v>0.33200000000000002</v>
      </c>
      <c r="F70" s="72">
        <f t="shared" ref="F70" si="80">IF(E70&lt;&gt;"",IF(D70+E70&lt;D69+E69,0,(D70+E70)-(D69+E69)),"")</f>
        <v>0.14800000000000002</v>
      </c>
      <c r="G70" s="70" t="str">
        <f t="shared" ref="G70" si="81">IF(F70&lt;F69,"v",IF(F70=F69,IF(E70&lt;E69,"v",""),""))</f>
        <v/>
      </c>
      <c r="H70" s="3"/>
      <c r="I70" s="131">
        <v>144</v>
      </c>
      <c r="J70" s="131">
        <v>176</v>
      </c>
      <c r="K70" s="51"/>
      <c r="L70" s="77"/>
      <c r="M70" s="77"/>
      <c r="N70" s="78"/>
      <c r="O70" s="79"/>
      <c r="P70" s="6"/>
      <c r="Q70" s="138"/>
      <c r="R70" s="138"/>
      <c r="S70" s="6"/>
      <c r="T70" s="12"/>
      <c r="U70" s="12"/>
      <c r="V70" s="12"/>
      <c r="W70" s="12"/>
      <c r="X70" s="3"/>
      <c r="Y70" s="12"/>
      <c r="Z70" s="12"/>
      <c r="AG70" s="126"/>
      <c r="AH70" s="147" t="s">
        <v>53</v>
      </c>
      <c r="AI70" s="151" t="str">
        <f ca="1">IF(AND(O61="",O63=""),"",IF(O61="",K61,IF(O63="",K63)))</f>
        <v>Nr 26 Sofie Karlsson Huddinge SK AF</v>
      </c>
      <c r="AJ70" s="149"/>
      <c r="AK70" s="149"/>
      <c r="AL70" s="149"/>
      <c r="AM70" s="149"/>
      <c r="AN70" s="150"/>
      <c r="AO70" s="147" t="s">
        <v>62</v>
      </c>
      <c r="AP70" s="151" t="str">
        <f ca="1">IF(AND(G67="",G68=""),"",IF(G67="",C67,IF(G68="",C68)))</f>
        <v>Nr 50 Klara Olsson Uppsala SLK</v>
      </c>
      <c r="AQ70" s="150"/>
      <c r="AR70" s="149"/>
      <c r="AS70" s="149"/>
      <c r="AT70" s="150"/>
      <c r="AU70" s="150"/>
      <c r="AV70" s="150"/>
      <c r="AW70" s="150"/>
    </row>
    <row r="71" spans="1:51" ht="11.1" customHeight="1">
      <c r="A71" s="131">
        <v>32</v>
      </c>
      <c r="B71" s="131">
        <v>96</v>
      </c>
      <c r="C71" s="47" t="str">
        <f ca="1">("Nr "&amp;INDIRECT("Ranking" &amp;L2 &amp;"!M67")) &amp;" " &amp;(INDIRECT("Ranking" &amp;L2 &amp;"!K67")) &amp;" " &amp;(INDIRECT("Ranking" &amp;L2 &amp;"!L67"))</f>
        <v>Nr 63 - -</v>
      </c>
      <c r="D71" s="73">
        <v>0.4</v>
      </c>
      <c r="E71" s="145">
        <v>0.4</v>
      </c>
      <c r="F71" s="72">
        <f t="shared" ref="F71" si="82">IF(E71&lt;&gt;"",IF(D71+E71&lt;D72+E72,0,(D71+E71)-(D72+E72)),"")</f>
        <v>0.8</v>
      </c>
      <c r="G71" s="69" t="str">
        <f t="shared" ref="G71" si="83">IF(F71&lt;F72,"v",IF(F71=F72,IF(E71&lt;E72,"v",""),""))</f>
        <v/>
      </c>
      <c r="H71" s="2"/>
      <c r="I71" s="134"/>
      <c r="J71" s="134"/>
      <c r="K71" s="50" t="str">
        <f ca="1">IF(G71&lt;&gt;"",C71,IF(G72&lt;&gt;"",C72,""))</f>
        <v>Nr 2 Charlotta Säfvenberg UHSK Umeå SK</v>
      </c>
      <c r="L71" s="134">
        <v>0</v>
      </c>
      <c r="M71" s="85">
        <v>0</v>
      </c>
      <c r="N71" s="72">
        <f>IF(M71&lt;&gt;"",IF(L71+M71&lt;L69+M69,0,(L71+M71)-(L69+M69)),"")</f>
        <v>0</v>
      </c>
      <c r="O71" s="81" t="str">
        <f>IF(N71&lt;N69,"v",IF(N71=N69,IF(M71&lt;M69,"v",""),""))</f>
        <v>v</v>
      </c>
      <c r="S71" s="3"/>
      <c r="T71" s="12"/>
      <c r="U71" s="12"/>
      <c r="V71" s="12"/>
      <c r="W71" s="12"/>
      <c r="X71" s="3"/>
      <c r="Y71" s="12"/>
      <c r="Z71" s="12"/>
      <c r="AG71" s="126"/>
      <c r="AH71" s="147" t="s">
        <v>53</v>
      </c>
      <c r="AI71" s="151" t="str">
        <f ca="1">IF(AND(O65="",O67=""),"",IF(O65="",K65,IF(O67="",K67)))</f>
        <v>Nr 18 Elsa Wilhelmsson Funäsdalens SLK</v>
      </c>
      <c r="AJ71" s="149"/>
      <c r="AK71" s="149"/>
      <c r="AL71" s="149"/>
      <c r="AM71" s="149"/>
      <c r="AN71" s="150"/>
      <c r="AO71" s="147" t="s">
        <v>62</v>
      </c>
      <c r="AP71" s="151" t="str">
        <f ca="1">IF(AND(G69="",G70=""),"",IF(G69="",C69,IF(G70="",C70)))</f>
        <v>Nr 31 Evelina Nejderyd Huddinge SK AF</v>
      </c>
      <c r="AQ71" s="150"/>
      <c r="AR71" s="149"/>
      <c r="AS71" s="149"/>
      <c r="AT71" s="150"/>
      <c r="AU71" s="150"/>
      <c r="AV71" s="150"/>
      <c r="AW71" s="150"/>
    </row>
    <row r="72" spans="1:51" ht="11.1" customHeight="1">
      <c r="A72" s="134"/>
      <c r="B72" s="134"/>
      <c r="C72" s="47" t="str">
        <f ca="1">("Nr "&amp;INDIRECT("Ranking" &amp;L2 &amp;"!M6")) &amp;" " &amp;(INDIRECT("Ranking" &amp;L2 &amp;"!K6")) &amp;" " &amp;(INDIRECT("Ranking" &amp;L2 &amp;"!L6"))</f>
        <v>Nr 2 Charlotta Säfvenberg UHSK Umeå SK</v>
      </c>
      <c r="D72" s="134">
        <v>0</v>
      </c>
      <c r="E72" s="71">
        <v>0</v>
      </c>
      <c r="F72" s="72">
        <f t="shared" ref="F72" si="84">IF(E72&lt;&gt;"",IF(D72+E72&lt;D71+E71,0,(D72+E72)-(D71+E71)),"")</f>
        <v>0</v>
      </c>
      <c r="G72" s="70" t="str">
        <f t="shared" ref="G72" si="85">IF(F72&lt;F71,"v",IF(F72=F71,IF(E72&lt;E71,"v",""),""))</f>
        <v>v</v>
      </c>
      <c r="H72" s="6"/>
      <c r="I72" s="135"/>
      <c r="J72" s="135"/>
      <c r="K72" s="6"/>
      <c r="L72" s="12"/>
      <c r="M72" s="12"/>
      <c r="N72" s="12"/>
      <c r="O72" s="3"/>
      <c r="P72" s="3"/>
      <c r="Q72" s="12"/>
      <c r="R72" s="12"/>
      <c r="AG72" s="126"/>
      <c r="AH72" s="147" t="s">
        <v>53</v>
      </c>
      <c r="AI72" s="151" t="str">
        <f ca="1">IF(AND(O69="",O71=""),"",IF(O69="",K69,IF(O71="",K71)))</f>
        <v>Nr 34 Helena Christensen Sundsvalls SLK</v>
      </c>
      <c r="AJ72" s="149"/>
      <c r="AK72" s="149"/>
      <c r="AL72" s="149"/>
      <c r="AM72" s="149"/>
      <c r="AN72" s="150"/>
      <c r="AO72" s="147" t="s">
        <v>62</v>
      </c>
      <c r="AP72" s="151" t="str">
        <f ca="1">IF(AND(G71="",G72=""),"",IF(G71="",C71,IF(G72="",C72)))</f>
        <v>Nr 63 - -</v>
      </c>
      <c r="AQ72" s="150"/>
      <c r="AR72" s="149"/>
      <c r="AS72" s="149"/>
      <c r="AT72" s="150"/>
      <c r="AU72" s="150"/>
      <c r="AV72" s="150"/>
      <c r="AW72" s="150"/>
    </row>
    <row r="73" spans="1:51" ht="11.1" customHeight="1">
      <c r="I73" s="133"/>
      <c r="J73" s="133"/>
      <c r="AH73" s="150"/>
      <c r="AI73" s="149"/>
      <c r="AJ73" s="149"/>
      <c r="AK73" s="149"/>
      <c r="AL73" s="149"/>
      <c r="AM73" s="150"/>
      <c r="AN73" s="150"/>
      <c r="AO73" s="150"/>
      <c r="AP73" s="150"/>
      <c r="AQ73" s="150"/>
      <c r="AR73" s="150"/>
      <c r="AS73" s="150"/>
      <c r="AT73" s="149"/>
      <c r="AU73" s="150"/>
      <c r="AV73" s="150"/>
      <c r="AW73" s="150"/>
      <c r="AX73" s="36"/>
      <c r="AY73" s="37"/>
    </row>
    <row r="74" spans="1:51">
      <c r="AI74" s="10"/>
      <c r="AM74" s="1"/>
      <c r="AT74" s="10"/>
      <c r="AU74" s="1"/>
    </row>
    <row r="75" spans="1:51">
      <c r="P75" s="104"/>
      <c r="AE75" s="1"/>
      <c r="AI75" s="10"/>
      <c r="AM75" s="1"/>
      <c r="AT75" s="10"/>
      <c r="AU75" s="1"/>
    </row>
    <row r="76" spans="1:51">
      <c r="P76" s="104"/>
      <c r="AE76" s="1"/>
      <c r="AI76" s="10"/>
      <c r="AM76" s="1"/>
      <c r="AT76" s="10"/>
      <c r="AU76" s="1"/>
    </row>
    <row r="77" spans="1:51">
      <c r="P77" s="104"/>
      <c r="AE77" s="1"/>
      <c r="AI77" s="10"/>
      <c r="AM77" s="1"/>
      <c r="AT77" s="10"/>
      <c r="AU77" s="1"/>
    </row>
    <row r="78" spans="1:51">
      <c r="P78" s="104"/>
      <c r="AE78" s="1"/>
      <c r="AI78" s="10"/>
      <c r="AM78" s="1"/>
      <c r="AT78" s="10"/>
      <c r="AU78" s="1"/>
    </row>
    <row r="79" spans="1:51">
      <c r="P79" s="104"/>
      <c r="AE79" s="1"/>
      <c r="AI79" s="10"/>
      <c r="AM79" s="1"/>
      <c r="AT79" s="10"/>
      <c r="AU79" s="1"/>
    </row>
    <row r="80" spans="1:51">
      <c r="P80" s="104"/>
      <c r="AE80" s="1"/>
      <c r="AI80" s="10"/>
      <c r="AM80" s="1"/>
      <c r="AT80" s="10"/>
      <c r="AU80" s="1"/>
    </row>
    <row r="81" spans="3:54">
      <c r="P81" s="104"/>
      <c r="AE81" s="1"/>
      <c r="AI81" s="10"/>
      <c r="AM81" s="1"/>
      <c r="AT81" s="10"/>
      <c r="AU81" s="1"/>
    </row>
    <row r="82" spans="3:54" s="10" customFormat="1">
      <c r="C82" s="1"/>
      <c r="G82" s="1"/>
      <c r="H82" s="1"/>
      <c r="K82" s="1"/>
      <c r="O82" s="1"/>
      <c r="P82" s="104"/>
      <c r="S82" s="1"/>
      <c r="X82" s="1"/>
      <c r="AA82" s="1"/>
      <c r="AE82" s="1"/>
      <c r="AF82" s="1"/>
      <c r="AG82" s="1"/>
      <c r="AH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  <c r="AY82" s="1"/>
      <c r="AZ82" s="1"/>
      <c r="BA82" s="1"/>
      <c r="BB82" s="1"/>
    </row>
    <row r="83" spans="3:54" s="10" customFormat="1">
      <c r="O83" s="1"/>
      <c r="P83" s="104"/>
      <c r="AE83" s="1"/>
      <c r="AF83" s="1"/>
      <c r="AG83" s="1"/>
      <c r="AH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  <c r="AY83" s="1"/>
      <c r="AZ83" s="1"/>
      <c r="BA83" s="1"/>
      <c r="BB83" s="1"/>
    </row>
    <row r="84" spans="3:54" s="10" customFormat="1">
      <c r="O84" s="1"/>
      <c r="P84" s="104"/>
      <c r="AE84" s="1"/>
      <c r="AF84" s="1"/>
      <c r="AG84" s="1"/>
      <c r="AH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  <c r="AY84" s="1"/>
      <c r="AZ84" s="1"/>
      <c r="BA84" s="1"/>
      <c r="BB84" s="1"/>
    </row>
    <row r="85" spans="3:54" s="10" customFormat="1">
      <c r="O85" s="1"/>
      <c r="P85" s="104"/>
      <c r="AE85" s="1"/>
      <c r="AF85" s="1"/>
      <c r="AG85" s="1"/>
      <c r="AH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  <c r="AY85" s="1"/>
      <c r="AZ85" s="1"/>
      <c r="BA85" s="1"/>
      <c r="BB85" s="1"/>
    </row>
    <row r="86" spans="3:54" s="10" customFormat="1">
      <c r="O86" s="1"/>
      <c r="P86" s="104"/>
      <c r="AE86" s="1"/>
      <c r="AF86" s="1"/>
      <c r="AG86" s="1"/>
      <c r="AH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  <c r="AY86" s="1"/>
      <c r="AZ86" s="1"/>
      <c r="BA86" s="1"/>
      <c r="BB86" s="1"/>
    </row>
    <row r="87" spans="3:54" s="10" customFormat="1">
      <c r="O87" s="1"/>
      <c r="P87" s="104"/>
      <c r="AE87" s="1"/>
      <c r="AF87" s="1"/>
      <c r="AG87" s="1"/>
      <c r="AH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  <c r="AY87" s="1"/>
      <c r="AZ87" s="1"/>
      <c r="BA87" s="1"/>
      <c r="BB87" s="1"/>
    </row>
    <row r="88" spans="3:54" s="10" customFormat="1">
      <c r="O88" s="1"/>
      <c r="P88" s="104"/>
      <c r="AE88" s="1"/>
      <c r="AF88" s="1"/>
      <c r="AG88" s="1"/>
      <c r="AH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  <c r="AY88" s="1"/>
      <c r="AZ88" s="1"/>
      <c r="BA88" s="1"/>
      <c r="BB88" s="1"/>
    </row>
    <row r="89" spans="3:54" s="10" customFormat="1">
      <c r="O89" s="1"/>
      <c r="P89" s="104"/>
      <c r="AE89" s="1"/>
      <c r="AF89" s="1"/>
      <c r="AG89" s="1"/>
      <c r="AH89" s="1"/>
      <c r="AM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  <c r="AZ89" s="1"/>
      <c r="BA89" s="1"/>
      <c r="BB89" s="1"/>
    </row>
    <row r="90" spans="3:54" s="10" customFormat="1">
      <c r="O90" s="1"/>
      <c r="P90" s="104"/>
      <c r="AE90" s="1"/>
      <c r="AF90" s="1"/>
      <c r="AG90" s="1"/>
      <c r="AH90" s="1"/>
      <c r="AI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  <c r="AZ90" s="1"/>
      <c r="BA90" s="1"/>
      <c r="BB90" s="1"/>
    </row>
    <row r="91" spans="3:54">
      <c r="C91" s="10"/>
      <c r="G91" s="10"/>
      <c r="H91" s="10"/>
      <c r="K91" s="10"/>
      <c r="P91" s="104"/>
      <c r="S91" s="10"/>
      <c r="X91" s="10"/>
      <c r="AA91" s="10"/>
      <c r="AE91" s="1"/>
    </row>
    <row r="92" spans="3:54">
      <c r="T92" s="1"/>
      <c r="U92" s="1"/>
    </row>
    <row r="93" spans="3:54">
      <c r="T93" s="1"/>
      <c r="U93" s="1"/>
    </row>
    <row r="94" spans="3:54">
      <c r="T94" s="1"/>
      <c r="U94" s="1"/>
    </row>
    <row r="95" spans="3:54">
      <c r="T95" s="1"/>
      <c r="U95" s="1"/>
    </row>
    <row r="96" spans="3:54">
      <c r="T96" s="1"/>
      <c r="U96" s="1"/>
    </row>
    <row r="97" spans="20:21">
      <c r="T97" s="1"/>
      <c r="U97" s="1"/>
    </row>
    <row r="98" spans="20:21">
      <c r="T98" s="1"/>
      <c r="U98" s="1"/>
    </row>
    <row r="99" spans="20:21">
      <c r="T99" s="1"/>
      <c r="U99" s="1"/>
    </row>
    <row r="100" spans="20:21">
      <c r="T100" s="1"/>
      <c r="U100" s="1"/>
    </row>
    <row r="101" spans="20:21">
      <c r="T101" s="1"/>
      <c r="U101" s="1"/>
    </row>
    <row r="102" spans="20:21">
      <c r="T102" s="1"/>
      <c r="U102" s="1"/>
    </row>
    <row r="103" spans="20:21">
      <c r="T103" s="1"/>
      <c r="U103" s="1"/>
    </row>
    <row r="104" spans="20:21">
      <c r="T104" s="1"/>
      <c r="U104" s="1"/>
    </row>
    <row r="105" spans="20:21">
      <c r="T105" s="1"/>
      <c r="U105" s="1"/>
    </row>
    <row r="106" spans="20:21">
      <c r="T106" s="1"/>
      <c r="U106" s="1"/>
    </row>
    <row r="107" spans="20:21">
      <c r="T107" s="1"/>
      <c r="U107" s="1"/>
    </row>
  </sheetData>
  <pageMargins left="0.15748031496062992" right="0" top="1.4566929133858268" bottom="0.98425196850393704" header="0.51181102362204722" footer="0.51181102362204722"/>
  <pageSetup paperSize="9" scale="90" orientation="landscape" r:id="rId1"/>
  <rowBreaks count="1" manualBreakCount="1">
    <brk id="38" max="48" man="1"/>
  </rowBreaks>
  <colBreaks count="2" manualBreakCount="2">
    <brk id="16" max="71" man="1"/>
    <brk id="32" max="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83"/>
  <sheetViews>
    <sheetView showRuler="0" topLeftCell="J30" zoomScale="94" zoomScaleNormal="94" workbookViewId="0">
      <selection activeCell="N67" sqref="N67"/>
    </sheetView>
  </sheetViews>
  <sheetFormatPr defaultColWidth="10.125" defaultRowHeight="15.75"/>
  <cols>
    <col min="1" max="1" width="16.5" hidden="1" customWidth="1"/>
    <col min="2" max="2" width="26.625" hidden="1" customWidth="1"/>
    <col min="3" max="3" width="25.5" hidden="1" customWidth="1"/>
    <col min="4" max="4" width="12.125" hidden="1" customWidth="1"/>
    <col min="5" max="5" width="11.625" hidden="1" customWidth="1"/>
    <col min="6" max="6" width="10.125" hidden="1" customWidth="1"/>
    <col min="7" max="7" width="0" hidden="1" customWidth="1"/>
    <col min="8" max="8" width="14.5" hidden="1" customWidth="1"/>
    <col min="9" max="9" width="0" hidden="1" customWidth="1"/>
    <col min="10" max="10" width="6.125" customWidth="1"/>
    <col min="11" max="11" width="27.625" customWidth="1"/>
    <col min="12" max="12" width="28.75" customWidth="1"/>
    <col min="14" max="14" width="8.375" customWidth="1"/>
    <col min="15" max="15" width="2.125" customWidth="1"/>
  </cols>
  <sheetData>
    <row r="1" spans="1:14" s="16" customFormat="1" ht="28.5">
      <c r="A1" s="15" t="str">
        <f ca="1">MID(CELL("filename",A1),FIND("]",CELL("filename",A1))+1,255)</f>
        <v>RankingHerrar</v>
      </c>
      <c r="J1" s="144" t="s">
        <v>64</v>
      </c>
    </row>
    <row r="2" spans="1:14" s="16" customFormat="1" ht="21">
      <c r="B2" s="17" t="s">
        <v>23</v>
      </c>
      <c r="C2" s="17" t="s">
        <v>24</v>
      </c>
      <c r="D2" s="17" t="s">
        <v>25</v>
      </c>
      <c r="E2" s="17" t="s">
        <v>25</v>
      </c>
      <c r="J2" s="15" t="str">
        <f ca="1">MID(CELL("filename",J2),FIND("]",CELL("filename",J2))+1,255)</f>
        <v>RankingHerrar</v>
      </c>
    </row>
    <row r="3" spans="1:14" s="16" customFormat="1">
      <c r="D3" s="16" t="s">
        <v>26</v>
      </c>
      <c r="E3" s="16" t="s">
        <v>26</v>
      </c>
      <c r="K3" s="17"/>
    </row>
    <row r="4" spans="1:14" s="16" customFormat="1">
      <c r="A4" s="32" t="s">
        <v>27</v>
      </c>
      <c r="B4" s="18" t="s">
        <v>28</v>
      </c>
      <c r="C4" s="18" t="s">
        <v>29</v>
      </c>
      <c r="D4" s="18" t="s">
        <v>30</v>
      </c>
      <c r="E4" s="19" t="s">
        <v>31</v>
      </c>
      <c r="F4" s="18" t="s">
        <v>32</v>
      </c>
      <c r="J4" s="32" t="s">
        <v>67</v>
      </c>
      <c r="K4" s="18" t="s">
        <v>28</v>
      </c>
      <c r="L4" s="18" t="s">
        <v>29</v>
      </c>
      <c r="M4" s="18" t="s">
        <v>33</v>
      </c>
      <c r="N4" s="18" t="s">
        <v>63</v>
      </c>
    </row>
    <row r="5" spans="1:14" s="16" customFormat="1">
      <c r="A5" s="16">
        <v>1</v>
      </c>
      <c r="B5" s="20"/>
      <c r="C5" s="20"/>
      <c r="D5" s="21"/>
      <c r="E5" s="21"/>
      <c r="F5" s="16" t="str">
        <f>IF(OR(ISBLANK(D5),ISBLANK(E5)),"",TEXT(D5+E5,"mm:ss.000"))</f>
        <v/>
      </c>
      <c r="J5" s="16">
        <v>1</v>
      </c>
      <c r="K5" t="s">
        <v>152</v>
      </c>
      <c r="L5" t="s">
        <v>153</v>
      </c>
      <c r="M5" s="23">
        <v>101</v>
      </c>
      <c r="N5" s="123"/>
    </row>
    <row r="6" spans="1:14" s="16" customFormat="1">
      <c r="A6" s="16">
        <f>A5+1</f>
        <v>2</v>
      </c>
      <c r="B6" s="20"/>
      <c r="C6" s="20"/>
      <c r="D6" s="21"/>
      <c r="E6" s="21"/>
      <c r="F6" s="16" t="str">
        <f t="shared" ref="F6:F67" si="0">IF(OR(ISBLANK(D6),ISBLANK(E6)),"",TEXT(D6+E6,"mm:ss.000"))</f>
        <v/>
      </c>
      <c r="J6" s="16">
        <f>J5+1</f>
        <v>2</v>
      </c>
      <c r="K6" t="s">
        <v>154</v>
      </c>
      <c r="L6" t="s">
        <v>94</v>
      </c>
      <c r="M6" s="23">
        <v>102</v>
      </c>
      <c r="N6" s="123"/>
    </row>
    <row r="7" spans="1:14" s="16" customFormat="1">
      <c r="A7" s="16">
        <f>A6+1</f>
        <v>3</v>
      </c>
      <c r="B7" s="20"/>
      <c r="C7" s="20"/>
      <c r="D7" s="21"/>
      <c r="E7" s="21"/>
      <c r="F7" s="16" t="str">
        <f t="shared" si="0"/>
        <v/>
      </c>
      <c r="J7" s="16">
        <f t="shared" ref="J7:J68" si="1">J6+1</f>
        <v>3</v>
      </c>
      <c r="K7" t="s">
        <v>155</v>
      </c>
      <c r="L7" t="s">
        <v>156</v>
      </c>
      <c r="M7" s="23">
        <v>103</v>
      </c>
      <c r="N7" s="123"/>
    </row>
    <row r="8" spans="1:14" s="16" customFormat="1">
      <c r="A8" s="16">
        <f t="shared" ref="A8:A67" si="2">A7+1</f>
        <v>4</v>
      </c>
      <c r="B8" s="20"/>
      <c r="C8" s="20"/>
      <c r="D8" s="21"/>
      <c r="E8" s="21"/>
      <c r="F8" s="16" t="str">
        <f t="shared" si="0"/>
        <v/>
      </c>
      <c r="J8" s="16">
        <f t="shared" si="1"/>
        <v>4</v>
      </c>
      <c r="K8" t="s">
        <v>157</v>
      </c>
      <c r="L8" t="s">
        <v>158</v>
      </c>
      <c r="M8" s="23">
        <v>104</v>
      </c>
      <c r="N8" s="123"/>
    </row>
    <row r="9" spans="1:14" s="16" customFormat="1">
      <c r="A9" s="16">
        <f t="shared" si="2"/>
        <v>5</v>
      </c>
      <c r="B9" s="20"/>
      <c r="C9" s="20"/>
      <c r="D9" s="21"/>
      <c r="E9" s="21"/>
      <c r="F9" s="16" t="str">
        <f t="shared" si="0"/>
        <v/>
      </c>
      <c r="J9" s="16">
        <f t="shared" si="1"/>
        <v>5</v>
      </c>
      <c r="K9" t="s">
        <v>159</v>
      </c>
      <c r="L9" t="s">
        <v>92</v>
      </c>
      <c r="M9" s="23">
        <v>105</v>
      </c>
      <c r="N9" s="123"/>
    </row>
    <row r="10" spans="1:14" s="16" customFormat="1">
      <c r="A10" s="16">
        <f t="shared" si="2"/>
        <v>6</v>
      </c>
      <c r="B10" s="20"/>
      <c r="C10" s="20"/>
      <c r="D10" s="21"/>
      <c r="E10" s="21"/>
      <c r="F10" s="16" t="str">
        <f t="shared" si="0"/>
        <v/>
      </c>
      <c r="J10" s="16">
        <f t="shared" si="1"/>
        <v>6</v>
      </c>
      <c r="K10" t="s">
        <v>160</v>
      </c>
      <c r="L10" t="s">
        <v>92</v>
      </c>
      <c r="M10" s="23">
        <v>106</v>
      </c>
      <c r="N10" s="123"/>
    </row>
    <row r="11" spans="1:14" s="16" customFormat="1">
      <c r="A11" s="16">
        <f t="shared" si="2"/>
        <v>7</v>
      </c>
      <c r="B11" s="20"/>
      <c r="C11" s="20"/>
      <c r="D11" s="21"/>
      <c r="E11" s="21"/>
      <c r="F11" s="16" t="str">
        <f t="shared" si="0"/>
        <v/>
      </c>
      <c r="J11" s="16">
        <f t="shared" si="1"/>
        <v>7</v>
      </c>
      <c r="K11" t="s">
        <v>161</v>
      </c>
      <c r="L11" t="s">
        <v>162</v>
      </c>
      <c r="M11" s="23">
        <v>107</v>
      </c>
      <c r="N11" s="123"/>
    </row>
    <row r="12" spans="1:14" s="16" customFormat="1">
      <c r="A12" s="16">
        <f t="shared" si="2"/>
        <v>8</v>
      </c>
      <c r="B12" s="20"/>
      <c r="C12" s="20"/>
      <c r="D12" s="21"/>
      <c r="E12" s="21"/>
      <c r="F12" s="16" t="str">
        <f t="shared" si="0"/>
        <v/>
      </c>
      <c r="J12" s="16">
        <f t="shared" si="1"/>
        <v>8</v>
      </c>
      <c r="K12" t="s">
        <v>163</v>
      </c>
      <c r="L12" t="s">
        <v>89</v>
      </c>
      <c r="M12" s="23">
        <v>108</v>
      </c>
      <c r="N12" s="123"/>
    </row>
    <row r="13" spans="1:14" s="16" customFormat="1">
      <c r="A13" s="16">
        <f t="shared" si="2"/>
        <v>9</v>
      </c>
      <c r="B13" s="20"/>
      <c r="C13" s="20"/>
      <c r="D13" s="21"/>
      <c r="E13" s="21"/>
      <c r="F13" s="16" t="str">
        <f t="shared" si="0"/>
        <v/>
      </c>
      <c r="J13" s="16">
        <f t="shared" si="1"/>
        <v>9</v>
      </c>
      <c r="K13" t="s">
        <v>164</v>
      </c>
      <c r="L13" t="s">
        <v>165</v>
      </c>
      <c r="M13" s="23">
        <v>109</v>
      </c>
      <c r="N13" s="123"/>
    </row>
    <row r="14" spans="1:14" s="16" customFormat="1">
      <c r="A14" s="16">
        <f t="shared" si="2"/>
        <v>10</v>
      </c>
      <c r="B14" s="20"/>
      <c r="C14" s="20"/>
      <c r="D14" s="21"/>
      <c r="E14" s="21"/>
      <c r="F14" s="16" t="str">
        <f t="shared" si="0"/>
        <v/>
      </c>
      <c r="J14" s="16">
        <f t="shared" si="1"/>
        <v>10</v>
      </c>
      <c r="K14" t="s">
        <v>166</v>
      </c>
      <c r="L14" t="s">
        <v>167</v>
      </c>
      <c r="M14" s="23">
        <v>110</v>
      </c>
      <c r="N14" s="123"/>
    </row>
    <row r="15" spans="1:14" s="16" customFormat="1">
      <c r="A15" s="16">
        <f t="shared" si="2"/>
        <v>11</v>
      </c>
      <c r="B15" s="20"/>
      <c r="C15" s="20"/>
      <c r="D15" s="21"/>
      <c r="E15" s="21"/>
      <c r="F15" s="16" t="str">
        <f t="shared" si="0"/>
        <v/>
      </c>
      <c r="J15" s="16">
        <f t="shared" si="1"/>
        <v>11</v>
      </c>
      <c r="K15" t="s">
        <v>168</v>
      </c>
      <c r="L15" t="s">
        <v>156</v>
      </c>
      <c r="M15" s="23">
        <v>111</v>
      </c>
      <c r="N15" s="123"/>
    </row>
    <row r="16" spans="1:14" s="16" customFormat="1">
      <c r="A16" s="16">
        <f t="shared" si="2"/>
        <v>12</v>
      </c>
      <c r="B16" s="20"/>
      <c r="C16" s="20"/>
      <c r="D16" s="21"/>
      <c r="E16" s="21"/>
      <c r="F16" s="16" t="str">
        <f t="shared" si="0"/>
        <v/>
      </c>
      <c r="J16" s="16">
        <f t="shared" si="1"/>
        <v>12</v>
      </c>
      <c r="K16" t="s">
        <v>169</v>
      </c>
      <c r="L16" t="s">
        <v>92</v>
      </c>
      <c r="M16" s="23">
        <v>112</v>
      </c>
      <c r="N16" s="123"/>
    </row>
    <row r="17" spans="1:14" s="16" customFormat="1">
      <c r="A17" s="16">
        <f t="shared" si="2"/>
        <v>13</v>
      </c>
      <c r="B17" s="20"/>
      <c r="C17" s="20"/>
      <c r="D17" s="21"/>
      <c r="E17" s="21"/>
      <c r="F17" s="16" t="str">
        <f t="shared" si="0"/>
        <v/>
      </c>
      <c r="J17" s="16">
        <f t="shared" si="1"/>
        <v>13</v>
      </c>
      <c r="K17" t="s">
        <v>170</v>
      </c>
      <c r="L17" t="s">
        <v>116</v>
      </c>
      <c r="M17" s="23">
        <v>113</v>
      </c>
      <c r="N17" s="123"/>
    </row>
    <row r="18" spans="1:14" s="16" customFormat="1">
      <c r="A18" s="16">
        <f t="shared" si="2"/>
        <v>14</v>
      </c>
      <c r="B18" s="20"/>
      <c r="C18" s="20"/>
      <c r="D18" s="21"/>
      <c r="E18" s="21"/>
      <c r="F18" s="16" t="str">
        <f t="shared" si="0"/>
        <v/>
      </c>
      <c r="J18" s="16">
        <f t="shared" si="1"/>
        <v>14</v>
      </c>
      <c r="K18" t="s">
        <v>171</v>
      </c>
      <c r="L18" t="s">
        <v>172</v>
      </c>
      <c r="M18" s="23">
        <v>114</v>
      </c>
      <c r="N18" s="123"/>
    </row>
    <row r="19" spans="1:14" s="16" customFormat="1">
      <c r="A19" s="16">
        <f t="shared" si="2"/>
        <v>15</v>
      </c>
      <c r="B19" s="20"/>
      <c r="C19" s="20"/>
      <c r="D19" s="21"/>
      <c r="E19" s="21"/>
      <c r="F19" s="16" t="str">
        <f t="shared" si="0"/>
        <v/>
      </c>
      <c r="J19" s="16">
        <f t="shared" si="1"/>
        <v>15</v>
      </c>
      <c r="K19" t="s">
        <v>173</v>
      </c>
      <c r="L19" t="s">
        <v>104</v>
      </c>
      <c r="M19" s="23">
        <v>115</v>
      </c>
      <c r="N19" s="123"/>
    </row>
    <row r="20" spans="1:14" s="16" customFormat="1">
      <c r="A20" s="16">
        <f t="shared" si="2"/>
        <v>16</v>
      </c>
      <c r="B20" s="20"/>
      <c r="C20" s="20"/>
      <c r="D20" s="21"/>
      <c r="E20" s="21"/>
      <c r="F20" s="16" t="str">
        <f t="shared" si="0"/>
        <v/>
      </c>
      <c r="J20" s="16">
        <f t="shared" si="1"/>
        <v>16</v>
      </c>
      <c r="K20" t="s">
        <v>174</v>
      </c>
      <c r="L20" t="s">
        <v>175</v>
      </c>
      <c r="M20" s="23">
        <v>116</v>
      </c>
      <c r="N20" s="123"/>
    </row>
    <row r="21" spans="1:14" s="16" customFormat="1">
      <c r="A21" s="16">
        <f t="shared" si="2"/>
        <v>17</v>
      </c>
      <c r="B21" s="20"/>
      <c r="C21" s="20"/>
      <c r="D21" s="21"/>
      <c r="E21" s="21"/>
      <c r="F21" s="16" t="str">
        <f t="shared" si="0"/>
        <v/>
      </c>
      <c r="J21" s="16">
        <f t="shared" si="1"/>
        <v>17</v>
      </c>
      <c r="K21" t="s">
        <v>176</v>
      </c>
      <c r="L21" t="s">
        <v>87</v>
      </c>
      <c r="M21" s="23">
        <v>117</v>
      </c>
      <c r="N21" s="123"/>
    </row>
    <row r="22" spans="1:14" s="16" customFormat="1">
      <c r="A22" s="16">
        <f t="shared" si="2"/>
        <v>18</v>
      </c>
      <c r="B22" s="20"/>
      <c r="C22" s="20"/>
      <c r="D22" s="21"/>
      <c r="E22" s="21"/>
      <c r="F22" s="16" t="str">
        <f t="shared" si="0"/>
        <v/>
      </c>
      <c r="J22" s="16">
        <f t="shared" si="1"/>
        <v>18</v>
      </c>
      <c r="K22" t="s">
        <v>177</v>
      </c>
      <c r="L22" t="s">
        <v>92</v>
      </c>
      <c r="M22" s="23">
        <v>118</v>
      </c>
      <c r="N22" s="123"/>
    </row>
    <row r="23" spans="1:14" s="16" customFormat="1">
      <c r="A23" s="16">
        <f t="shared" si="2"/>
        <v>19</v>
      </c>
      <c r="B23" s="20"/>
      <c r="C23" s="20"/>
      <c r="D23" s="21"/>
      <c r="E23" s="21"/>
      <c r="F23" s="16" t="str">
        <f t="shared" si="0"/>
        <v/>
      </c>
      <c r="J23" s="16">
        <f t="shared" si="1"/>
        <v>19</v>
      </c>
      <c r="K23" t="s">
        <v>178</v>
      </c>
      <c r="L23" t="s">
        <v>92</v>
      </c>
      <c r="M23" s="23">
        <v>119</v>
      </c>
      <c r="N23" s="123"/>
    </row>
    <row r="24" spans="1:14" s="16" customFormat="1">
      <c r="A24" s="16">
        <f t="shared" si="2"/>
        <v>20</v>
      </c>
      <c r="B24" s="20"/>
      <c r="C24" s="20"/>
      <c r="D24" s="21"/>
      <c r="E24" s="21"/>
      <c r="F24" s="16" t="str">
        <f t="shared" si="0"/>
        <v/>
      </c>
      <c r="J24" s="16">
        <f t="shared" si="1"/>
        <v>20</v>
      </c>
      <c r="K24" t="s">
        <v>179</v>
      </c>
      <c r="L24" t="s">
        <v>180</v>
      </c>
      <c r="M24" s="23">
        <v>120</v>
      </c>
      <c r="N24" s="123"/>
    </row>
    <row r="25" spans="1:14" s="16" customFormat="1">
      <c r="A25" s="16">
        <f t="shared" si="2"/>
        <v>21</v>
      </c>
      <c r="B25" s="20"/>
      <c r="C25" s="20"/>
      <c r="D25" s="21"/>
      <c r="E25" s="21"/>
      <c r="F25" s="16" t="str">
        <f t="shared" si="0"/>
        <v/>
      </c>
      <c r="J25" s="16">
        <f t="shared" si="1"/>
        <v>21</v>
      </c>
      <c r="K25" t="s">
        <v>181</v>
      </c>
      <c r="L25" t="s">
        <v>71</v>
      </c>
      <c r="M25" s="23">
        <v>121</v>
      </c>
      <c r="N25" s="123"/>
    </row>
    <row r="26" spans="1:14" s="16" customFormat="1">
      <c r="A26" s="16">
        <f t="shared" si="2"/>
        <v>22</v>
      </c>
      <c r="B26" s="20"/>
      <c r="C26" s="20"/>
      <c r="D26" s="21"/>
      <c r="E26" s="21"/>
      <c r="F26" s="16" t="str">
        <f t="shared" si="0"/>
        <v/>
      </c>
      <c r="J26" s="16">
        <f t="shared" si="1"/>
        <v>22</v>
      </c>
      <c r="K26" t="s">
        <v>182</v>
      </c>
      <c r="L26" t="s">
        <v>89</v>
      </c>
      <c r="M26" s="23">
        <v>122</v>
      </c>
      <c r="N26" s="123"/>
    </row>
    <row r="27" spans="1:14" s="16" customFormat="1">
      <c r="A27" s="16">
        <f t="shared" si="2"/>
        <v>23</v>
      </c>
      <c r="B27" s="20"/>
      <c r="C27" s="20"/>
      <c r="D27" s="21"/>
      <c r="E27" s="21"/>
      <c r="F27" s="16" t="str">
        <f t="shared" si="0"/>
        <v/>
      </c>
      <c r="J27" s="16">
        <f t="shared" si="1"/>
        <v>23</v>
      </c>
      <c r="K27" t="s">
        <v>183</v>
      </c>
      <c r="L27" t="s">
        <v>71</v>
      </c>
      <c r="M27" s="23">
        <v>123</v>
      </c>
      <c r="N27" s="123"/>
    </row>
    <row r="28" spans="1:14" s="16" customFormat="1">
      <c r="A28" s="16">
        <f t="shared" si="2"/>
        <v>24</v>
      </c>
      <c r="B28" s="20"/>
      <c r="C28" s="20"/>
      <c r="D28" s="21"/>
      <c r="E28" s="21"/>
      <c r="F28" s="16" t="str">
        <f t="shared" si="0"/>
        <v/>
      </c>
      <c r="J28" s="16">
        <f t="shared" si="1"/>
        <v>24</v>
      </c>
      <c r="K28" t="s">
        <v>184</v>
      </c>
      <c r="L28" t="s">
        <v>71</v>
      </c>
      <c r="M28" s="23">
        <v>124</v>
      </c>
      <c r="N28" s="123"/>
    </row>
    <row r="29" spans="1:14" s="16" customFormat="1">
      <c r="A29" s="16">
        <f t="shared" si="2"/>
        <v>25</v>
      </c>
      <c r="B29" s="20"/>
      <c r="C29" s="20"/>
      <c r="D29" s="21"/>
      <c r="E29" s="21"/>
      <c r="F29" s="16" t="str">
        <f t="shared" si="0"/>
        <v/>
      </c>
      <c r="J29" s="16">
        <f t="shared" si="1"/>
        <v>25</v>
      </c>
      <c r="K29" t="s">
        <v>185</v>
      </c>
      <c r="L29" t="s">
        <v>186</v>
      </c>
      <c r="M29" s="23">
        <v>125</v>
      </c>
      <c r="N29" s="123"/>
    </row>
    <row r="30" spans="1:14" s="16" customFormat="1">
      <c r="A30" s="16">
        <f t="shared" si="2"/>
        <v>26</v>
      </c>
      <c r="B30" s="20"/>
      <c r="C30" s="20"/>
      <c r="D30" s="21"/>
      <c r="E30" s="21"/>
      <c r="F30" s="16" t="str">
        <f t="shared" si="0"/>
        <v/>
      </c>
      <c r="J30" s="16">
        <f t="shared" si="1"/>
        <v>26</v>
      </c>
      <c r="K30" t="s">
        <v>242</v>
      </c>
      <c r="L30" t="s">
        <v>89</v>
      </c>
      <c r="M30" s="23">
        <v>126</v>
      </c>
      <c r="N30" s="123"/>
    </row>
    <row r="31" spans="1:14" s="16" customFormat="1">
      <c r="A31" s="16">
        <f t="shared" si="2"/>
        <v>27</v>
      </c>
      <c r="B31" s="20"/>
      <c r="C31" s="20"/>
      <c r="D31" s="21"/>
      <c r="E31" s="21"/>
      <c r="F31" s="16" t="str">
        <f t="shared" si="0"/>
        <v/>
      </c>
      <c r="J31" s="16">
        <f t="shared" si="1"/>
        <v>27</v>
      </c>
      <c r="K31" t="s">
        <v>187</v>
      </c>
      <c r="L31" t="s">
        <v>92</v>
      </c>
      <c r="M31" s="23">
        <v>127</v>
      </c>
      <c r="N31" s="123"/>
    </row>
    <row r="32" spans="1:14" s="16" customFormat="1">
      <c r="A32" s="16">
        <f t="shared" si="2"/>
        <v>28</v>
      </c>
      <c r="B32" s="20"/>
      <c r="C32" s="20"/>
      <c r="D32" s="21"/>
      <c r="E32" s="21"/>
      <c r="F32" s="16" t="str">
        <f t="shared" si="0"/>
        <v/>
      </c>
      <c r="J32" s="16">
        <f t="shared" si="1"/>
        <v>28</v>
      </c>
      <c r="K32" t="s">
        <v>188</v>
      </c>
      <c r="L32" t="s">
        <v>114</v>
      </c>
      <c r="M32" s="23">
        <v>128</v>
      </c>
      <c r="N32" s="123"/>
    </row>
    <row r="33" spans="1:14" s="16" customFormat="1">
      <c r="A33" s="16">
        <f t="shared" si="2"/>
        <v>29</v>
      </c>
      <c r="B33" s="20"/>
      <c r="C33" s="20"/>
      <c r="D33" s="21"/>
      <c r="E33" s="21"/>
      <c r="F33" s="16" t="str">
        <f t="shared" si="0"/>
        <v/>
      </c>
      <c r="J33" s="16">
        <f t="shared" si="1"/>
        <v>29</v>
      </c>
      <c r="K33" t="s">
        <v>189</v>
      </c>
      <c r="L33" t="s">
        <v>190</v>
      </c>
      <c r="M33" s="23">
        <v>129</v>
      </c>
      <c r="N33" s="123"/>
    </row>
    <row r="34" spans="1:14" s="16" customFormat="1">
      <c r="A34" s="16">
        <f t="shared" si="2"/>
        <v>30</v>
      </c>
      <c r="B34" s="20"/>
      <c r="C34" s="20"/>
      <c r="D34" s="21"/>
      <c r="E34" s="21"/>
      <c r="F34" s="16" t="str">
        <f t="shared" si="0"/>
        <v/>
      </c>
      <c r="J34" s="16">
        <f t="shared" si="1"/>
        <v>30</v>
      </c>
      <c r="K34" t="s">
        <v>191</v>
      </c>
      <c r="L34" t="s">
        <v>186</v>
      </c>
      <c r="M34" s="23">
        <v>130</v>
      </c>
      <c r="N34" s="123"/>
    </row>
    <row r="35" spans="1:14" s="16" customFormat="1">
      <c r="A35" s="16">
        <f t="shared" si="2"/>
        <v>31</v>
      </c>
      <c r="B35" s="20"/>
      <c r="C35" s="20"/>
      <c r="D35" s="21"/>
      <c r="E35" s="21"/>
      <c r="F35" s="16" t="str">
        <f t="shared" si="0"/>
        <v/>
      </c>
      <c r="J35" s="16">
        <f t="shared" si="1"/>
        <v>31</v>
      </c>
      <c r="K35" t="s">
        <v>192</v>
      </c>
      <c r="L35" t="s">
        <v>193</v>
      </c>
      <c r="M35" s="23">
        <v>131</v>
      </c>
      <c r="N35" s="123"/>
    </row>
    <row r="36" spans="1:14" s="16" customFormat="1">
      <c r="A36" s="16">
        <f t="shared" si="2"/>
        <v>32</v>
      </c>
      <c r="B36" s="20"/>
      <c r="C36" s="20"/>
      <c r="D36" s="21"/>
      <c r="E36" s="21"/>
      <c r="F36" s="16" t="str">
        <f t="shared" si="0"/>
        <v/>
      </c>
      <c r="J36" s="16">
        <f t="shared" si="1"/>
        <v>32</v>
      </c>
      <c r="K36" t="s">
        <v>194</v>
      </c>
      <c r="L36" t="s">
        <v>139</v>
      </c>
      <c r="M36" s="23">
        <v>132</v>
      </c>
      <c r="N36" s="123"/>
    </row>
    <row r="37" spans="1:14" s="16" customFormat="1">
      <c r="A37" s="16">
        <f t="shared" si="2"/>
        <v>33</v>
      </c>
      <c r="B37" s="20"/>
      <c r="C37" s="20"/>
      <c r="D37" s="21"/>
      <c r="E37" s="21"/>
      <c r="F37" s="16" t="str">
        <f t="shared" si="0"/>
        <v/>
      </c>
      <c r="J37" s="16">
        <f t="shared" si="1"/>
        <v>33</v>
      </c>
      <c r="K37" t="s">
        <v>195</v>
      </c>
      <c r="L37" t="s">
        <v>196</v>
      </c>
      <c r="M37" s="23">
        <v>133</v>
      </c>
      <c r="N37" s="123"/>
    </row>
    <row r="38" spans="1:14" s="16" customFormat="1">
      <c r="A38" s="16">
        <f t="shared" si="2"/>
        <v>34</v>
      </c>
      <c r="B38" s="20"/>
      <c r="C38" s="20"/>
      <c r="D38" s="21"/>
      <c r="E38" s="21"/>
      <c r="F38" s="16" t="str">
        <f t="shared" si="0"/>
        <v/>
      </c>
      <c r="J38" s="16">
        <f t="shared" si="1"/>
        <v>34</v>
      </c>
      <c r="K38" t="s">
        <v>197</v>
      </c>
      <c r="L38" t="s">
        <v>106</v>
      </c>
      <c r="M38" s="23">
        <v>134</v>
      </c>
      <c r="N38" s="123"/>
    </row>
    <row r="39" spans="1:14" s="16" customFormat="1">
      <c r="A39" s="16">
        <f t="shared" si="2"/>
        <v>35</v>
      </c>
      <c r="B39" s="20"/>
      <c r="C39" s="20"/>
      <c r="D39" s="21"/>
      <c r="E39" s="21"/>
      <c r="F39" s="16" t="str">
        <f t="shared" si="0"/>
        <v/>
      </c>
      <c r="J39" s="16">
        <f t="shared" si="1"/>
        <v>35</v>
      </c>
      <c r="K39" t="s">
        <v>198</v>
      </c>
      <c r="L39" t="s">
        <v>199</v>
      </c>
      <c r="M39" s="23">
        <v>135</v>
      </c>
      <c r="N39" s="123"/>
    </row>
    <row r="40" spans="1:14" s="16" customFormat="1">
      <c r="A40" s="16">
        <f t="shared" si="2"/>
        <v>36</v>
      </c>
      <c r="B40" s="20"/>
      <c r="C40" s="20"/>
      <c r="D40" s="21"/>
      <c r="E40" s="21"/>
      <c r="F40" s="16" t="str">
        <f t="shared" si="0"/>
        <v/>
      </c>
      <c r="J40" s="16">
        <f t="shared" si="1"/>
        <v>36</v>
      </c>
      <c r="K40" t="s">
        <v>200</v>
      </c>
      <c r="L40" t="s">
        <v>201</v>
      </c>
      <c r="M40" s="23">
        <v>136</v>
      </c>
      <c r="N40" s="123"/>
    </row>
    <row r="41" spans="1:14" s="16" customFormat="1">
      <c r="A41" s="16">
        <f t="shared" si="2"/>
        <v>37</v>
      </c>
      <c r="B41" s="20"/>
      <c r="C41" s="20"/>
      <c r="D41" s="21"/>
      <c r="E41" s="21"/>
      <c r="F41" s="16" t="str">
        <f t="shared" si="0"/>
        <v/>
      </c>
      <c r="J41" s="16">
        <f t="shared" si="1"/>
        <v>37</v>
      </c>
      <c r="K41" t="s">
        <v>202</v>
      </c>
      <c r="L41" t="s">
        <v>69</v>
      </c>
      <c r="M41" s="23">
        <v>137</v>
      </c>
      <c r="N41" s="123"/>
    </row>
    <row r="42" spans="1:14" s="16" customFormat="1">
      <c r="A42" s="16">
        <f t="shared" si="2"/>
        <v>38</v>
      </c>
      <c r="B42" s="20"/>
      <c r="C42" s="20"/>
      <c r="D42" s="21"/>
      <c r="E42" s="21"/>
      <c r="F42" s="16" t="str">
        <f t="shared" si="0"/>
        <v/>
      </c>
      <c r="J42" s="16">
        <f t="shared" si="1"/>
        <v>38</v>
      </c>
      <c r="K42" t="s">
        <v>203</v>
      </c>
      <c r="L42" t="s">
        <v>137</v>
      </c>
      <c r="M42" s="23">
        <v>138</v>
      </c>
      <c r="N42" s="123"/>
    </row>
    <row r="43" spans="1:14" s="16" customFormat="1">
      <c r="A43" s="16">
        <f t="shared" si="2"/>
        <v>39</v>
      </c>
      <c r="B43" s="20"/>
      <c r="C43" s="20"/>
      <c r="D43" s="21"/>
      <c r="E43" s="21"/>
      <c r="F43" s="16" t="str">
        <f t="shared" si="0"/>
        <v/>
      </c>
      <c r="J43" s="16">
        <f t="shared" si="1"/>
        <v>39</v>
      </c>
      <c r="K43" t="s">
        <v>204</v>
      </c>
      <c r="L43" t="s">
        <v>96</v>
      </c>
      <c r="M43" s="23">
        <v>139</v>
      </c>
      <c r="N43" s="123"/>
    </row>
    <row r="44" spans="1:14" s="16" customFormat="1">
      <c r="A44" s="16">
        <f t="shared" si="2"/>
        <v>40</v>
      </c>
      <c r="B44" s="20"/>
      <c r="C44" s="20"/>
      <c r="D44" s="21"/>
      <c r="E44" s="21"/>
      <c r="F44" s="16" t="str">
        <f t="shared" si="0"/>
        <v/>
      </c>
      <c r="J44" s="16">
        <f t="shared" si="1"/>
        <v>40</v>
      </c>
      <c r="K44" t="s">
        <v>205</v>
      </c>
      <c r="L44" t="s">
        <v>114</v>
      </c>
      <c r="M44" s="23">
        <v>140</v>
      </c>
      <c r="N44" s="123"/>
    </row>
    <row r="45" spans="1:14" s="16" customFormat="1">
      <c r="A45" s="16">
        <f t="shared" si="2"/>
        <v>41</v>
      </c>
      <c r="B45" s="20"/>
      <c r="C45" s="20"/>
      <c r="D45" s="21"/>
      <c r="E45" s="21"/>
      <c r="F45" s="16" t="str">
        <f t="shared" si="0"/>
        <v/>
      </c>
      <c r="J45" s="16">
        <f t="shared" si="1"/>
        <v>41</v>
      </c>
      <c r="K45" t="s">
        <v>206</v>
      </c>
      <c r="L45" t="s">
        <v>116</v>
      </c>
      <c r="M45" s="23">
        <v>141</v>
      </c>
      <c r="N45" s="123"/>
    </row>
    <row r="46" spans="1:14" s="16" customFormat="1">
      <c r="A46" s="16">
        <f t="shared" si="2"/>
        <v>42</v>
      </c>
      <c r="B46" s="20"/>
      <c r="C46" s="20"/>
      <c r="D46" s="21"/>
      <c r="E46" s="21"/>
      <c r="F46" s="16" t="str">
        <f t="shared" si="0"/>
        <v/>
      </c>
      <c r="J46" s="16">
        <f t="shared" si="1"/>
        <v>42</v>
      </c>
      <c r="K46" t="s">
        <v>207</v>
      </c>
      <c r="L46" t="s">
        <v>208</v>
      </c>
      <c r="M46" s="23">
        <v>142</v>
      </c>
      <c r="N46" s="123"/>
    </row>
    <row r="47" spans="1:14" s="16" customFormat="1">
      <c r="A47" s="16">
        <f t="shared" si="2"/>
        <v>43</v>
      </c>
      <c r="B47" s="20"/>
      <c r="C47" s="20"/>
      <c r="D47" s="21"/>
      <c r="E47" s="21"/>
      <c r="F47" s="16" t="str">
        <f t="shared" si="0"/>
        <v/>
      </c>
      <c r="J47" s="16">
        <f t="shared" si="1"/>
        <v>43</v>
      </c>
      <c r="K47" t="s">
        <v>209</v>
      </c>
      <c r="L47" t="s">
        <v>210</v>
      </c>
      <c r="M47" s="23">
        <v>143</v>
      </c>
      <c r="N47" s="123"/>
    </row>
    <row r="48" spans="1:14" s="16" customFormat="1">
      <c r="A48" s="16">
        <f t="shared" si="2"/>
        <v>44</v>
      </c>
      <c r="B48" s="20"/>
      <c r="C48" s="20"/>
      <c r="D48" s="21"/>
      <c r="E48" s="21"/>
      <c r="F48" s="16" t="str">
        <f t="shared" si="0"/>
        <v/>
      </c>
      <c r="J48" s="16">
        <f t="shared" si="1"/>
        <v>44</v>
      </c>
      <c r="K48" t="s">
        <v>211</v>
      </c>
      <c r="L48" t="s">
        <v>96</v>
      </c>
      <c r="M48" s="23">
        <v>144</v>
      </c>
      <c r="N48" s="123"/>
    </row>
    <row r="49" spans="1:14" s="16" customFormat="1">
      <c r="A49" s="16">
        <f t="shared" si="2"/>
        <v>45</v>
      </c>
      <c r="B49" s="20"/>
      <c r="C49" s="20"/>
      <c r="D49" s="21"/>
      <c r="E49" s="21"/>
      <c r="F49" s="16" t="str">
        <f t="shared" si="0"/>
        <v/>
      </c>
      <c r="J49" s="16">
        <f t="shared" si="1"/>
        <v>45</v>
      </c>
      <c r="K49" t="s">
        <v>212</v>
      </c>
      <c r="L49" t="s">
        <v>165</v>
      </c>
      <c r="M49" s="23">
        <v>145</v>
      </c>
      <c r="N49" s="123"/>
    </row>
    <row r="50" spans="1:14" s="16" customFormat="1">
      <c r="A50" s="16">
        <f t="shared" si="2"/>
        <v>46</v>
      </c>
      <c r="B50" s="20"/>
      <c r="C50" s="20"/>
      <c r="D50" s="21"/>
      <c r="E50" s="21"/>
      <c r="F50" s="16" t="str">
        <f t="shared" si="0"/>
        <v/>
      </c>
      <c r="J50" s="16">
        <f t="shared" si="1"/>
        <v>46</v>
      </c>
      <c r="K50" t="s">
        <v>213</v>
      </c>
      <c r="L50" t="s">
        <v>116</v>
      </c>
      <c r="M50" s="23">
        <v>146</v>
      </c>
      <c r="N50" s="123"/>
    </row>
    <row r="51" spans="1:14" s="16" customFormat="1">
      <c r="A51" s="16">
        <f t="shared" si="2"/>
        <v>47</v>
      </c>
      <c r="B51" s="20"/>
      <c r="C51" s="20"/>
      <c r="D51" s="21"/>
      <c r="E51" s="21"/>
      <c r="F51" s="16" t="str">
        <f t="shared" si="0"/>
        <v/>
      </c>
      <c r="J51" s="16">
        <f t="shared" si="1"/>
        <v>47</v>
      </c>
      <c r="K51" t="s">
        <v>214</v>
      </c>
      <c r="L51" t="s">
        <v>89</v>
      </c>
      <c r="M51" s="23">
        <v>147</v>
      </c>
      <c r="N51" s="123"/>
    </row>
    <row r="52" spans="1:14" s="16" customFormat="1">
      <c r="A52" s="16">
        <f t="shared" si="2"/>
        <v>48</v>
      </c>
      <c r="B52" s="20"/>
      <c r="C52" s="20"/>
      <c r="D52" s="21"/>
      <c r="E52" s="21"/>
      <c r="F52" s="16" t="str">
        <f t="shared" si="0"/>
        <v/>
      </c>
      <c r="J52" s="16">
        <f t="shared" si="1"/>
        <v>48</v>
      </c>
      <c r="K52" t="s">
        <v>215</v>
      </c>
      <c r="L52" t="s">
        <v>96</v>
      </c>
      <c r="M52" s="23">
        <v>148</v>
      </c>
      <c r="N52" s="123"/>
    </row>
    <row r="53" spans="1:14" s="16" customFormat="1">
      <c r="A53" s="16">
        <f t="shared" si="2"/>
        <v>49</v>
      </c>
      <c r="B53" s="20"/>
      <c r="C53" s="20"/>
      <c r="D53" s="21"/>
      <c r="E53" s="21"/>
      <c r="F53" s="16" t="str">
        <f t="shared" si="0"/>
        <v/>
      </c>
      <c r="J53" s="16">
        <f t="shared" si="1"/>
        <v>49</v>
      </c>
      <c r="K53" t="s">
        <v>216</v>
      </c>
      <c r="L53" t="s">
        <v>217</v>
      </c>
      <c r="M53" s="23">
        <v>149</v>
      </c>
      <c r="N53" s="123"/>
    </row>
    <row r="54" spans="1:14" s="16" customFormat="1">
      <c r="A54" s="16">
        <f t="shared" si="2"/>
        <v>50</v>
      </c>
      <c r="B54" s="20"/>
      <c r="C54" s="20"/>
      <c r="D54" s="21"/>
      <c r="E54" s="21"/>
      <c r="F54" s="16" t="str">
        <f t="shared" si="0"/>
        <v/>
      </c>
      <c r="J54" s="16">
        <f t="shared" si="1"/>
        <v>50</v>
      </c>
      <c r="K54" t="s">
        <v>218</v>
      </c>
      <c r="L54" t="s">
        <v>158</v>
      </c>
      <c r="M54" s="23">
        <v>150</v>
      </c>
      <c r="N54" s="123"/>
    </row>
    <row r="55" spans="1:14" s="16" customFormat="1">
      <c r="A55" s="16">
        <f t="shared" si="2"/>
        <v>51</v>
      </c>
      <c r="B55" s="20"/>
      <c r="C55" s="20"/>
      <c r="D55" s="21"/>
      <c r="E55" s="21"/>
      <c r="F55" s="16" t="str">
        <f t="shared" si="0"/>
        <v/>
      </c>
      <c r="J55" s="16">
        <f t="shared" si="1"/>
        <v>51</v>
      </c>
      <c r="K55" t="s">
        <v>219</v>
      </c>
      <c r="L55" t="s">
        <v>220</v>
      </c>
      <c r="M55" s="23">
        <v>151</v>
      </c>
      <c r="N55" s="123"/>
    </row>
    <row r="56" spans="1:14" s="16" customFormat="1">
      <c r="A56" s="16">
        <f t="shared" si="2"/>
        <v>52</v>
      </c>
      <c r="B56" s="20"/>
      <c r="C56" s="20"/>
      <c r="D56" s="21"/>
      <c r="E56" s="21"/>
      <c r="F56" s="16" t="str">
        <f t="shared" si="0"/>
        <v/>
      </c>
      <c r="J56" s="16">
        <f t="shared" si="1"/>
        <v>52</v>
      </c>
      <c r="K56" t="s">
        <v>221</v>
      </c>
      <c r="L56" t="s">
        <v>71</v>
      </c>
      <c r="M56" s="23">
        <v>152</v>
      </c>
      <c r="N56" s="123"/>
    </row>
    <row r="57" spans="1:14" s="16" customFormat="1">
      <c r="A57" s="16">
        <f t="shared" si="2"/>
        <v>53</v>
      </c>
      <c r="B57" s="20"/>
      <c r="C57" s="20"/>
      <c r="D57" s="21"/>
      <c r="E57" s="21"/>
      <c r="F57" s="16" t="str">
        <f t="shared" si="0"/>
        <v/>
      </c>
      <c r="J57" s="16">
        <f t="shared" si="1"/>
        <v>53</v>
      </c>
      <c r="K57" t="s">
        <v>222</v>
      </c>
      <c r="L57" t="s">
        <v>223</v>
      </c>
      <c r="M57" s="23">
        <v>153</v>
      </c>
      <c r="N57" s="123"/>
    </row>
    <row r="58" spans="1:14" s="16" customFormat="1">
      <c r="A58" s="16">
        <f t="shared" si="2"/>
        <v>54</v>
      </c>
      <c r="B58" s="20"/>
      <c r="C58" s="20"/>
      <c r="D58" s="21"/>
      <c r="E58" s="21"/>
      <c r="F58" s="16" t="str">
        <f t="shared" si="0"/>
        <v/>
      </c>
      <c r="J58" s="16">
        <f t="shared" si="1"/>
        <v>54</v>
      </c>
      <c r="K58" t="s">
        <v>224</v>
      </c>
      <c r="L58" t="s">
        <v>122</v>
      </c>
      <c r="M58" s="23">
        <v>154</v>
      </c>
      <c r="N58" s="123"/>
    </row>
    <row r="59" spans="1:14" s="16" customFormat="1">
      <c r="A59" s="16">
        <f t="shared" si="2"/>
        <v>55</v>
      </c>
      <c r="B59" s="20"/>
      <c r="C59" s="20"/>
      <c r="D59" s="21"/>
      <c r="E59" s="21"/>
      <c r="F59" s="16" t="str">
        <f t="shared" si="0"/>
        <v/>
      </c>
      <c r="J59" s="16">
        <f t="shared" si="1"/>
        <v>55</v>
      </c>
      <c r="K59" t="s">
        <v>225</v>
      </c>
      <c r="L59" t="s">
        <v>226</v>
      </c>
      <c r="M59" s="23">
        <v>155</v>
      </c>
      <c r="N59" s="123"/>
    </row>
    <row r="60" spans="1:14" s="16" customFormat="1">
      <c r="A60" s="16">
        <f t="shared" si="2"/>
        <v>56</v>
      </c>
      <c r="B60" s="20"/>
      <c r="C60" s="20"/>
      <c r="D60" s="21"/>
      <c r="E60" s="21"/>
      <c r="F60" s="16" t="str">
        <f t="shared" si="0"/>
        <v/>
      </c>
      <c r="J60" s="16">
        <f t="shared" si="1"/>
        <v>56</v>
      </c>
      <c r="K60" t="s">
        <v>227</v>
      </c>
      <c r="L60" t="s">
        <v>89</v>
      </c>
      <c r="M60" s="23">
        <v>156</v>
      </c>
      <c r="N60" s="123"/>
    </row>
    <row r="61" spans="1:14" s="16" customFormat="1">
      <c r="A61" s="16">
        <f t="shared" si="2"/>
        <v>57</v>
      </c>
      <c r="B61" s="20"/>
      <c r="C61" s="20"/>
      <c r="D61" s="21"/>
      <c r="E61" s="21"/>
      <c r="F61" s="16" t="str">
        <f t="shared" si="0"/>
        <v/>
      </c>
      <c r="J61" s="16">
        <f t="shared" si="1"/>
        <v>57</v>
      </c>
      <c r="K61" t="s">
        <v>228</v>
      </c>
      <c r="L61" t="s">
        <v>229</v>
      </c>
      <c r="M61" s="23">
        <v>157</v>
      </c>
      <c r="N61" s="123"/>
    </row>
    <row r="62" spans="1:14" s="16" customFormat="1">
      <c r="A62" s="16">
        <f t="shared" si="2"/>
        <v>58</v>
      </c>
      <c r="B62" s="20"/>
      <c r="C62" s="20"/>
      <c r="D62" s="21"/>
      <c r="E62" s="21"/>
      <c r="F62" s="16" t="str">
        <f t="shared" si="0"/>
        <v/>
      </c>
      <c r="J62" s="16">
        <f t="shared" si="1"/>
        <v>58</v>
      </c>
      <c r="K62" t="s">
        <v>230</v>
      </c>
      <c r="L62" t="s">
        <v>122</v>
      </c>
      <c r="M62" s="23">
        <v>158</v>
      </c>
      <c r="N62" s="123"/>
    </row>
    <row r="63" spans="1:14" s="16" customFormat="1">
      <c r="A63" s="16">
        <f t="shared" si="2"/>
        <v>59</v>
      </c>
      <c r="B63" s="20"/>
      <c r="C63" s="20"/>
      <c r="D63" s="21"/>
      <c r="E63" s="21"/>
      <c r="F63" s="16" t="str">
        <f t="shared" si="0"/>
        <v/>
      </c>
      <c r="J63" s="16">
        <f t="shared" si="1"/>
        <v>59</v>
      </c>
      <c r="K63" s="143" t="s">
        <v>231</v>
      </c>
      <c r="L63" s="143" t="s">
        <v>83</v>
      </c>
      <c r="M63" s="23">
        <v>159</v>
      </c>
      <c r="N63" s="123"/>
    </row>
    <row r="64" spans="1:14" s="16" customFormat="1">
      <c r="A64" s="16">
        <f t="shared" si="2"/>
        <v>60</v>
      </c>
      <c r="B64" s="20"/>
      <c r="C64" s="20"/>
      <c r="D64" s="21"/>
      <c r="E64" s="21"/>
      <c r="F64" s="16" t="str">
        <f t="shared" si="0"/>
        <v/>
      </c>
      <c r="J64" s="16">
        <f t="shared" si="1"/>
        <v>60</v>
      </c>
      <c r="K64" s="143" t="s">
        <v>232</v>
      </c>
      <c r="L64" s="143" t="s">
        <v>83</v>
      </c>
      <c r="M64" s="23">
        <v>160</v>
      </c>
      <c r="N64" s="123"/>
    </row>
    <row r="65" spans="1:14" s="16" customFormat="1">
      <c r="A65" s="16">
        <f t="shared" si="2"/>
        <v>61</v>
      </c>
      <c r="B65" s="20"/>
      <c r="C65" s="20"/>
      <c r="D65" s="21"/>
      <c r="E65" s="21"/>
      <c r="F65" s="16" t="str">
        <f t="shared" si="0"/>
        <v/>
      </c>
      <c r="J65" s="16">
        <f t="shared" si="1"/>
        <v>61</v>
      </c>
      <c r="K65" s="143" t="s">
        <v>237</v>
      </c>
      <c r="L65" s="143" t="s">
        <v>147</v>
      </c>
      <c r="M65" s="23">
        <v>161</v>
      </c>
      <c r="N65" s="123"/>
    </row>
    <row r="66" spans="1:14" s="16" customFormat="1">
      <c r="A66" s="16">
        <f t="shared" si="2"/>
        <v>62</v>
      </c>
      <c r="B66" s="20"/>
      <c r="C66" s="20"/>
      <c r="D66" s="21"/>
      <c r="E66" s="21"/>
      <c r="F66" s="16" t="str">
        <f t="shared" si="0"/>
        <v/>
      </c>
      <c r="J66" s="16">
        <f t="shared" si="1"/>
        <v>62</v>
      </c>
      <c r="K66" s="143" t="s">
        <v>238</v>
      </c>
      <c r="L66" s="143" t="s">
        <v>153</v>
      </c>
      <c r="M66" s="23">
        <v>162</v>
      </c>
      <c r="N66" s="123"/>
    </row>
    <row r="67" spans="1:14" s="16" customFormat="1">
      <c r="A67" s="16">
        <f t="shared" si="2"/>
        <v>63</v>
      </c>
      <c r="B67" s="20"/>
      <c r="C67" s="20"/>
      <c r="D67" s="21"/>
      <c r="E67" s="21"/>
      <c r="F67" s="16" t="str">
        <f t="shared" si="0"/>
        <v/>
      </c>
      <c r="J67" s="16">
        <f t="shared" si="1"/>
        <v>63</v>
      </c>
      <c r="K67" s="143" t="s">
        <v>233</v>
      </c>
      <c r="L67" s="143" t="s">
        <v>127</v>
      </c>
      <c r="M67" s="23">
        <v>163</v>
      </c>
      <c r="N67" s="123"/>
    </row>
    <row r="68" spans="1:14" s="16" customFormat="1">
      <c r="J68" s="16">
        <f t="shared" si="1"/>
        <v>64</v>
      </c>
      <c r="K68" s="143" t="s">
        <v>240</v>
      </c>
      <c r="L68" s="143" t="s">
        <v>241</v>
      </c>
      <c r="M68" s="23">
        <v>164</v>
      </c>
      <c r="N68" s="123"/>
    </row>
    <row r="69" spans="1:14" s="16" customFormat="1"/>
    <row r="70" spans="1:14" s="25" customFormat="1">
      <c r="A70" s="24" t="s">
        <v>34</v>
      </c>
    </row>
    <row r="71" spans="1:14" s="16" customFormat="1"/>
    <row r="72" spans="1:14" s="16" customFormat="1">
      <c r="A72" s="26" t="s">
        <v>35</v>
      </c>
      <c r="C72" s="34" t="s">
        <v>36</v>
      </c>
      <c r="D72" s="43">
        <v>1.1574074074074076E-8</v>
      </c>
    </row>
    <row r="73" spans="1:14" s="16" customFormat="1">
      <c r="C73" s="34" t="s">
        <v>37</v>
      </c>
      <c r="D73" s="42">
        <v>20</v>
      </c>
    </row>
    <row r="74" spans="1:14" s="16" customFormat="1">
      <c r="A74" s="17" t="s">
        <v>38</v>
      </c>
      <c r="K74" s="17" t="s">
        <v>39</v>
      </c>
    </row>
    <row r="75" spans="1:14" s="16" customFormat="1">
      <c r="A75" s="18" t="s">
        <v>40</v>
      </c>
      <c r="B75" s="18" t="s">
        <v>28</v>
      </c>
      <c r="C75" s="18" t="s">
        <v>41</v>
      </c>
      <c r="D75" s="18" t="s">
        <v>42</v>
      </c>
      <c r="E75" s="18" t="s">
        <v>43</v>
      </c>
      <c r="G75" s="27"/>
      <c r="J75" s="32" t="s">
        <v>44</v>
      </c>
      <c r="K75" s="18" t="s">
        <v>28</v>
      </c>
    </row>
    <row r="76" spans="1:14" s="16" customFormat="1">
      <c r="A76" s="27" t="str">
        <f>IFERROR(TIMEVALUE(IF(D76="förlorare",TEXT(F5+$D$72,"mm:ss.000"),F5)),"-")</f>
        <v>-</v>
      </c>
      <c r="B76" s="16" t="str">
        <f>IF(ISBLANK(B5),"",B5)</f>
        <v/>
      </c>
      <c r="C76" s="16" t="str">
        <f ca="1">IF(IFERROR(VLOOKUP($B76,$K$76:(INDIRECT("$K"&amp;($D$73+75))),1,FALSE),"-") = "-","Nej","Ja")</f>
        <v>Nej</v>
      </c>
      <c r="D76" s="23"/>
      <c r="E76" s="23"/>
      <c r="J76" s="16">
        <v>1</v>
      </c>
      <c r="K76" s="16" t="str">
        <f>IFERROR(VLOOKUP(SMALL($A$76:$A$138,$J76),$A$76:$B$138,2,FALSE),"-")</f>
        <v>-</v>
      </c>
    </row>
    <row r="77" spans="1:14" s="16" customFormat="1">
      <c r="A77" s="27" t="str">
        <f t="shared" ref="A77:A139" si="3">IFERROR(TIMEVALUE(IF(D77="förlorare",TEXT(F6+$D$72,"mm:ss.000"),F6)),"-")</f>
        <v>-</v>
      </c>
      <c r="B77" s="16" t="str">
        <f t="shared" ref="B77:B138" si="4">IF(ISBLANK(B6),"",B6)</f>
        <v/>
      </c>
      <c r="C77" s="16" t="str">
        <f ca="1">IF(IFERROR(VLOOKUP($B77,$K$76:(INDIRECT("$K"&amp;($D$73+75))),1,FALSE),"-") = "-","Nej","Ja")</f>
        <v>Nej</v>
      </c>
      <c r="D77" s="23"/>
      <c r="E77" s="23"/>
      <c r="J77" s="16">
        <f>J76+1</f>
        <v>2</v>
      </c>
      <c r="K77" s="16" t="str">
        <f t="shared" ref="K77:K139" si="5">IFERROR(VLOOKUP(SMALL($A$76:$A$138,$J77),$A$76:$B$138,2,FALSE),"-")</f>
        <v>-</v>
      </c>
    </row>
    <row r="78" spans="1:14" s="16" customFormat="1">
      <c r="A78" s="27" t="str">
        <f t="shared" si="3"/>
        <v>-</v>
      </c>
      <c r="B78" s="16" t="str">
        <f t="shared" si="4"/>
        <v/>
      </c>
      <c r="C78" s="16" t="str">
        <f ca="1">IF(IFERROR(VLOOKUP($B78,$K$76:(INDIRECT("$K"&amp;($D$73+75))),1,FALSE),"-") = "-","Nej","Ja")</f>
        <v>Nej</v>
      </c>
      <c r="D78" s="23"/>
      <c r="E78" s="23"/>
      <c r="J78" s="16">
        <f t="shared" ref="J78:J139" si="6">J77+1</f>
        <v>3</v>
      </c>
      <c r="K78" s="16" t="str">
        <f t="shared" si="5"/>
        <v>-</v>
      </c>
    </row>
    <row r="79" spans="1:14" s="16" customFormat="1">
      <c r="A79" s="27" t="str">
        <f t="shared" si="3"/>
        <v>-</v>
      </c>
      <c r="B79" s="16" t="str">
        <f t="shared" si="4"/>
        <v/>
      </c>
      <c r="C79" s="16" t="str">
        <f ca="1">IF(IFERROR(VLOOKUP($B79,$K$76:(INDIRECT("$K"&amp;($D$73+75))),1,FALSE),"-") = "-","Nej","Ja")</f>
        <v>Nej</v>
      </c>
      <c r="D79" s="23"/>
      <c r="E79" s="23"/>
      <c r="J79" s="16">
        <f t="shared" si="6"/>
        <v>4</v>
      </c>
      <c r="K79" s="16" t="str">
        <f t="shared" si="5"/>
        <v>-</v>
      </c>
    </row>
    <row r="80" spans="1:14" s="16" customFormat="1">
      <c r="A80" s="27" t="str">
        <f t="shared" si="3"/>
        <v>-</v>
      </c>
      <c r="B80" s="16" t="str">
        <f t="shared" si="4"/>
        <v/>
      </c>
      <c r="C80" s="16" t="str">
        <f ca="1">IF(IFERROR(VLOOKUP($B80,$K$76:(INDIRECT("$K"&amp;($D$73+75))),1,FALSE),"-") = "-","Nej","Ja")</f>
        <v>Nej</v>
      </c>
      <c r="D80" s="23"/>
      <c r="E80" s="23"/>
      <c r="J80" s="16">
        <f t="shared" si="6"/>
        <v>5</v>
      </c>
      <c r="K80" s="16" t="str">
        <f t="shared" si="5"/>
        <v>-</v>
      </c>
    </row>
    <row r="81" spans="1:14" s="16" customFormat="1">
      <c r="A81" s="27" t="str">
        <f t="shared" si="3"/>
        <v>-</v>
      </c>
      <c r="B81" s="16" t="str">
        <f t="shared" si="4"/>
        <v/>
      </c>
      <c r="C81" s="16" t="str">
        <f ca="1">IF(IFERROR(VLOOKUP($B81,$K$76:(INDIRECT("$K"&amp;($D$73+75))),1,FALSE),"-") = "-","Nej","Ja")</f>
        <v>Nej</v>
      </c>
      <c r="D81" s="23"/>
      <c r="E81" s="23"/>
      <c r="G81" s="27"/>
      <c r="J81" s="16">
        <f t="shared" si="6"/>
        <v>6</v>
      </c>
      <c r="K81" s="16" t="str">
        <f t="shared" si="5"/>
        <v>-</v>
      </c>
      <c r="L81" s="17"/>
      <c r="N81" s="17"/>
    </row>
    <row r="82" spans="1:14" s="16" customFormat="1">
      <c r="A82" s="27" t="str">
        <f t="shared" si="3"/>
        <v>-</v>
      </c>
      <c r="B82" s="16" t="str">
        <f t="shared" si="4"/>
        <v/>
      </c>
      <c r="C82" s="16" t="str">
        <f ca="1">IF(IFERROR(VLOOKUP($B82,$K$76:(INDIRECT("$K"&amp;($D$73+75))),1,FALSE),"-") = "-","Nej","Ja")</f>
        <v>Nej</v>
      </c>
      <c r="D82" s="23"/>
      <c r="E82" s="23"/>
      <c r="J82" s="16">
        <f t="shared" si="6"/>
        <v>7</v>
      </c>
      <c r="K82" s="16" t="str">
        <f t="shared" si="5"/>
        <v>-</v>
      </c>
    </row>
    <row r="83" spans="1:14" s="16" customFormat="1">
      <c r="A83" s="27" t="str">
        <f t="shared" si="3"/>
        <v>-</v>
      </c>
      <c r="B83" s="16" t="str">
        <f t="shared" si="4"/>
        <v/>
      </c>
      <c r="C83" s="16" t="str">
        <f ca="1">IF(IFERROR(VLOOKUP($B83,$K$76:(INDIRECT("$K"&amp;($D$73+75))),1,FALSE),"-") = "-","Nej","Ja")</f>
        <v>Nej</v>
      </c>
      <c r="D83" s="23"/>
      <c r="E83" s="23"/>
      <c r="J83" s="16">
        <f t="shared" si="6"/>
        <v>8</v>
      </c>
      <c r="K83" s="16" t="str">
        <f t="shared" si="5"/>
        <v>-</v>
      </c>
    </row>
    <row r="84" spans="1:14" s="16" customFormat="1">
      <c r="A84" s="27" t="str">
        <f t="shared" si="3"/>
        <v>-</v>
      </c>
      <c r="B84" s="16" t="str">
        <f t="shared" si="4"/>
        <v/>
      </c>
      <c r="C84" s="16" t="str">
        <f ca="1">IF(IFERROR(VLOOKUP($B84,$K$76:(INDIRECT("$K"&amp;($D$73+75))),1,FALSE),"-") = "-","Nej","Ja")</f>
        <v>Nej</v>
      </c>
      <c r="D84" s="23"/>
      <c r="E84" s="23"/>
      <c r="J84" s="16">
        <f t="shared" si="6"/>
        <v>9</v>
      </c>
      <c r="K84" s="16" t="str">
        <f t="shared" si="5"/>
        <v>-</v>
      </c>
    </row>
    <row r="85" spans="1:14" s="16" customFormat="1">
      <c r="A85" s="27" t="str">
        <f t="shared" si="3"/>
        <v>-</v>
      </c>
      <c r="B85" s="16" t="str">
        <f t="shared" si="4"/>
        <v/>
      </c>
      <c r="C85" s="16" t="str">
        <f ca="1">IF(IFERROR(VLOOKUP($B85,$K$76:(INDIRECT("$K"&amp;($D$73+75))),1,FALSE),"-") = "-","Nej","Ja")</f>
        <v>Nej</v>
      </c>
      <c r="D85" s="23"/>
      <c r="E85" s="23"/>
      <c r="J85" s="16">
        <f t="shared" si="6"/>
        <v>10</v>
      </c>
      <c r="K85" s="16" t="str">
        <f t="shared" si="5"/>
        <v>-</v>
      </c>
    </row>
    <row r="86" spans="1:14" s="16" customFormat="1">
      <c r="A86" s="27" t="str">
        <f t="shared" si="3"/>
        <v>-</v>
      </c>
      <c r="B86" s="16" t="str">
        <f t="shared" si="4"/>
        <v/>
      </c>
      <c r="C86" s="16" t="str">
        <f ca="1">IF(IFERROR(VLOOKUP($B86,$K$76:(INDIRECT("$K"&amp;($D$73+75))),1,FALSE),"-") = "-","Nej","Ja")</f>
        <v>Nej</v>
      </c>
      <c r="D86" s="23"/>
      <c r="E86" s="23"/>
      <c r="J86" s="16">
        <f t="shared" si="6"/>
        <v>11</v>
      </c>
      <c r="K86" s="16" t="str">
        <f t="shared" si="5"/>
        <v>-</v>
      </c>
    </row>
    <row r="87" spans="1:14" s="16" customFormat="1">
      <c r="A87" s="27" t="str">
        <f t="shared" si="3"/>
        <v>-</v>
      </c>
      <c r="B87" s="16" t="str">
        <f t="shared" si="4"/>
        <v/>
      </c>
      <c r="C87" s="16" t="str">
        <f ca="1">IF(IFERROR(VLOOKUP($B87,$K$76:(INDIRECT("$K"&amp;($D$73+75))),1,FALSE),"-") = "-","Nej","Ja")</f>
        <v>Nej</v>
      </c>
      <c r="D87" s="23"/>
      <c r="E87" s="23"/>
      <c r="J87" s="16">
        <f t="shared" si="6"/>
        <v>12</v>
      </c>
      <c r="K87" s="16" t="str">
        <f t="shared" si="5"/>
        <v>-</v>
      </c>
    </row>
    <row r="88" spans="1:14" s="16" customFormat="1">
      <c r="A88" s="27" t="str">
        <f t="shared" si="3"/>
        <v>-</v>
      </c>
      <c r="B88" s="16" t="str">
        <f t="shared" si="4"/>
        <v/>
      </c>
      <c r="C88" s="16" t="str">
        <f ca="1">IF(IFERROR(VLOOKUP($B88,$K$76:(INDIRECT("$K"&amp;($D$73+75))),1,FALSE),"-") = "-","Nej","Ja")</f>
        <v>Nej</v>
      </c>
      <c r="D88" s="23"/>
      <c r="E88" s="23"/>
      <c r="J88" s="16">
        <f t="shared" si="6"/>
        <v>13</v>
      </c>
      <c r="K88" s="16" t="str">
        <f t="shared" si="5"/>
        <v>-</v>
      </c>
    </row>
    <row r="89" spans="1:14" s="16" customFormat="1">
      <c r="A89" s="27" t="str">
        <f t="shared" si="3"/>
        <v>-</v>
      </c>
      <c r="B89" s="16" t="str">
        <f t="shared" si="4"/>
        <v/>
      </c>
      <c r="C89" s="16" t="str">
        <f ca="1">IF(IFERROR(VLOOKUP($B89,$K$76:(INDIRECT("$K"&amp;($D$73+75))),1,FALSE),"-") = "-","Nej","Ja")</f>
        <v>Nej</v>
      </c>
      <c r="D89" s="23"/>
      <c r="E89" s="23"/>
      <c r="J89" s="16">
        <f t="shared" si="6"/>
        <v>14</v>
      </c>
      <c r="K89" s="16" t="str">
        <f t="shared" si="5"/>
        <v>-</v>
      </c>
    </row>
    <row r="90" spans="1:14" s="16" customFormat="1">
      <c r="A90" s="27" t="str">
        <f t="shared" si="3"/>
        <v>-</v>
      </c>
      <c r="B90" s="16" t="str">
        <f t="shared" si="4"/>
        <v/>
      </c>
      <c r="C90" s="16" t="str">
        <f ca="1">IF(IFERROR(VLOOKUP($B90,$K$76:(INDIRECT("$K"&amp;($D$73+75))),1,FALSE),"-") = "-","Nej","Ja")</f>
        <v>Nej</v>
      </c>
      <c r="D90" s="23"/>
      <c r="E90" s="23"/>
      <c r="J90" s="16">
        <f t="shared" si="6"/>
        <v>15</v>
      </c>
      <c r="K90" s="16" t="str">
        <f t="shared" si="5"/>
        <v>-</v>
      </c>
    </row>
    <row r="91" spans="1:14" s="16" customFormat="1">
      <c r="A91" s="27" t="str">
        <f t="shared" si="3"/>
        <v>-</v>
      </c>
      <c r="B91" s="16" t="str">
        <f t="shared" si="4"/>
        <v/>
      </c>
      <c r="C91" s="16" t="str">
        <f ca="1">IF(IFERROR(VLOOKUP($B91,$K$76:(INDIRECT("$K"&amp;($D$73+75))),1,FALSE),"-") = "-","Nej","Ja")</f>
        <v>Nej</v>
      </c>
      <c r="D91" s="23"/>
      <c r="E91" s="23"/>
      <c r="J91" s="16">
        <f t="shared" si="6"/>
        <v>16</v>
      </c>
      <c r="K91" s="16" t="str">
        <f t="shared" si="5"/>
        <v>-</v>
      </c>
    </row>
    <row r="92" spans="1:14" s="16" customFormat="1">
      <c r="A92" s="27" t="str">
        <f t="shared" si="3"/>
        <v>-</v>
      </c>
      <c r="B92" s="16" t="str">
        <f t="shared" si="4"/>
        <v/>
      </c>
      <c r="C92" s="16" t="str">
        <f ca="1">IF(IFERROR(VLOOKUP($B92,$K$76:(INDIRECT("$K"&amp;($D$73+75))),1,FALSE),"-") = "-","Nej","Ja")</f>
        <v>Nej</v>
      </c>
      <c r="D92" s="23"/>
      <c r="E92" s="23"/>
      <c r="J92" s="16">
        <f t="shared" si="6"/>
        <v>17</v>
      </c>
      <c r="K92" s="16" t="str">
        <f t="shared" si="5"/>
        <v>-</v>
      </c>
    </row>
    <row r="93" spans="1:14" s="16" customFormat="1">
      <c r="A93" s="27" t="str">
        <f t="shared" si="3"/>
        <v>-</v>
      </c>
      <c r="B93" s="16" t="str">
        <f t="shared" si="4"/>
        <v/>
      </c>
      <c r="C93" s="16" t="str">
        <f ca="1">IF(IFERROR(VLOOKUP($B93,$K$76:(INDIRECT("$K"&amp;($D$73+75))),1,FALSE),"-") = "-","Nej","Ja")</f>
        <v>Nej</v>
      </c>
      <c r="D93" s="23"/>
      <c r="E93" s="23"/>
      <c r="J93" s="16">
        <f t="shared" si="6"/>
        <v>18</v>
      </c>
      <c r="K93" s="16" t="str">
        <f t="shared" si="5"/>
        <v>-</v>
      </c>
    </row>
    <row r="94" spans="1:14" s="16" customFormat="1">
      <c r="A94" s="27" t="str">
        <f t="shared" si="3"/>
        <v>-</v>
      </c>
      <c r="B94" s="16" t="str">
        <f t="shared" si="4"/>
        <v/>
      </c>
      <c r="C94" s="16" t="str">
        <f ca="1">IF(IFERROR(VLOOKUP($B94,$K$76:(INDIRECT("$K"&amp;($D$73+75))),1,FALSE),"-") = "-","Nej","Ja")</f>
        <v>Nej</v>
      </c>
      <c r="D94" s="23"/>
      <c r="E94" s="23"/>
      <c r="J94" s="16">
        <f t="shared" si="6"/>
        <v>19</v>
      </c>
      <c r="K94" s="16" t="str">
        <f t="shared" si="5"/>
        <v>-</v>
      </c>
    </row>
    <row r="95" spans="1:14" s="16" customFormat="1">
      <c r="A95" s="27" t="str">
        <f t="shared" si="3"/>
        <v>-</v>
      </c>
      <c r="B95" s="16" t="str">
        <f t="shared" si="4"/>
        <v/>
      </c>
      <c r="C95" s="16" t="str">
        <f ca="1">IF(IFERROR(VLOOKUP($B95,$K$76:(INDIRECT("$K"&amp;($D$73+75))),1,FALSE),"-") = "-","Nej","Ja")</f>
        <v>Nej</v>
      </c>
      <c r="D95" s="23"/>
      <c r="E95" s="23"/>
      <c r="J95" s="16">
        <f t="shared" si="6"/>
        <v>20</v>
      </c>
      <c r="K95" s="16" t="str">
        <f t="shared" si="5"/>
        <v>-</v>
      </c>
    </row>
    <row r="96" spans="1:14" s="16" customFormat="1">
      <c r="A96" s="27" t="str">
        <f t="shared" si="3"/>
        <v>-</v>
      </c>
      <c r="B96" s="16" t="str">
        <f t="shared" si="4"/>
        <v/>
      </c>
      <c r="C96" s="16" t="str">
        <f ca="1">IF(IFERROR(VLOOKUP($B96,$K$76:(INDIRECT("$K"&amp;($D$73+75))),1,FALSE),"-") = "-","Nej","Ja")</f>
        <v>Nej</v>
      </c>
      <c r="D96" s="23"/>
      <c r="E96" s="23"/>
      <c r="J96" s="16">
        <f t="shared" si="6"/>
        <v>21</v>
      </c>
      <c r="K96" s="16" t="str">
        <f t="shared" si="5"/>
        <v>-</v>
      </c>
    </row>
    <row r="97" spans="1:11" s="16" customFormat="1">
      <c r="A97" s="27" t="str">
        <f t="shared" si="3"/>
        <v>-</v>
      </c>
      <c r="B97" s="16" t="str">
        <f t="shared" si="4"/>
        <v/>
      </c>
      <c r="C97" s="16" t="str">
        <f ca="1">IF(IFERROR(VLOOKUP($B97,$K$76:(INDIRECT("$K"&amp;($D$73+75))),1,FALSE),"-") = "-","Nej","Ja")</f>
        <v>Nej</v>
      </c>
      <c r="D97" s="23"/>
      <c r="E97" s="23"/>
      <c r="J97" s="16">
        <f t="shared" si="6"/>
        <v>22</v>
      </c>
      <c r="K97" s="16" t="str">
        <f t="shared" si="5"/>
        <v>-</v>
      </c>
    </row>
    <row r="98" spans="1:11" s="16" customFormat="1">
      <c r="A98" s="27" t="str">
        <f t="shared" si="3"/>
        <v>-</v>
      </c>
      <c r="B98" s="16" t="str">
        <f t="shared" si="4"/>
        <v/>
      </c>
      <c r="C98" s="16" t="str">
        <f ca="1">IF(IFERROR(VLOOKUP($B98,$K$76:(INDIRECT("$K"&amp;($D$73+75))),1,FALSE),"-") = "-","Nej","Ja")</f>
        <v>Nej</v>
      </c>
      <c r="D98" s="23"/>
      <c r="E98" s="23"/>
      <c r="J98" s="16">
        <f t="shared" si="6"/>
        <v>23</v>
      </c>
      <c r="K98" s="16" t="str">
        <f t="shared" si="5"/>
        <v>-</v>
      </c>
    </row>
    <row r="99" spans="1:11" s="16" customFormat="1">
      <c r="A99" s="27" t="str">
        <f t="shared" si="3"/>
        <v>-</v>
      </c>
      <c r="B99" s="16" t="str">
        <f t="shared" si="4"/>
        <v/>
      </c>
      <c r="C99" s="16" t="str">
        <f ca="1">IF(IFERROR(VLOOKUP($B99,$K$76:(INDIRECT("$K"&amp;($D$73+75))),1,FALSE),"-") = "-","Nej","Ja")</f>
        <v>Nej</v>
      </c>
      <c r="D99" s="23"/>
      <c r="E99" s="23"/>
      <c r="J99" s="16">
        <f t="shared" si="6"/>
        <v>24</v>
      </c>
      <c r="K99" s="16" t="str">
        <f t="shared" si="5"/>
        <v>-</v>
      </c>
    </row>
    <row r="100" spans="1:11" s="16" customFormat="1">
      <c r="A100" s="27" t="str">
        <f t="shared" si="3"/>
        <v>-</v>
      </c>
      <c r="B100" s="16" t="str">
        <f t="shared" si="4"/>
        <v/>
      </c>
      <c r="C100" s="16" t="str">
        <f ca="1">IF(IFERROR(VLOOKUP($B100,$K$76:(INDIRECT("$K"&amp;($D$73+75))),1,FALSE),"-") = "-","Nej","Ja")</f>
        <v>Nej</v>
      </c>
      <c r="D100" s="23"/>
      <c r="E100" s="23"/>
      <c r="J100" s="16">
        <f t="shared" si="6"/>
        <v>25</v>
      </c>
      <c r="K100" s="16" t="str">
        <f t="shared" si="5"/>
        <v>-</v>
      </c>
    </row>
    <row r="101" spans="1:11" s="16" customFormat="1">
      <c r="A101" s="27" t="str">
        <f t="shared" si="3"/>
        <v>-</v>
      </c>
      <c r="B101" s="16" t="str">
        <f t="shared" si="4"/>
        <v/>
      </c>
      <c r="C101" s="16" t="str">
        <f ca="1">IF(IFERROR(VLOOKUP($B101,$K$76:(INDIRECT("$K"&amp;($D$73+75))),1,FALSE),"-") = "-","Nej","Ja")</f>
        <v>Nej</v>
      </c>
      <c r="D101" s="23"/>
      <c r="E101" s="23"/>
      <c r="J101" s="16">
        <f t="shared" si="6"/>
        <v>26</v>
      </c>
      <c r="K101" s="16" t="str">
        <f t="shared" si="5"/>
        <v>-</v>
      </c>
    </row>
    <row r="102" spans="1:11" s="16" customFormat="1">
      <c r="A102" s="27" t="str">
        <f t="shared" si="3"/>
        <v>-</v>
      </c>
      <c r="B102" s="16" t="str">
        <f t="shared" si="4"/>
        <v/>
      </c>
      <c r="C102" s="16" t="str">
        <f ca="1">IF(IFERROR(VLOOKUP($B102,$K$76:(INDIRECT("$K"&amp;($D$73+75))),1,FALSE),"-") = "-","Nej","Ja")</f>
        <v>Nej</v>
      </c>
      <c r="D102" s="23"/>
      <c r="E102" s="23"/>
      <c r="J102" s="16">
        <f t="shared" si="6"/>
        <v>27</v>
      </c>
      <c r="K102" s="16" t="str">
        <f t="shared" si="5"/>
        <v>-</v>
      </c>
    </row>
    <row r="103" spans="1:11" s="16" customFormat="1">
      <c r="A103" s="27" t="str">
        <f t="shared" si="3"/>
        <v>-</v>
      </c>
      <c r="B103" s="16" t="str">
        <f t="shared" si="4"/>
        <v/>
      </c>
      <c r="C103" s="16" t="str">
        <f ca="1">IF(IFERROR(VLOOKUP($B103,$K$76:(INDIRECT("$K"&amp;($D$73+75))),1,FALSE),"-") = "-","Nej","Ja")</f>
        <v>Nej</v>
      </c>
      <c r="D103" s="23"/>
      <c r="E103" s="23"/>
      <c r="J103" s="16">
        <f t="shared" si="6"/>
        <v>28</v>
      </c>
      <c r="K103" s="16" t="str">
        <f t="shared" si="5"/>
        <v>-</v>
      </c>
    </row>
    <row r="104" spans="1:11" s="16" customFormat="1">
      <c r="A104" s="27" t="str">
        <f t="shared" si="3"/>
        <v>-</v>
      </c>
      <c r="B104" s="16" t="str">
        <f t="shared" si="4"/>
        <v/>
      </c>
      <c r="C104" s="16" t="str">
        <f ca="1">IF(IFERROR(VLOOKUP($B104,$K$76:(INDIRECT("$K"&amp;($D$73+75))),1,FALSE),"-") = "-","Nej","Ja")</f>
        <v>Nej</v>
      </c>
      <c r="D104" s="23"/>
      <c r="E104" s="23"/>
      <c r="J104" s="16">
        <f t="shared" si="6"/>
        <v>29</v>
      </c>
      <c r="K104" s="16" t="str">
        <f t="shared" si="5"/>
        <v>-</v>
      </c>
    </row>
    <row r="105" spans="1:11" s="16" customFormat="1">
      <c r="A105" s="27" t="str">
        <f t="shared" si="3"/>
        <v>-</v>
      </c>
      <c r="B105" s="16" t="str">
        <f t="shared" si="4"/>
        <v/>
      </c>
      <c r="C105" s="16" t="str">
        <f ca="1">IF(IFERROR(VLOOKUP($B105,$K$76:(INDIRECT("$K"&amp;($D$73+75))),1,FALSE),"-") = "-","Nej","Ja")</f>
        <v>Nej</v>
      </c>
      <c r="D105" s="23"/>
      <c r="E105" s="23"/>
      <c r="J105" s="16">
        <f t="shared" si="6"/>
        <v>30</v>
      </c>
      <c r="K105" s="16" t="str">
        <f t="shared" si="5"/>
        <v>-</v>
      </c>
    </row>
    <row r="106" spans="1:11" s="16" customFormat="1">
      <c r="A106" s="27" t="str">
        <f t="shared" si="3"/>
        <v>-</v>
      </c>
      <c r="B106" s="16" t="str">
        <f t="shared" si="4"/>
        <v/>
      </c>
      <c r="C106" s="16" t="str">
        <f ca="1">IF(IFERROR(VLOOKUP($B106,$K$76:(INDIRECT("$K"&amp;($D$73+75))),1,FALSE),"-") = "-","Nej","Ja")</f>
        <v>Nej</v>
      </c>
      <c r="D106" s="23"/>
      <c r="E106" s="23"/>
      <c r="J106" s="16">
        <f t="shared" si="6"/>
        <v>31</v>
      </c>
      <c r="K106" s="16" t="str">
        <f t="shared" si="5"/>
        <v>-</v>
      </c>
    </row>
    <row r="107" spans="1:11" s="16" customFormat="1">
      <c r="A107" s="27" t="str">
        <f t="shared" si="3"/>
        <v>-</v>
      </c>
      <c r="B107" s="16" t="str">
        <f t="shared" si="4"/>
        <v/>
      </c>
      <c r="C107" s="16" t="str">
        <f ca="1">IF(IFERROR(VLOOKUP($B107,$K$76:(INDIRECT("$K"&amp;($D$73+75))),1,FALSE),"-") = "-","Nej","Ja")</f>
        <v>Nej</v>
      </c>
      <c r="D107" s="23"/>
      <c r="E107" s="23"/>
      <c r="J107" s="16">
        <f t="shared" si="6"/>
        <v>32</v>
      </c>
      <c r="K107" s="16" t="str">
        <f t="shared" si="5"/>
        <v>-</v>
      </c>
    </row>
    <row r="108" spans="1:11" s="16" customFormat="1">
      <c r="A108" s="27" t="str">
        <f t="shared" si="3"/>
        <v>-</v>
      </c>
      <c r="B108" s="16" t="str">
        <f t="shared" si="4"/>
        <v/>
      </c>
      <c r="C108" s="16" t="str">
        <f ca="1">IF(IFERROR(VLOOKUP($B108,$K$76:(INDIRECT("$K"&amp;($D$73+75))),1,FALSE),"-") = "-","Nej","Ja")</f>
        <v>Nej</v>
      </c>
      <c r="D108" s="23"/>
      <c r="E108" s="23"/>
      <c r="J108" s="16">
        <f t="shared" si="6"/>
        <v>33</v>
      </c>
      <c r="K108" s="16" t="str">
        <f t="shared" si="5"/>
        <v>-</v>
      </c>
    </row>
    <row r="109" spans="1:11" s="16" customFormat="1">
      <c r="A109" s="27" t="str">
        <f t="shared" si="3"/>
        <v>-</v>
      </c>
      <c r="B109" s="16" t="str">
        <f t="shared" si="4"/>
        <v/>
      </c>
      <c r="C109" s="16" t="str">
        <f ca="1">IF(IFERROR(VLOOKUP($B109,$K$76:(INDIRECT("$K"&amp;($D$73+75))),1,FALSE),"-") = "-","Nej","Ja")</f>
        <v>Nej</v>
      </c>
      <c r="D109" s="23"/>
      <c r="E109" s="23"/>
      <c r="J109" s="16">
        <f t="shared" si="6"/>
        <v>34</v>
      </c>
      <c r="K109" s="16" t="str">
        <f t="shared" si="5"/>
        <v>-</v>
      </c>
    </row>
    <row r="110" spans="1:11" s="16" customFormat="1">
      <c r="A110" s="27" t="str">
        <f t="shared" si="3"/>
        <v>-</v>
      </c>
      <c r="B110" s="16" t="str">
        <f t="shared" si="4"/>
        <v/>
      </c>
      <c r="C110" s="16" t="str">
        <f ca="1">IF(IFERROR(VLOOKUP($B110,$K$76:(INDIRECT("$K"&amp;($D$73+75))),1,FALSE),"-") = "-","Nej","Ja")</f>
        <v>Nej</v>
      </c>
      <c r="D110" s="23"/>
      <c r="E110" s="23"/>
      <c r="J110" s="16">
        <f t="shared" si="6"/>
        <v>35</v>
      </c>
      <c r="K110" s="16" t="str">
        <f t="shared" si="5"/>
        <v>-</v>
      </c>
    </row>
    <row r="111" spans="1:11" s="16" customFormat="1">
      <c r="A111" s="27" t="str">
        <f t="shared" si="3"/>
        <v>-</v>
      </c>
      <c r="B111" s="16" t="str">
        <f t="shared" si="4"/>
        <v/>
      </c>
      <c r="C111" s="16" t="str">
        <f ca="1">IF(IFERROR(VLOOKUP($B111,$K$76:(INDIRECT("$K"&amp;($D$73+75))),1,FALSE),"-") = "-","Nej","Ja")</f>
        <v>Nej</v>
      </c>
      <c r="D111" s="23"/>
      <c r="E111" s="23"/>
      <c r="J111" s="16">
        <f t="shared" si="6"/>
        <v>36</v>
      </c>
      <c r="K111" s="16" t="str">
        <f t="shared" si="5"/>
        <v>-</v>
      </c>
    </row>
    <row r="112" spans="1:11" s="16" customFormat="1">
      <c r="A112" s="27" t="str">
        <f t="shared" si="3"/>
        <v>-</v>
      </c>
      <c r="B112" s="16" t="str">
        <f t="shared" si="4"/>
        <v/>
      </c>
      <c r="C112" s="16" t="str">
        <f ca="1">IF(IFERROR(VLOOKUP($B112,$K$76:(INDIRECT("$K"&amp;($D$73+75))),1,FALSE),"-") = "-","Nej","Ja")</f>
        <v>Nej</v>
      </c>
      <c r="D112" s="23"/>
      <c r="E112" s="23"/>
      <c r="J112" s="16">
        <f t="shared" si="6"/>
        <v>37</v>
      </c>
      <c r="K112" s="16" t="str">
        <f t="shared" si="5"/>
        <v>-</v>
      </c>
    </row>
    <row r="113" spans="1:11" s="16" customFormat="1">
      <c r="A113" s="27" t="str">
        <f t="shared" si="3"/>
        <v>-</v>
      </c>
      <c r="B113" s="16" t="str">
        <f t="shared" si="4"/>
        <v/>
      </c>
      <c r="C113" s="16" t="str">
        <f ca="1">IF(IFERROR(VLOOKUP($B113,$K$76:(INDIRECT("$K"&amp;($D$73+75))),1,FALSE),"-") = "-","Nej","Ja")</f>
        <v>Nej</v>
      </c>
      <c r="D113" s="23"/>
      <c r="E113" s="23"/>
      <c r="J113" s="16">
        <f t="shared" si="6"/>
        <v>38</v>
      </c>
      <c r="K113" s="16" t="str">
        <f t="shared" si="5"/>
        <v>-</v>
      </c>
    </row>
    <row r="114" spans="1:11" s="16" customFormat="1">
      <c r="A114" s="27" t="str">
        <f t="shared" si="3"/>
        <v>-</v>
      </c>
      <c r="B114" s="16" t="str">
        <f t="shared" si="4"/>
        <v/>
      </c>
      <c r="C114" s="16" t="str">
        <f ca="1">IF(IFERROR(VLOOKUP($B114,$K$76:(INDIRECT("$K"&amp;($D$73+75))),1,FALSE),"-") = "-","Nej","Ja")</f>
        <v>Nej</v>
      </c>
      <c r="D114" s="23"/>
      <c r="E114" s="23"/>
      <c r="J114" s="16">
        <f t="shared" si="6"/>
        <v>39</v>
      </c>
      <c r="K114" s="16" t="str">
        <f t="shared" si="5"/>
        <v>-</v>
      </c>
    </row>
    <row r="115" spans="1:11" s="16" customFormat="1">
      <c r="A115" s="27" t="str">
        <f t="shared" si="3"/>
        <v>-</v>
      </c>
      <c r="B115" s="16" t="str">
        <f t="shared" si="4"/>
        <v/>
      </c>
      <c r="C115" s="16" t="str">
        <f ca="1">IF(IFERROR(VLOOKUP($B115,$K$76:(INDIRECT("$K"&amp;($D$73+75))),1,FALSE),"-") = "-","Nej","Ja")</f>
        <v>Nej</v>
      </c>
      <c r="D115" s="23"/>
      <c r="E115" s="23"/>
      <c r="J115" s="16">
        <f t="shared" si="6"/>
        <v>40</v>
      </c>
      <c r="K115" s="16" t="str">
        <f t="shared" si="5"/>
        <v>-</v>
      </c>
    </row>
    <row r="116" spans="1:11" s="16" customFormat="1">
      <c r="A116" s="27" t="str">
        <f t="shared" si="3"/>
        <v>-</v>
      </c>
      <c r="B116" s="16" t="str">
        <f t="shared" si="4"/>
        <v/>
      </c>
      <c r="C116" s="16" t="str">
        <f ca="1">IF(IFERROR(VLOOKUP($B116,$K$76:(INDIRECT("$K"&amp;($D$73+75))),1,FALSE),"-") = "-","Nej","Ja")</f>
        <v>Nej</v>
      </c>
      <c r="D116" s="23"/>
      <c r="E116" s="23"/>
      <c r="J116" s="16">
        <f t="shared" si="6"/>
        <v>41</v>
      </c>
      <c r="K116" s="16" t="str">
        <f t="shared" si="5"/>
        <v>-</v>
      </c>
    </row>
    <row r="117" spans="1:11" s="16" customFormat="1">
      <c r="A117" s="27" t="str">
        <f t="shared" si="3"/>
        <v>-</v>
      </c>
      <c r="B117" s="16" t="str">
        <f t="shared" si="4"/>
        <v/>
      </c>
      <c r="C117" s="16" t="str">
        <f ca="1">IF(IFERROR(VLOOKUP($B117,$K$76:(INDIRECT("$K"&amp;($D$73+75))),1,FALSE),"-") = "-","Nej","Ja")</f>
        <v>Nej</v>
      </c>
      <c r="D117" s="23"/>
      <c r="E117" s="23"/>
      <c r="J117" s="16">
        <f t="shared" si="6"/>
        <v>42</v>
      </c>
      <c r="K117" s="16" t="str">
        <f t="shared" si="5"/>
        <v>-</v>
      </c>
    </row>
    <row r="118" spans="1:11" s="16" customFormat="1">
      <c r="A118" s="27" t="str">
        <f t="shared" si="3"/>
        <v>-</v>
      </c>
      <c r="B118" s="16" t="str">
        <f t="shared" si="4"/>
        <v/>
      </c>
      <c r="C118" s="16" t="str">
        <f ca="1">IF(IFERROR(VLOOKUP($B118,$K$76:(INDIRECT("$K"&amp;($D$73+75))),1,FALSE),"-") = "-","Nej","Ja")</f>
        <v>Nej</v>
      </c>
      <c r="D118" s="23"/>
      <c r="E118" s="23"/>
      <c r="J118" s="16">
        <f t="shared" si="6"/>
        <v>43</v>
      </c>
      <c r="K118" s="16" t="str">
        <f t="shared" si="5"/>
        <v>-</v>
      </c>
    </row>
    <row r="119" spans="1:11" s="16" customFormat="1">
      <c r="A119" s="27" t="str">
        <f t="shared" si="3"/>
        <v>-</v>
      </c>
      <c r="B119" s="16" t="str">
        <f t="shared" si="4"/>
        <v/>
      </c>
      <c r="C119" s="16" t="str">
        <f ca="1">IF(IFERROR(VLOOKUP($B119,$K$76:(INDIRECT("$K"&amp;($D$73+75))),1,FALSE),"-") = "-","Nej","Ja")</f>
        <v>Nej</v>
      </c>
      <c r="D119" s="23"/>
      <c r="E119" s="23"/>
      <c r="J119" s="16">
        <f t="shared" si="6"/>
        <v>44</v>
      </c>
      <c r="K119" s="16" t="str">
        <f t="shared" si="5"/>
        <v>-</v>
      </c>
    </row>
    <row r="120" spans="1:11" s="16" customFormat="1">
      <c r="A120" s="27" t="str">
        <f t="shared" si="3"/>
        <v>-</v>
      </c>
      <c r="B120" s="16" t="str">
        <f t="shared" si="4"/>
        <v/>
      </c>
      <c r="C120" s="16" t="str">
        <f ca="1">IF(IFERROR(VLOOKUP($B120,$K$76:(INDIRECT("$K"&amp;($D$73+75))),1,FALSE),"-") = "-","Nej","Ja")</f>
        <v>Nej</v>
      </c>
      <c r="D120" s="23"/>
      <c r="E120" s="23"/>
      <c r="J120" s="16">
        <f t="shared" si="6"/>
        <v>45</v>
      </c>
      <c r="K120" s="16" t="str">
        <f t="shared" si="5"/>
        <v>-</v>
      </c>
    </row>
    <row r="121" spans="1:11" s="16" customFormat="1">
      <c r="A121" s="27" t="str">
        <f t="shared" si="3"/>
        <v>-</v>
      </c>
      <c r="B121" s="16" t="str">
        <f t="shared" si="4"/>
        <v/>
      </c>
      <c r="C121" s="16" t="str">
        <f ca="1">IF(IFERROR(VLOOKUP($B121,$K$76:(INDIRECT("$K"&amp;($D$73+75))),1,FALSE),"-") = "-","Nej","Ja")</f>
        <v>Nej</v>
      </c>
      <c r="D121" s="23"/>
      <c r="E121" s="23"/>
      <c r="J121" s="16">
        <f t="shared" si="6"/>
        <v>46</v>
      </c>
      <c r="K121" s="16" t="str">
        <f t="shared" si="5"/>
        <v>-</v>
      </c>
    </row>
    <row r="122" spans="1:11" s="16" customFormat="1">
      <c r="A122" s="27" t="str">
        <f t="shared" si="3"/>
        <v>-</v>
      </c>
      <c r="B122" s="16" t="str">
        <f t="shared" si="4"/>
        <v/>
      </c>
      <c r="C122" s="16" t="str">
        <f ca="1">IF(IFERROR(VLOOKUP($B122,$K$76:(INDIRECT("$K"&amp;($D$73+75))),1,FALSE),"-") = "-","Nej","Ja")</f>
        <v>Nej</v>
      </c>
      <c r="D122" s="23"/>
      <c r="E122" s="23"/>
      <c r="J122" s="16">
        <f t="shared" si="6"/>
        <v>47</v>
      </c>
      <c r="K122" s="16" t="str">
        <f t="shared" si="5"/>
        <v>-</v>
      </c>
    </row>
    <row r="123" spans="1:11" s="16" customFormat="1">
      <c r="A123" s="27" t="str">
        <f t="shared" si="3"/>
        <v>-</v>
      </c>
      <c r="B123" s="16" t="str">
        <f t="shared" si="4"/>
        <v/>
      </c>
      <c r="C123" s="16" t="str">
        <f ca="1">IF(IFERROR(VLOOKUP($B123,$K$76:(INDIRECT("$K"&amp;($D$73+75))),1,FALSE),"-") = "-","Nej","Ja")</f>
        <v>Nej</v>
      </c>
      <c r="D123" s="23"/>
      <c r="E123" s="23"/>
      <c r="J123" s="16">
        <f t="shared" si="6"/>
        <v>48</v>
      </c>
      <c r="K123" s="16" t="str">
        <f t="shared" si="5"/>
        <v>-</v>
      </c>
    </row>
    <row r="124" spans="1:11" s="16" customFormat="1">
      <c r="A124" s="27" t="str">
        <f t="shared" si="3"/>
        <v>-</v>
      </c>
      <c r="B124" s="16" t="str">
        <f t="shared" si="4"/>
        <v/>
      </c>
      <c r="C124" s="16" t="str">
        <f ca="1">IF(IFERROR(VLOOKUP($B124,$K$76:(INDIRECT("$K"&amp;($D$73+75))),1,FALSE),"-") = "-","Nej","Ja")</f>
        <v>Nej</v>
      </c>
      <c r="D124" s="23"/>
      <c r="E124" s="23"/>
      <c r="J124" s="16">
        <f t="shared" si="6"/>
        <v>49</v>
      </c>
      <c r="K124" s="16" t="str">
        <f t="shared" si="5"/>
        <v>-</v>
      </c>
    </row>
    <row r="125" spans="1:11" s="16" customFormat="1">
      <c r="A125" s="27" t="str">
        <f t="shared" si="3"/>
        <v>-</v>
      </c>
      <c r="B125" s="16" t="str">
        <f t="shared" si="4"/>
        <v/>
      </c>
      <c r="C125" s="16" t="str">
        <f ca="1">IF(IFERROR(VLOOKUP($B125,$K$76:(INDIRECT("$K"&amp;($D$73+75))),1,FALSE),"-") = "-","Nej","Ja")</f>
        <v>Nej</v>
      </c>
      <c r="D125" s="23"/>
      <c r="E125" s="23"/>
      <c r="J125" s="16">
        <f t="shared" si="6"/>
        <v>50</v>
      </c>
      <c r="K125" s="16" t="str">
        <f t="shared" si="5"/>
        <v>-</v>
      </c>
    </row>
    <row r="126" spans="1:11" s="16" customFormat="1">
      <c r="A126" s="27" t="str">
        <f t="shared" si="3"/>
        <v>-</v>
      </c>
      <c r="B126" s="16" t="str">
        <f t="shared" si="4"/>
        <v/>
      </c>
      <c r="C126" s="16" t="str">
        <f ca="1">IF(IFERROR(VLOOKUP($B126,$K$76:(INDIRECT("$K"&amp;($D$73+75))),1,FALSE),"-") = "-","Nej","Ja")</f>
        <v>Nej</v>
      </c>
      <c r="D126" s="23"/>
      <c r="E126" s="23"/>
      <c r="J126" s="16">
        <f t="shared" si="6"/>
        <v>51</v>
      </c>
      <c r="K126" s="16" t="str">
        <f t="shared" si="5"/>
        <v>-</v>
      </c>
    </row>
    <row r="127" spans="1:11" s="16" customFormat="1">
      <c r="A127" s="27" t="str">
        <f t="shared" si="3"/>
        <v>-</v>
      </c>
      <c r="B127" s="16" t="str">
        <f t="shared" si="4"/>
        <v/>
      </c>
      <c r="C127" s="16" t="str">
        <f ca="1">IF(IFERROR(VLOOKUP($B127,$K$76:(INDIRECT("$K"&amp;($D$73+75))),1,FALSE),"-") = "-","Nej","Ja")</f>
        <v>Nej</v>
      </c>
      <c r="D127" s="23"/>
      <c r="E127" s="23"/>
      <c r="J127" s="16">
        <f t="shared" si="6"/>
        <v>52</v>
      </c>
      <c r="K127" s="16" t="str">
        <f t="shared" si="5"/>
        <v>-</v>
      </c>
    </row>
    <row r="128" spans="1:11" s="16" customFormat="1">
      <c r="A128" s="27" t="str">
        <f t="shared" si="3"/>
        <v>-</v>
      </c>
      <c r="B128" s="16" t="str">
        <f t="shared" si="4"/>
        <v/>
      </c>
      <c r="C128" s="16" t="str">
        <f ca="1">IF(IFERROR(VLOOKUP($B128,$K$76:(INDIRECT("$K"&amp;($D$73+75))),1,FALSE),"-") = "-","Nej","Ja")</f>
        <v>Nej</v>
      </c>
      <c r="D128" s="23"/>
      <c r="E128" s="23"/>
      <c r="J128" s="16">
        <f t="shared" si="6"/>
        <v>53</v>
      </c>
      <c r="K128" s="16" t="str">
        <f t="shared" si="5"/>
        <v>-</v>
      </c>
    </row>
    <row r="129" spans="1:11" s="16" customFormat="1">
      <c r="A129" s="27" t="str">
        <f t="shared" si="3"/>
        <v>-</v>
      </c>
      <c r="B129" s="16" t="str">
        <f t="shared" si="4"/>
        <v/>
      </c>
      <c r="C129" s="16" t="str">
        <f ca="1">IF(IFERROR(VLOOKUP($B129,$K$76:(INDIRECT("$K"&amp;($D$73+75))),1,FALSE),"-") = "-","Nej","Ja")</f>
        <v>Nej</v>
      </c>
      <c r="D129" s="23"/>
      <c r="E129" s="23"/>
      <c r="J129" s="16">
        <f t="shared" si="6"/>
        <v>54</v>
      </c>
      <c r="K129" s="16" t="str">
        <f t="shared" si="5"/>
        <v>-</v>
      </c>
    </row>
    <row r="130" spans="1:11" s="16" customFormat="1">
      <c r="A130" s="27" t="str">
        <f t="shared" si="3"/>
        <v>-</v>
      </c>
      <c r="B130" s="16" t="str">
        <f t="shared" si="4"/>
        <v/>
      </c>
      <c r="C130" s="16" t="str">
        <f ca="1">IF(IFERROR(VLOOKUP($B130,$K$76:(INDIRECT("$K"&amp;($D$73+75))),1,FALSE),"-") = "-","Nej","Ja")</f>
        <v>Nej</v>
      </c>
      <c r="D130" s="23"/>
      <c r="E130" s="23"/>
      <c r="J130" s="16">
        <f t="shared" si="6"/>
        <v>55</v>
      </c>
      <c r="K130" s="16" t="str">
        <f t="shared" si="5"/>
        <v>-</v>
      </c>
    </row>
    <row r="131" spans="1:11" s="16" customFormat="1">
      <c r="A131" s="27" t="str">
        <f t="shared" si="3"/>
        <v>-</v>
      </c>
      <c r="B131" s="16" t="str">
        <f t="shared" si="4"/>
        <v/>
      </c>
      <c r="C131" s="16" t="str">
        <f ca="1">IF(IFERROR(VLOOKUP($B131,$K$76:(INDIRECT("$K"&amp;($D$73+75))),1,FALSE),"-") = "-","Nej","Ja")</f>
        <v>Nej</v>
      </c>
      <c r="D131" s="23"/>
      <c r="E131" s="23"/>
      <c r="J131" s="16">
        <f t="shared" si="6"/>
        <v>56</v>
      </c>
      <c r="K131" s="16" t="str">
        <f t="shared" si="5"/>
        <v>-</v>
      </c>
    </row>
    <row r="132" spans="1:11" s="16" customFormat="1">
      <c r="A132" s="27" t="str">
        <f t="shared" si="3"/>
        <v>-</v>
      </c>
      <c r="B132" s="16" t="str">
        <f t="shared" si="4"/>
        <v/>
      </c>
      <c r="C132" s="16" t="str">
        <f ca="1">IF(IFERROR(VLOOKUP($B132,$K$76:(INDIRECT("$K"&amp;($D$73+75))),1,FALSE),"-") = "-","Nej","Ja")</f>
        <v>Nej</v>
      </c>
      <c r="D132" s="23"/>
      <c r="E132" s="23"/>
      <c r="J132" s="16">
        <f t="shared" si="6"/>
        <v>57</v>
      </c>
      <c r="K132" s="16" t="str">
        <f t="shared" si="5"/>
        <v>-</v>
      </c>
    </row>
    <row r="133" spans="1:11" s="16" customFormat="1">
      <c r="A133" s="27" t="str">
        <f t="shared" si="3"/>
        <v>-</v>
      </c>
      <c r="B133" s="16" t="str">
        <f t="shared" si="4"/>
        <v/>
      </c>
      <c r="C133" s="16" t="str">
        <f ca="1">IF(IFERROR(VLOOKUP($B133,$K$76:(INDIRECT("$K"&amp;($D$73+75))),1,FALSE),"-") = "-","Nej","Ja")</f>
        <v>Nej</v>
      </c>
      <c r="D133" s="23"/>
      <c r="E133" s="23"/>
      <c r="J133" s="16">
        <f t="shared" si="6"/>
        <v>58</v>
      </c>
      <c r="K133" s="16" t="str">
        <f t="shared" si="5"/>
        <v>-</v>
      </c>
    </row>
    <row r="134" spans="1:11" s="16" customFormat="1">
      <c r="A134" s="27" t="str">
        <f t="shared" si="3"/>
        <v>-</v>
      </c>
      <c r="B134" s="16" t="str">
        <f t="shared" si="4"/>
        <v/>
      </c>
      <c r="C134" s="16" t="str">
        <f ca="1">IF(IFERROR(VLOOKUP($B134,$K$76:(INDIRECT("$K"&amp;($D$73+75))),1,FALSE),"-") = "-","Nej","Ja")</f>
        <v>Nej</v>
      </c>
      <c r="D134" s="23"/>
      <c r="E134" s="23"/>
      <c r="J134" s="16">
        <f t="shared" si="6"/>
        <v>59</v>
      </c>
      <c r="K134" s="16" t="str">
        <f t="shared" si="5"/>
        <v>-</v>
      </c>
    </row>
    <row r="135" spans="1:11" s="16" customFormat="1">
      <c r="A135" s="27" t="str">
        <f t="shared" si="3"/>
        <v>-</v>
      </c>
      <c r="B135" s="16" t="str">
        <f t="shared" si="4"/>
        <v/>
      </c>
      <c r="C135" s="16" t="str">
        <f ca="1">IF(IFERROR(VLOOKUP($B135,$K$76:(INDIRECT("$K"&amp;($D$73+75))),1,FALSE),"-") = "-","Nej","Ja")</f>
        <v>Nej</v>
      </c>
      <c r="D135" s="23"/>
      <c r="E135" s="23"/>
      <c r="J135" s="16">
        <f t="shared" si="6"/>
        <v>60</v>
      </c>
      <c r="K135" s="16" t="str">
        <f t="shared" si="5"/>
        <v>-</v>
      </c>
    </row>
    <row r="136" spans="1:11" s="16" customFormat="1">
      <c r="A136" s="27" t="str">
        <f t="shared" si="3"/>
        <v>-</v>
      </c>
      <c r="B136" s="16" t="str">
        <f t="shared" si="4"/>
        <v/>
      </c>
      <c r="C136" s="16" t="str">
        <f ca="1">IF(IFERROR(VLOOKUP($B136,$K$76:(INDIRECT("$K"&amp;($D$73+75))),1,FALSE),"-") = "-","Nej","Ja")</f>
        <v>Nej</v>
      </c>
      <c r="D136" s="23"/>
      <c r="E136" s="23"/>
      <c r="J136" s="16">
        <f t="shared" si="6"/>
        <v>61</v>
      </c>
      <c r="K136" s="16" t="str">
        <f t="shared" si="5"/>
        <v>-</v>
      </c>
    </row>
    <row r="137" spans="1:11" s="16" customFormat="1">
      <c r="A137" s="27" t="str">
        <f t="shared" si="3"/>
        <v>-</v>
      </c>
      <c r="B137" s="16" t="str">
        <f t="shared" si="4"/>
        <v/>
      </c>
      <c r="C137" s="16" t="str">
        <f ca="1">IF(IFERROR(VLOOKUP($B137,$K$76:(INDIRECT("$K"&amp;($D$73+75))),1,FALSE),"-") = "-","Nej","Ja")</f>
        <v>Nej</v>
      </c>
      <c r="D137" s="23"/>
      <c r="E137" s="23"/>
      <c r="J137" s="16">
        <f t="shared" si="6"/>
        <v>62</v>
      </c>
      <c r="K137" s="16" t="str">
        <f t="shared" si="5"/>
        <v>-</v>
      </c>
    </row>
    <row r="138" spans="1:11" s="16" customFormat="1">
      <c r="A138" s="27" t="str">
        <f t="shared" si="3"/>
        <v>-</v>
      </c>
      <c r="B138" s="16" t="str">
        <f t="shared" si="4"/>
        <v/>
      </c>
      <c r="C138" s="16" t="str">
        <f ca="1">IF(IFERROR(VLOOKUP($B138,$K$76:(INDIRECT("$K"&amp;($D$73+75))),1,FALSE),"-") = "-","Nej","Ja")</f>
        <v>Nej</v>
      </c>
      <c r="D138" s="23"/>
      <c r="E138" s="23"/>
      <c r="J138" s="16">
        <f t="shared" si="6"/>
        <v>63</v>
      </c>
      <c r="K138" s="16" t="str">
        <f t="shared" si="5"/>
        <v>-</v>
      </c>
    </row>
    <row r="139" spans="1:11" s="16" customFormat="1">
      <c r="A139" s="27" t="str">
        <f t="shared" si="3"/>
        <v>-</v>
      </c>
      <c r="C139" s="16" t="str">
        <f ca="1">IF(IFERROR(VLOOKUP($B139,$K$76:(INDIRECT("$K"&amp;($D$73+75))),1,FALSE),"-") = "-","Nej","Ja")</f>
        <v>Nej</v>
      </c>
      <c r="D139" s="23"/>
      <c r="E139" s="23"/>
      <c r="J139" s="16">
        <f t="shared" si="6"/>
        <v>64</v>
      </c>
      <c r="K139" s="16" t="str">
        <f t="shared" si="5"/>
        <v>-</v>
      </c>
    </row>
    <row r="140" spans="1:11" s="16" customFormat="1"/>
    <row r="141" spans="1:11" s="28" customFormat="1"/>
    <row r="142" spans="1:11" s="16" customFormat="1"/>
    <row r="143" spans="1:11" s="16" customFormat="1">
      <c r="A143" s="26" t="s">
        <v>45</v>
      </c>
    </row>
    <row r="144" spans="1:11" s="16" customFormat="1">
      <c r="C144" s="34" t="s">
        <v>37</v>
      </c>
      <c r="D144" s="42">
        <v>6</v>
      </c>
      <c r="J144" s="26" t="s">
        <v>46</v>
      </c>
    </row>
    <row r="145" spans="1:14" s="16" customFormat="1">
      <c r="A145" s="17" t="s">
        <v>38</v>
      </c>
      <c r="J145" s="26"/>
      <c r="K145" s="17" t="s">
        <v>39</v>
      </c>
    </row>
    <row r="146" spans="1:14" s="16" customFormat="1">
      <c r="A146" s="18" t="s">
        <v>47</v>
      </c>
      <c r="B146" s="18" t="s">
        <v>28</v>
      </c>
      <c r="C146" s="18" t="s">
        <v>41</v>
      </c>
      <c r="D146" s="18" t="s">
        <v>42</v>
      </c>
      <c r="E146" s="18" t="s">
        <v>43</v>
      </c>
      <c r="J146" s="18" t="s">
        <v>48</v>
      </c>
      <c r="K146" s="18" t="s">
        <v>28</v>
      </c>
    </row>
    <row r="147" spans="1:14" s="16" customFormat="1">
      <c r="A147" s="27" t="str">
        <f t="shared" ref="A147:A210" si="7">IF(ISBLANK(D5),"-",IF(C76="Nej",TIMEVALUE(IF(D147="förlorare",TEXT(D5+$D$72,"mm:ss.000"),TEXT(D5,"mm:ss.000"))),"Redan rankad"))</f>
        <v>-</v>
      </c>
      <c r="B147" s="16" t="str">
        <f t="shared" ref="B147:B210" si="8">IF(ISBLANK(B5),"",B5)</f>
        <v/>
      </c>
      <c r="C147" s="16" t="str">
        <f ca="1">IF(C76="Ja","Ja",(IF(IFERROR(VLOOKUP(B147,$K$147:(INDIRECT("$K"&amp;($D$144+145))),1,FALSE),"-") &lt;&gt; "-","Ja","Nej")))</f>
        <v>Nej</v>
      </c>
      <c r="D147" s="23"/>
      <c r="E147" s="23"/>
      <c r="J147" s="16">
        <v>1</v>
      </c>
      <c r="K147" s="16" t="str">
        <f>IFERROR(VLOOKUP(SMALL($A$147:$A$209,$J147),$A$147:$B$209,2,FALSE),"-")</f>
        <v>-</v>
      </c>
      <c r="L147" s="17"/>
      <c r="N147" s="17"/>
    </row>
    <row r="148" spans="1:14" s="16" customFormat="1">
      <c r="A148" s="27" t="str">
        <f t="shared" si="7"/>
        <v>-</v>
      </c>
      <c r="B148" s="16" t="str">
        <f t="shared" si="8"/>
        <v/>
      </c>
      <c r="C148" s="16" t="str">
        <f ca="1">IF(C77="Ja","Ja",(IF(IFERROR(VLOOKUP(B148,$K$147:(INDIRECT("$K"&amp;($D$144+145))),1,FALSE),"-") &lt;&gt; "-","Ja","Nej")))</f>
        <v>Nej</v>
      </c>
      <c r="D148" s="23"/>
      <c r="E148" s="23"/>
      <c r="J148" s="16">
        <f>J147+1</f>
        <v>2</v>
      </c>
      <c r="K148" s="16" t="str">
        <f t="shared" ref="K148:K210" si="9">IFERROR(VLOOKUP(SMALL($A$147:$A$209,$J148),$A$147:$B$209,2,FALSE),"-")</f>
        <v>-</v>
      </c>
    </row>
    <row r="149" spans="1:14" s="16" customFormat="1">
      <c r="A149" s="27" t="str">
        <f t="shared" si="7"/>
        <v>-</v>
      </c>
      <c r="B149" s="16" t="str">
        <f t="shared" si="8"/>
        <v/>
      </c>
      <c r="C149" s="16" t="str">
        <f ca="1">IF(C78="Ja","Ja",(IF(IFERROR(VLOOKUP(B149,$K$147:(INDIRECT("$K"&amp;($D$144+145))),1,FALSE),"-") &lt;&gt; "-","Ja","Nej")))</f>
        <v>Nej</v>
      </c>
      <c r="D149" s="23"/>
      <c r="E149" s="23"/>
      <c r="J149" s="16">
        <f t="shared" ref="J149:J210" si="10">J148+1</f>
        <v>3</v>
      </c>
      <c r="K149" s="16" t="str">
        <f t="shared" si="9"/>
        <v>-</v>
      </c>
    </row>
    <row r="150" spans="1:14" s="16" customFormat="1">
      <c r="A150" s="27" t="str">
        <f t="shared" si="7"/>
        <v>-</v>
      </c>
      <c r="B150" s="16" t="str">
        <f t="shared" si="8"/>
        <v/>
      </c>
      <c r="C150" s="16" t="str">
        <f ca="1">IF(C79="Ja","Ja",(IF(IFERROR(VLOOKUP(B150,$K$147:(INDIRECT("$K"&amp;($D$144+145))),1,FALSE),"-") &lt;&gt; "-","Ja","Nej")))</f>
        <v>Nej</v>
      </c>
      <c r="D150" s="23"/>
      <c r="E150" s="23"/>
      <c r="J150" s="16">
        <f t="shared" si="10"/>
        <v>4</v>
      </c>
      <c r="K150" s="16" t="str">
        <f t="shared" si="9"/>
        <v>-</v>
      </c>
    </row>
    <row r="151" spans="1:14" s="16" customFormat="1">
      <c r="A151" s="27" t="str">
        <f t="shared" si="7"/>
        <v>-</v>
      </c>
      <c r="B151" s="16" t="str">
        <f t="shared" si="8"/>
        <v/>
      </c>
      <c r="C151" s="16" t="str">
        <f ca="1">IF(C80="Ja","Ja",(IF(IFERROR(VLOOKUP(B151,$K$147:(INDIRECT("$K"&amp;($D$144+145))),1,FALSE),"-") &lt;&gt; "-","Ja","Nej")))</f>
        <v>Nej</v>
      </c>
      <c r="D151" s="23"/>
      <c r="E151" s="23"/>
      <c r="J151" s="16">
        <f t="shared" si="10"/>
        <v>5</v>
      </c>
      <c r="K151" s="16" t="str">
        <f t="shared" si="9"/>
        <v>-</v>
      </c>
    </row>
    <row r="152" spans="1:14" s="16" customFormat="1">
      <c r="A152" s="27" t="str">
        <f t="shared" si="7"/>
        <v>-</v>
      </c>
      <c r="B152" s="16" t="str">
        <f t="shared" si="8"/>
        <v/>
      </c>
      <c r="C152" s="16" t="str">
        <f ca="1">IF(C81="Ja","Ja",(IF(IFERROR(VLOOKUP(B152,$K$147:(INDIRECT("$K"&amp;($D$144+145))),1,FALSE),"-") &lt;&gt; "-","Ja","Nej")))</f>
        <v>Nej</v>
      </c>
      <c r="D152" s="23"/>
      <c r="E152" s="23"/>
      <c r="J152" s="16">
        <f t="shared" si="10"/>
        <v>6</v>
      </c>
      <c r="K152" s="16" t="str">
        <f t="shared" si="9"/>
        <v>-</v>
      </c>
    </row>
    <row r="153" spans="1:14" s="16" customFormat="1">
      <c r="A153" s="27" t="str">
        <f t="shared" si="7"/>
        <v>-</v>
      </c>
      <c r="B153" s="16" t="str">
        <f t="shared" si="8"/>
        <v/>
      </c>
      <c r="C153" s="16" t="str">
        <f ca="1">IF(C82="Ja","Ja",(IF(IFERROR(VLOOKUP(B153,$K$147:(INDIRECT("$K"&amp;($D$144+145))),1,FALSE),"-") &lt;&gt; "-","Ja","Nej")))</f>
        <v>Nej</v>
      </c>
      <c r="D153" s="23"/>
      <c r="E153" s="23"/>
      <c r="J153" s="16">
        <f t="shared" si="10"/>
        <v>7</v>
      </c>
      <c r="K153" s="16" t="str">
        <f t="shared" si="9"/>
        <v>-</v>
      </c>
    </row>
    <row r="154" spans="1:14" s="16" customFormat="1">
      <c r="A154" s="27" t="str">
        <f t="shared" si="7"/>
        <v>-</v>
      </c>
      <c r="B154" s="16" t="str">
        <f t="shared" si="8"/>
        <v/>
      </c>
      <c r="C154" s="16" t="str">
        <f ca="1">IF(C83="Ja","Ja",(IF(IFERROR(VLOOKUP(B154,$K$147:(INDIRECT("$K"&amp;($D$144+145))),1,FALSE),"-") &lt;&gt; "-","Ja","Nej")))</f>
        <v>Nej</v>
      </c>
      <c r="D154" s="23"/>
      <c r="E154" s="23"/>
      <c r="J154" s="16">
        <f t="shared" si="10"/>
        <v>8</v>
      </c>
      <c r="K154" s="16" t="str">
        <f t="shared" si="9"/>
        <v>-</v>
      </c>
    </row>
    <row r="155" spans="1:14" s="16" customFormat="1">
      <c r="A155" s="27" t="str">
        <f t="shared" si="7"/>
        <v>-</v>
      </c>
      <c r="B155" s="16" t="str">
        <f t="shared" si="8"/>
        <v/>
      </c>
      <c r="C155" s="16" t="str">
        <f ca="1">IF(C84="Ja","Ja",(IF(IFERROR(VLOOKUP(B155,$K$147:(INDIRECT("$K"&amp;($D$144+145))),1,FALSE),"-") &lt;&gt; "-","Ja","Nej")))</f>
        <v>Nej</v>
      </c>
      <c r="D155" s="23"/>
      <c r="E155" s="23"/>
      <c r="J155" s="16">
        <f t="shared" si="10"/>
        <v>9</v>
      </c>
      <c r="K155" s="16" t="str">
        <f t="shared" si="9"/>
        <v>-</v>
      </c>
    </row>
    <row r="156" spans="1:14" s="16" customFormat="1">
      <c r="A156" s="27" t="str">
        <f t="shared" si="7"/>
        <v>-</v>
      </c>
      <c r="B156" s="16" t="str">
        <f t="shared" si="8"/>
        <v/>
      </c>
      <c r="C156" s="16" t="str">
        <f ca="1">IF(C85="Ja","Ja",(IF(IFERROR(VLOOKUP(B156,$K$147:(INDIRECT("$K"&amp;($D$144+145))),1,FALSE),"-") &lt;&gt; "-","Ja","Nej")))</f>
        <v>Nej</v>
      </c>
      <c r="D156" s="23"/>
      <c r="E156" s="23"/>
      <c r="J156" s="16">
        <f t="shared" si="10"/>
        <v>10</v>
      </c>
      <c r="K156" s="16" t="str">
        <f t="shared" si="9"/>
        <v>-</v>
      </c>
    </row>
    <row r="157" spans="1:14" s="16" customFormat="1">
      <c r="A157" s="27" t="str">
        <f t="shared" si="7"/>
        <v>-</v>
      </c>
      <c r="B157" s="16" t="str">
        <f t="shared" si="8"/>
        <v/>
      </c>
      <c r="C157" s="16" t="str">
        <f ca="1">IF(C86="Ja","Ja",(IF(IFERROR(VLOOKUP(B157,$K$147:(INDIRECT("$K"&amp;($D$144+145))),1,FALSE),"-") &lt;&gt; "-","Ja","Nej")))</f>
        <v>Nej</v>
      </c>
      <c r="D157" s="23"/>
      <c r="E157" s="23"/>
      <c r="J157" s="16">
        <f t="shared" si="10"/>
        <v>11</v>
      </c>
      <c r="K157" s="16" t="str">
        <f t="shared" si="9"/>
        <v>-</v>
      </c>
    </row>
    <row r="158" spans="1:14" s="16" customFormat="1">
      <c r="A158" s="27" t="str">
        <f t="shared" si="7"/>
        <v>-</v>
      </c>
      <c r="B158" s="16" t="str">
        <f t="shared" si="8"/>
        <v/>
      </c>
      <c r="C158" s="16" t="str">
        <f ca="1">IF(C87="Ja","Ja",(IF(IFERROR(VLOOKUP(B158,$K$147:(INDIRECT("$K"&amp;($D$144+145))),1,FALSE),"-") &lt;&gt; "-","Ja","Nej")))</f>
        <v>Nej</v>
      </c>
      <c r="D158" s="23"/>
      <c r="E158" s="23"/>
      <c r="J158" s="16">
        <f t="shared" si="10"/>
        <v>12</v>
      </c>
      <c r="K158" s="16" t="str">
        <f t="shared" si="9"/>
        <v>-</v>
      </c>
    </row>
    <row r="159" spans="1:14" s="16" customFormat="1">
      <c r="A159" s="27" t="str">
        <f t="shared" si="7"/>
        <v>-</v>
      </c>
      <c r="B159" s="16" t="str">
        <f t="shared" si="8"/>
        <v/>
      </c>
      <c r="C159" s="16" t="str">
        <f ca="1">IF(C88="Ja","Ja",(IF(IFERROR(VLOOKUP(B159,$K$147:(INDIRECT("$K"&amp;($D$144+145))),1,FALSE),"-") &lt;&gt; "-","Ja","Nej")))</f>
        <v>Nej</v>
      </c>
      <c r="D159" s="23"/>
      <c r="E159" s="23"/>
      <c r="J159" s="16">
        <f t="shared" si="10"/>
        <v>13</v>
      </c>
      <c r="K159" s="16" t="str">
        <f t="shared" si="9"/>
        <v>-</v>
      </c>
    </row>
    <row r="160" spans="1:14" s="16" customFormat="1">
      <c r="A160" s="27" t="str">
        <f t="shared" si="7"/>
        <v>-</v>
      </c>
      <c r="B160" s="16" t="str">
        <f t="shared" si="8"/>
        <v/>
      </c>
      <c r="C160" s="16" t="str">
        <f ca="1">IF(C89="Ja","Ja",(IF(IFERROR(VLOOKUP(B160,$K$147:(INDIRECT("$K"&amp;($D$144+145))),1,FALSE),"-") &lt;&gt; "-","Ja","Nej")))</f>
        <v>Nej</v>
      </c>
      <c r="D160" s="23"/>
      <c r="E160" s="23"/>
      <c r="J160" s="16">
        <f t="shared" si="10"/>
        <v>14</v>
      </c>
      <c r="K160" s="16" t="str">
        <f t="shared" si="9"/>
        <v>-</v>
      </c>
    </row>
    <row r="161" spans="1:11" s="16" customFormat="1">
      <c r="A161" s="27" t="str">
        <f t="shared" si="7"/>
        <v>-</v>
      </c>
      <c r="B161" s="16" t="str">
        <f t="shared" si="8"/>
        <v/>
      </c>
      <c r="C161" s="16" t="str">
        <f ca="1">IF(C90="Ja","Ja",(IF(IFERROR(VLOOKUP(B161,$K$147:(INDIRECT("$K"&amp;($D$144+145))),1,FALSE),"-") &lt;&gt; "-","Ja","Nej")))</f>
        <v>Nej</v>
      </c>
      <c r="D161" s="23"/>
      <c r="E161" s="23"/>
      <c r="J161" s="16">
        <f t="shared" si="10"/>
        <v>15</v>
      </c>
      <c r="K161" s="16" t="str">
        <f t="shared" si="9"/>
        <v>-</v>
      </c>
    </row>
    <row r="162" spans="1:11" s="16" customFormat="1">
      <c r="A162" s="27" t="str">
        <f t="shared" si="7"/>
        <v>-</v>
      </c>
      <c r="B162" s="16" t="str">
        <f t="shared" si="8"/>
        <v/>
      </c>
      <c r="C162" s="16" t="str">
        <f ca="1">IF(C91="Ja","Ja",(IF(IFERROR(VLOOKUP(B162,$K$147:(INDIRECT("$K"&amp;($D$144+145))),1,FALSE),"-") &lt;&gt; "-","Ja","Nej")))</f>
        <v>Nej</v>
      </c>
      <c r="D162" s="23"/>
      <c r="E162" s="23"/>
      <c r="J162" s="16">
        <f t="shared" si="10"/>
        <v>16</v>
      </c>
      <c r="K162" s="16" t="str">
        <f t="shared" si="9"/>
        <v>-</v>
      </c>
    </row>
    <row r="163" spans="1:11" s="16" customFormat="1">
      <c r="A163" s="27" t="str">
        <f t="shared" si="7"/>
        <v>-</v>
      </c>
      <c r="B163" s="16" t="str">
        <f t="shared" si="8"/>
        <v/>
      </c>
      <c r="C163" s="16" t="str">
        <f ca="1">IF(C92="Ja","Ja",(IF(IFERROR(VLOOKUP(B163,$K$147:(INDIRECT("$K"&amp;($D$144+145))),1,FALSE),"-") &lt;&gt; "-","Ja","Nej")))</f>
        <v>Nej</v>
      </c>
      <c r="D163" s="23"/>
      <c r="E163" s="23"/>
      <c r="J163" s="16">
        <f t="shared" si="10"/>
        <v>17</v>
      </c>
      <c r="K163" s="16" t="str">
        <f t="shared" si="9"/>
        <v>-</v>
      </c>
    </row>
    <row r="164" spans="1:11" s="16" customFormat="1">
      <c r="A164" s="27" t="str">
        <f t="shared" si="7"/>
        <v>-</v>
      </c>
      <c r="B164" s="16" t="str">
        <f t="shared" si="8"/>
        <v/>
      </c>
      <c r="C164" s="16" t="str">
        <f ca="1">IF(C93="Ja","Ja",(IF(IFERROR(VLOOKUP(B164,$K$147:(INDIRECT("$K"&amp;($D$144+145))),1,FALSE),"-") &lt;&gt; "-","Ja","Nej")))</f>
        <v>Nej</v>
      </c>
      <c r="D164" s="23"/>
      <c r="E164" s="23"/>
      <c r="J164" s="16">
        <f t="shared" si="10"/>
        <v>18</v>
      </c>
      <c r="K164" s="16" t="str">
        <f t="shared" si="9"/>
        <v>-</v>
      </c>
    </row>
    <row r="165" spans="1:11" s="16" customFormat="1">
      <c r="A165" s="27" t="str">
        <f t="shared" si="7"/>
        <v>-</v>
      </c>
      <c r="B165" s="16" t="str">
        <f t="shared" si="8"/>
        <v/>
      </c>
      <c r="C165" s="16" t="str">
        <f ca="1">IF(C94="Ja","Ja",(IF(IFERROR(VLOOKUP(B165,$K$147:(INDIRECT("$K"&amp;($D$144+145))),1,FALSE),"-") &lt;&gt; "-","Ja","Nej")))</f>
        <v>Nej</v>
      </c>
      <c r="D165" s="23"/>
      <c r="E165" s="23"/>
      <c r="J165" s="16">
        <f t="shared" si="10"/>
        <v>19</v>
      </c>
      <c r="K165" s="16" t="str">
        <f t="shared" si="9"/>
        <v>-</v>
      </c>
    </row>
    <row r="166" spans="1:11" s="16" customFormat="1">
      <c r="A166" s="27" t="str">
        <f t="shared" si="7"/>
        <v>-</v>
      </c>
      <c r="B166" s="16" t="str">
        <f t="shared" si="8"/>
        <v/>
      </c>
      <c r="C166" s="16" t="str">
        <f ca="1">IF(C95="Ja","Ja",(IF(IFERROR(VLOOKUP(B166,$K$147:(INDIRECT("$K"&amp;($D$144+145))),1,FALSE),"-") &lt;&gt; "-","Ja","Nej")))</f>
        <v>Nej</v>
      </c>
      <c r="D166" s="23"/>
      <c r="E166" s="23"/>
      <c r="J166" s="16">
        <f t="shared" si="10"/>
        <v>20</v>
      </c>
      <c r="K166" s="16" t="str">
        <f t="shared" si="9"/>
        <v>-</v>
      </c>
    </row>
    <row r="167" spans="1:11" s="16" customFormat="1">
      <c r="A167" s="27" t="str">
        <f t="shared" si="7"/>
        <v>-</v>
      </c>
      <c r="B167" s="16" t="str">
        <f t="shared" si="8"/>
        <v/>
      </c>
      <c r="C167" s="16" t="str">
        <f ca="1">IF(C96="Ja","Ja",(IF(IFERROR(VLOOKUP(B167,$K$147:(INDIRECT("$K"&amp;($D$144+145))),1,FALSE),"-") &lt;&gt; "-","Ja","Nej")))</f>
        <v>Nej</v>
      </c>
      <c r="D167" s="23"/>
      <c r="E167" s="23"/>
      <c r="J167" s="16">
        <f t="shared" si="10"/>
        <v>21</v>
      </c>
      <c r="K167" s="16" t="str">
        <f t="shared" si="9"/>
        <v>-</v>
      </c>
    </row>
    <row r="168" spans="1:11" s="16" customFormat="1">
      <c r="A168" s="27" t="str">
        <f t="shared" si="7"/>
        <v>-</v>
      </c>
      <c r="B168" s="16" t="str">
        <f t="shared" si="8"/>
        <v/>
      </c>
      <c r="C168" s="16" t="str">
        <f ca="1">IF(C97="Ja","Ja",(IF(IFERROR(VLOOKUP(B168,$K$147:(INDIRECT("$K"&amp;($D$144+145))),1,FALSE),"-") &lt;&gt; "-","Ja","Nej")))</f>
        <v>Nej</v>
      </c>
      <c r="D168" s="23"/>
      <c r="E168" s="23"/>
      <c r="J168" s="16">
        <f t="shared" si="10"/>
        <v>22</v>
      </c>
      <c r="K168" s="16" t="str">
        <f t="shared" si="9"/>
        <v>-</v>
      </c>
    </row>
    <row r="169" spans="1:11" s="16" customFormat="1">
      <c r="A169" s="27" t="str">
        <f t="shared" si="7"/>
        <v>-</v>
      </c>
      <c r="B169" s="16" t="str">
        <f t="shared" si="8"/>
        <v/>
      </c>
      <c r="C169" s="16" t="str">
        <f ca="1">IF(C98="Ja","Ja",(IF(IFERROR(VLOOKUP(B169,$K$147:(INDIRECT("$K"&amp;($D$144+145))),1,FALSE),"-") &lt;&gt; "-","Ja","Nej")))</f>
        <v>Nej</v>
      </c>
      <c r="D169" s="23"/>
      <c r="E169" s="23"/>
      <c r="J169" s="16">
        <f t="shared" si="10"/>
        <v>23</v>
      </c>
      <c r="K169" s="16" t="str">
        <f t="shared" si="9"/>
        <v>-</v>
      </c>
    </row>
    <row r="170" spans="1:11" s="16" customFormat="1">
      <c r="A170" s="27" t="str">
        <f t="shared" si="7"/>
        <v>-</v>
      </c>
      <c r="B170" s="16" t="str">
        <f t="shared" si="8"/>
        <v/>
      </c>
      <c r="C170" s="16" t="str">
        <f ca="1">IF(C99="Ja","Ja",(IF(IFERROR(VLOOKUP(B170,$K$147:(INDIRECT("$K"&amp;($D$144+145))),1,FALSE),"-") &lt;&gt; "-","Ja","Nej")))</f>
        <v>Nej</v>
      </c>
      <c r="D170" s="23"/>
      <c r="E170" s="23"/>
      <c r="J170" s="16">
        <f t="shared" si="10"/>
        <v>24</v>
      </c>
      <c r="K170" s="16" t="str">
        <f t="shared" si="9"/>
        <v>-</v>
      </c>
    </row>
    <row r="171" spans="1:11" s="16" customFormat="1">
      <c r="A171" s="27" t="str">
        <f t="shared" si="7"/>
        <v>-</v>
      </c>
      <c r="B171" s="16" t="str">
        <f t="shared" si="8"/>
        <v/>
      </c>
      <c r="C171" s="16" t="str">
        <f ca="1">IF(C100="Ja","Ja",(IF(IFERROR(VLOOKUP(B171,$K$147:(INDIRECT("$K"&amp;($D$144+145))),1,FALSE),"-") &lt;&gt; "-","Ja","Nej")))</f>
        <v>Nej</v>
      </c>
      <c r="D171" s="23"/>
      <c r="E171" s="23"/>
      <c r="J171" s="16">
        <f t="shared" si="10"/>
        <v>25</v>
      </c>
      <c r="K171" s="16" t="str">
        <f t="shared" si="9"/>
        <v>-</v>
      </c>
    </row>
    <row r="172" spans="1:11" s="16" customFormat="1">
      <c r="A172" s="27" t="str">
        <f t="shared" si="7"/>
        <v>-</v>
      </c>
      <c r="B172" s="16" t="str">
        <f t="shared" si="8"/>
        <v/>
      </c>
      <c r="C172" s="16" t="str">
        <f ca="1">IF(C101="Ja","Ja",(IF(IFERROR(VLOOKUP(B172,$K$147:(INDIRECT("$K"&amp;($D$144+145))),1,FALSE),"-") &lt;&gt; "-","Ja","Nej")))</f>
        <v>Nej</v>
      </c>
      <c r="D172" s="23"/>
      <c r="E172" s="23"/>
      <c r="J172" s="16">
        <f t="shared" si="10"/>
        <v>26</v>
      </c>
      <c r="K172" s="16" t="str">
        <f t="shared" si="9"/>
        <v>-</v>
      </c>
    </row>
    <row r="173" spans="1:11" s="16" customFormat="1">
      <c r="A173" s="27" t="str">
        <f t="shared" si="7"/>
        <v>-</v>
      </c>
      <c r="B173" s="16" t="str">
        <f t="shared" si="8"/>
        <v/>
      </c>
      <c r="C173" s="16" t="str">
        <f ca="1">IF(C102="Ja","Ja",(IF(IFERROR(VLOOKUP(B173,$K$147:(INDIRECT("$K"&amp;($D$144+145))),1,FALSE),"-") &lt;&gt; "-","Ja","Nej")))</f>
        <v>Nej</v>
      </c>
      <c r="D173" s="23"/>
      <c r="E173" s="23"/>
      <c r="J173" s="16">
        <f t="shared" si="10"/>
        <v>27</v>
      </c>
      <c r="K173" s="16" t="str">
        <f t="shared" si="9"/>
        <v>-</v>
      </c>
    </row>
    <row r="174" spans="1:11" s="16" customFormat="1">
      <c r="A174" s="27" t="str">
        <f t="shared" si="7"/>
        <v>-</v>
      </c>
      <c r="B174" s="16" t="str">
        <f t="shared" si="8"/>
        <v/>
      </c>
      <c r="C174" s="16" t="str">
        <f ca="1">IF(C103="Ja","Ja",(IF(IFERROR(VLOOKUP(B174,$K$147:(INDIRECT("$K"&amp;($D$144+145))),1,FALSE),"-") &lt;&gt; "-","Ja","Nej")))</f>
        <v>Nej</v>
      </c>
      <c r="D174" s="23"/>
      <c r="E174" s="23"/>
      <c r="J174" s="16">
        <f t="shared" si="10"/>
        <v>28</v>
      </c>
      <c r="K174" s="16" t="str">
        <f t="shared" si="9"/>
        <v>-</v>
      </c>
    </row>
    <row r="175" spans="1:11" s="16" customFormat="1">
      <c r="A175" s="27" t="str">
        <f t="shared" si="7"/>
        <v>-</v>
      </c>
      <c r="B175" s="16" t="str">
        <f t="shared" si="8"/>
        <v/>
      </c>
      <c r="C175" s="16" t="str">
        <f ca="1">IF(C104="Ja","Ja",(IF(IFERROR(VLOOKUP(B175,$K$147:(INDIRECT("$K"&amp;($D$144+145))),1,FALSE),"-") &lt;&gt; "-","Ja","Nej")))</f>
        <v>Nej</v>
      </c>
      <c r="D175" s="23"/>
      <c r="E175" s="23"/>
      <c r="J175" s="16">
        <f t="shared" si="10"/>
        <v>29</v>
      </c>
      <c r="K175" s="16" t="str">
        <f t="shared" si="9"/>
        <v>-</v>
      </c>
    </row>
    <row r="176" spans="1:11" s="16" customFormat="1">
      <c r="A176" s="27" t="str">
        <f t="shared" si="7"/>
        <v>-</v>
      </c>
      <c r="B176" s="16" t="str">
        <f t="shared" si="8"/>
        <v/>
      </c>
      <c r="C176" s="16" t="str">
        <f ca="1">IF(C105="Ja","Ja",(IF(IFERROR(VLOOKUP(B176,$K$147:(INDIRECT("$K"&amp;($D$144+145))),1,FALSE),"-") &lt;&gt; "-","Ja","Nej")))</f>
        <v>Nej</v>
      </c>
      <c r="D176" s="23"/>
      <c r="E176" s="23"/>
      <c r="J176" s="16">
        <f t="shared" si="10"/>
        <v>30</v>
      </c>
      <c r="K176" s="16" t="str">
        <f t="shared" si="9"/>
        <v>-</v>
      </c>
    </row>
    <row r="177" spans="1:11" s="16" customFormat="1">
      <c r="A177" s="27" t="str">
        <f t="shared" si="7"/>
        <v>-</v>
      </c>
      <c r="B177" s="16" t="str">
        <f t="shared" si="8"/>
        <v/>
      </c>
      <c r="C177" s="16" t="str">
        <f ca="1">IF(C106="Ja","Ja",(IF(IFERROR(VLOOKUP(B177,$K$147:(INDIRECT("$K"&amp;($D$144+145))),1,FALSE),"-") &lt;&gt; "-","Ja","Nej")))</f>
        <v>Nej</v>
      </c>
      <c r="D177" s="23"/>
      <c r="E177" s="23"/>
      <c r="J177" s="16">
        <f t="shared" si="10"/>
        <v>31</v>
      </c>
      <c r="K177" s="16" t="str">
        <f t="shared" si="9"/>
        <v>-</v>
      </c>
    </row>
    <row r="178" spans="1:11" s="16" customFormat="1">
      <c r="A178" s="27" t="str">
        <f t="shared" si="7"/>
        <v>-</v>
      </c>
      <c r="B178" s="16" t="str">
        <f t="shared" si="8"/>
        <v/>
      </c>
      <c r="C178" s="16" t="str">
        <f ca="1">IF(C107="Ja","Ja",(IF(IFERROR(VLOOKUP(B178,$K$147:(INDIRECT("$K"&amp;($D$144+145))),1,FALSE),"-") &lt;&gt; "-","Ja","Nej")))</f>
        <v>Nej</v>
      </c>
      <c r="D178" s="23"/>
      <c r="E178" s="23"/>
      <c r="J178" s="16">
        <f t="shared" si="10"/>
        <v>32</v>
      </c>
      <c r="K178" s="16" t="str">
        <f t="shared" si="9"/>
        <v>-</v>
      </c>
    </row>
    <row r="179" spans="1:11" s="16" customFormat="1">
      <c r="A179" s="27" t="str">
        <f t="shared" si="7"/>
        <v>-</v>
      </c>
      <c r="B179" s="16" t="str">
        <f t="shared" si="8"/>
        <v/>
      </c>
      <c r="C179" s="16" t="str">
        <f ca="1">IF(C108="Ja","Ja",(IF(IFERROR(VLOOKUP(B179,$K$147:(INDIRECT("$K"&amp;($D$144+145))),1,FALSE),"-") &lt;&gt; "-","Ja","Nej")))</f>
        <v>Nej</v>
      </c>
      <c r="D179" s="23"/>
      <c r="E179" s="23"/>
      <c r="J179" s="16">
        <f t="shared" si="10"/>
        <v>33</v>
      </c>
      <c r="K179" s="16" t="str">
        <f t="shared" si="9"/>
        <v>-</v>
      </c>
    </row>
    <row r="180" spans="1:11" s="16" customFormat="1">
      <c r="A180" s="27" t="str">
        <f t="shared" si="7"/>
        <v>-</v>
      </c>
      <c r="B180" s="16" t="str">
        <f t="shared" si="8"/>
        <v/>
      </c>
      <c r="C180" s="16" t="str">
        <f ca="1">IF(C109="Ja","Ja",(IF(IFERROR(VLOOKUP(B180,$K$147:(INDIRECT("$K"&amp;($D$144+145))),1,FALSE),"-") &lt;&gt; "-","Ja","Nej")))</f>
        <v>Nej</v>
      </c>
      <c r="D180" s="23"/>
      <c r="E180" s="23"/>
      <c r="J180" s="16">
        <f t="shared" si="10"/>
        <v>34</v>
      </c>
      <c r="K180" s="16" t="str">
        <f t="shared" si="9"/>
        <v>-</v>
      </c>
    </row>
    <row r="181" spans="1:11" s="16" customFormat="1">
      <c r="A181" s="27" t="str">
        <f t="shared" si="7"/>
        <v>-</v>
      </c>
      <c r="B181" s="16" t="str">
        <f t="shared" si="8"/>
        <v/>
      </c>
      <c r="C181" s="16" t="str">
        <f ca="1">IF(C110="Ja","Ja",(IF(IFERROR(VLOOKUP(B181,$K$147:(INDIRECT("$K"&amp;($D$144+145))),1,FALSE),"-") &lt;&gt; "-","Ja","Nej")))</f>
        <v>Nej</v>
      </c>
      <c r="D181" s="23"/>
      <c r="E181" s="23"/>
      <c r="J181" s="16">
        <f t="shared" si="10"/>
        <v>35</v>
      </c>
      <c r="K181" s="16" t="str">
        <f t="shared" si="9"/>
        <v>-</v>
      </c>
    </row>
    <row r="182" spans="1:11" s="16" customFormat="1">
      <c r="A182" s="27" t="str">
        <f t="shared" si="7"/>
        <v>-</v>
      </c>
      <c r="B182" s="16" t="str">
        <f t="shared" si="8"/>
        <v/>
      </c>
      <c r="C182" s="16" t="str">
        <f ca="1">IF(C111="Ja","Ja",(IF(IFERROR(VLOOKUP(B182,$K$147:(INDIRECT("$K"&amp;($D$144+145))),1,FALSE),"-") &lt;&gt; "-","Ja","Nej")))</f>
        <v>Nej</v>
      </c>
      <c r="D182" s="23"/>
      <c r="E182" s="23"/>
      <c r="J182" s="16">
        <f t="shared" si="10"/>
        <v>36</v>
      </c>
      <c r="K182" s="16" t="str">
        <f t="shared" si="9"/>
        <v>-</v>
      </c>
    </row>
    <row r="183" spans="1:11" s="16" customFormat="1">
      <c r="A183" s="27" t="str">
        <f t="shared" si="7"/>
        <v>-</v>
      </c>
      <c r="B183" s="16" t="str">
        <f t="shared" si="8"/>
        <v/>
      </c>
      <c r="C183" s="16" t="str">
        <f ca="1">IF(C112="Ja","Ja",(IF(IFERROR(VLOOKUP(B183,$K$147:(INDIRECT("$K"&amp;($D$144+145))),1,FALSE),"-") &lt;&gt; "-","Ja","Nej")))</f>
        <v>Nej</v>
      </c>
      <c r="D183" s="23"/>
      <c r="E183" s="23"/>
      <c r="J183" s="16">
        <f t="shared" si="10"/>
        <v>37</v>
      </c>
      <c r="K183" s="16" t="str">
        <f t="shared" si="9"/>
        <v>-</v>
      </c>
    </row>
    <row r="184" spans="1:11" s="16" customFormat="1">
      <c r="A184" s="27" t="str">
        <f t="shared" si="7"/>
        <v>-</v>
      </c>
      <c r="B184" s="16" t="str">
        <f t="shared" si="8"/>
        <v/>
      </c>
      <c r="C184" s="16" t="str">
        <f ca="1">IF(C113="Ja","Ja",(IF(IFERROR(VLOOKUP(B184,$K$147:(INDIRECT("$K"&amp;($D$144+145))),1,FALSE),"-") &lt;&gt; "-","Ja","Nej")))</f>
        <v>Nej</v>
      </c>
      <c r="D184" s="23"/>
      <c r="E184" s="23"/>
      <c r="J184" s="16">
        <f t="shared" si="10"/>
        <v>38</v>
      </c>
      <c r="K184" s="16" t="str">
        <f t="shared" si="9"/>
        <v>-</v>
      </c>
    </row>
    <row r="185" spans="1:11" s="16" customFormat="1">
      <c r="A185" s="27" t="str">
        <f t="shared" si="7"/>
        <v>-</v>
      </c>
      <c r="B185" s="16" t="str">
        <f t="shared" si="8"/>
        <v/>
      </c>
      <c r="C185" s="16" t="str">
        <f ca="1">IF(C114="Ja","Ja",(IF(IFERROR(VLOOKUP(B185,$K$147:(INDIRECT("$K"&amp;($D$144+145))),1,FALSE),"-") &lt;&gt; "-","Ja","Nej")))</f>
        <v>Nej</v>
      </c>
      <c r="D185" s="23"/>
      <c r="E185" s="23"/>
      <c r="J185" s="16">
        <f t="shared" si="10"/>
        <v>39</v>
      </c>
      <c r="K185" s="16" t="str">
        <f t="shared" si="9"/>
        <v>-</v>
      </c>
    </row>
    <row r="186" spans="1:11" s="16" customFormat="1">
      <c r="A186" s="27" t="str">
        <f t="shared" si="7"/>
        <v>-</v>
      </c>
      <c r="B186" s="16" t="str">
        <f t="shared" si="8"/>
        <v/>
      </c>
      <c r="C186" s="16" t="str">
        <f ca="1">IF(C115="Ja","Ja",(IF(IFERROR(VLOOKUP(B186,$K$147:(INDIRECT("$K"&amp;($D$144+145))),1,FALSE),"-") &lt;&gt; "-","Ja","Nej")))</f>
        <v>Nej</v>
      </c>
      <c r="D186" s="23"/>
      <c r="E186" s="23"/>
      <c r="J186" s="16">
        <f t="shared" si="10"/>
        <v>40</v>
      </c>
      <c r="K186" s="16" t="str">
        <f t="shared" si="9"/>
        <v>-</v>
      </c>
    </row>
    <row r="187" spans="1:11" s="16" customFormat="1">
      <c r="A187" s="27" t="str">
        <f t="shared" si="7"/>
        <v>-</v>
      </c>
      <c r="B187" s="16" t="str">
        <f t="shared" si="8"/>
        <v/>
      </c>
      <c r="C187" s="16" t="str">
        <f ca="1">IF(C116="Ja","Ja",(IF(IFERROR(VLOOKUP(B187,$K$147:(INDIRECT("$K"&amp;($D$144+145))),1,FALSE),"-") &lt;&gt; "-","Ja","Nej")))</f>
        <v>Nej</v>
      </c>
      <c r="D187" s="23"/>
      <c r="E187" s="23"/>
      <c r="J187" s="16">
        <f t="shared" si="10"/>
        <v>41</v>
      </c>
      <c r="K187" s="16" t="str">
        <f t="shared" si="9"/>
        <v>-</v>
      </c>
    </row>
    <row r="188" spans="1:11" s="16" customFormat="1">
      <c r="A188" s="27" t="str">
        <f t="shared" si="7"/>
        <v>-</v>
      </c>
      <c r="B188" s="16" t="str">
        <f t="shared" si="8"/>
        <v/>
      </c>
      <c r="C188" s="16" t="str">
        <f ca="1">IF(C117="Ja","Ja",(IF(IFERROR(VLOOKUP(B188,$K$147:(INDIRECT("$K"&amp;($D$144+145))),1,FALSE),"-") &lt;&gt; "-","Ja","Nej")))</f>
        <v>Nej</v>
      </c>
      <c r="D188" s="23"/>
      <c r="E188" s="23"/>
      <c r="J188" s="16">
        <f t="shared" si="10"/>
        <v>42</v>
      </c>
      <c r="K188" s="16" t="str">
        <f t="shared" si="9"/>
        <v>-</v>
      </c>
    </row>
    <row r="189" spans="1:11" s="16" customFormat="1">
      <c r="A189" s="27" t="str">
        <f t="shared" si="7"/>
        <v>-</v>
      </c>
      <c r="B189" s="16" t="str">
        <f t="shared" si="8"/>
        <v/>
      </c>
      <c r="C189" s="16" t="str">
        <f ca="1">IF(C118="Ja","Ja",(IF(IFERROR(VLOOKUP(B189,$K$147:(INDIRECT("$K"&amp;($D$144+145))),1,FALSE),"-") &lt;&gt; "-","Ja","Nej")))</f>
        <v>Nej</v>
      </c>
      <c r="D189" s="23"/>
      <c r="E189" s="23"/>
      <c r="J189" s="16">
        <f t="shared" si="10"/>
        <v>43</v>
      </c>
      <c r="K189" s="16" t="str">
        <f t="shared" si="9"/>
        <v>-</v>
      </c>
    </row>
    <row r="190" spans="1:11" s="16" customFormat="1">
      <c r="A190" s="27" t="str">
        <f t="shared" si="7"/>
        <v>-</v>
      </c>
      <c r="B190" s="16" t="str">
        <f t="shared" si="8"/>
        <v/>
      </c>
      <c r="C190" s="16" t="str">
        <f ca="1">IF(C119="Ja","Ja",(IF(IFERROR(VLOOKUP(B190,$K$147:(INDIRECT("$K"&amp;($D$144+145))),1,FALSE),"-") &lt;&gt; "-","Ja","Nej")))</f>
        <v>Nej</v>
      </c>
      <c r="D190" s="23"/>
      <c r="E190" s="23"/>
      <c r="J190" s="16">
        <f t="shared" si="10"/>
        <v>44</v>
      </c>
      <c r="K190" s="16" t="str">
        <f t="shared" si="9"/>
        <v>-</v>
      </c>
    </row>
    <row r="191" spans="1:11" s="16" customFormat="1">
      <c r="A191" s="27" t="str">
        <f t="shared" si="7"/>
        <v>-</v>
      </c>
      <c r="B191" s="16" t="str">
        <f t="shared" si="8"/>
        <v/>
      </c>
      <c r="C191" s="16" t="str">
        <f ca="1">IF(C120="Ja","Ja",(IF(IFERROR(VLOOKUP(B191,$K$147:(INDIRECT("$K"&amp;($D$144+145))),1,FALSE),"-") &lt;&gt; "-","Ja","Nej")))</f>
        <v>Nej</v>
      </c>
      <c r="D191" s="23"/>
      <c r="E191" s="23"/>
      <c r="J191" s="16">
        <f t="shared" si="10"/>
        <v>45</v>
      </c>
      <c r="K191" s="16" t="str">
        <f t="shared" si="9"/>
        <v>-</v>
      </c>
    </row>
    <row r="192" spans="1:11" s="16" customFormat="1">
      <c r="A192" s="27" t="str">
        <f t="shared" si="7"/>
        <v>-</v>
      </c>
      <c r="B192" s="16" t="str">
        <f t="shared" si="8"/>
        <v/>
      </c>
      <c r="C192" s="16" t="str">
        <f ca="1">IF(C121="Ja","Ja",(IF(IFERROR(VLOOKUP(B192,$K$147:(INDIRECT("$K"&amp;($D$144+145))),1,FALSE),"-") &lt;&gt; "-","Ja","Nej")))</f>
        <v>Nej</v>
      </c>
      <c r="D192" s="23"/>
      <c r="E192" s="23"/>
      <c r="J192" s="16">
        <f t="shared" si="10"/>
        <v>46</v>
      </c>
      <c r="K192" s="16" t="str">
        <f t="shared" si="9"/>
        <v>-</v>
      </c>
    </row>
    <row r="193" spans="1:11" s="16" customFormat="1">
      <c r="A193" s="27" t="str">
        <f t="shared" si="7"/>
        <v>-</v>
      </c>
      <c r="B193" s="16" t="str">
        <f t="shared" si="8"/>
        <v/>
      </c>
      <c r="C193" s="16" t="str">
        <f ca="1">IF(C122="Ja","Ja",(IF(IFERROR(VLOOKUP(B193,$K$147:(INDIRECT("$K"&amp;($D$144+145))),1,FALSE),"-") &lt;&gt; "-","Ja","Nej")))</f>
        <v>Nej</v>
      </c>
      <c r="D193" s="23"/>
      <c r="E193" s="23"/>
      <c r="J193" s="16">
        <f t="shared" si="10"/>
        <v>47</v>
      </c>
      <c r="K193" s="16" t="str">
        <f t="shared" si="9"/>
        <v>-</v>
      </c>
    </row>
    <row r="194" spans="1:11" s="16" customFormat="1">
      <c r="A194" s="27" t="str">
        <f t="shared" si="7"/>
        <v>-</v>
      </c>
      <c r="B194" s="16" t="str">
        <f t="shared" si="8"/>
        <v/>
      </c>
      <c r="C194" s="16" t="str">
        <f ca="1">IF(C123="Ja","Ja",(IF(IFERROR(VLOOKUP(B194,$K$147:(INDIRECT("$K"&amp;($D$144+145))),1,FALSE),"-") &lt;&gt; "-","Ja","Nej")))</f>
        <v>Nej</v>
      </c>
      <c r="D194" s="23"/>
      <c r="E194" s="23"/>
      <c r="J194" s="16">
        <f t="shared" si="10"/>
        <v>48</v>
      </c>
      <c r="K194" s="16" t="str">
        <f t="shared" si="9"/>
        <v>-</v>
      </c>
    </row>
    <row r="195" spans="1:11" s="16" customFormat="1">
      <c r="A195" s="27" t="str">
        <f t="shared" si="7"/>
        <v>-</v>
      </c>
      <c r="B195" s="16" t="str">
        <f t="shared" si="8"/>
        <v/>
      </c>
      <c r="C195" s="16" t="str">
        <f ca="1">IF(C124="Ja","Ja",(IF(IFERROR(VLOOKUP(B195,$K$147:(INDIRECT("$K"&amp;($D$144+145))),1,FALSE),"-") &lt;&gt; "-","Ja","Nej")))</f>
        <v>Nej</v>
      </c>
      <c r="D195" s="23"/>
      <c r="E195" s="23"/>
      <c r="J195" s="16">
        <f t="shared" si="10"/>
        <v>49</v>
      </c>
      <c r="K195" s="16" t="str">
        <f t="shared" si="9"/>
        <v>-</v>
      </c>
    </row>
    <row r="196" spans="1:11" s="16" customFormat="1">
      <c r="A196" s="27" t="str">
        <f t="shared" si="7"/>
        <v>-</v>
      </c>
      <c r="B196" s="16" t="str">
        <f t="shared" si="8"/>
        <v/>
      </c>
      <c r="C196" s="16" t="str">
        <f ca="1">IF(C125="Ja","Ja",(IF(IFERROR(VLOOKUP(B196,$K$147:(INDIRECT("$K"&amp;($D$144+145))),1,FALSE),"-") &lt;&gt; "-","Ja","Nej")))</f>
        <v>Nej</v>
      </c>
      <c r="D196" s="23"/>
      <c r="E196" s="23"/>
      <c r="J196" s="16">
        <f t="shared" si="10"/>
        <v>50</v>
      </c>
      <c r="K196" s="16" t="str">
        <f t="shared" si="9"/>
        <v>-</v>
      </c>
    </row>
    <row r="197" spans="1:11" s="16" customFormat="1">
      <c r="A197" s="27" t="str">
        <f t="shared" si="7"/>
        <v>-</v>
      </c>
      <c r="B197" s="16" t="str">
        <f t="shared" si="8"/>
        <v/>
      </c>
      <c r="C197" s="16" t="str">
        <f ca="1">IF(C126="Ja","Ja",(IF(IFERROR(VLOOKUP(B197,$K$147:(INDIRECT("$K"&amp;($D$144+145))),1,FALSE),"-") &lt;&gt; "-","Ja","Nej")))</f>
        <v>Nej</v>
      </c>
      <c r="D197" s="23"/>
      <c r="E197" s="23"/>
      <c r="J197" s="16">
        <f t="shared" si="10"/>
        <v>51</v>
      </c>
      <c r="K197" s="16" t="str">
        <f t="shared" si="9"/>
        <v>-</v>
      </c>
    </row>
    <row r="198" spans="1:11" s="16" customFormat="1">
      <c r="A198" s="27" t="str">
        <f t="shared" si="7"/>
        <v>-</v>
      </c>
      <c r="B198" s="16" t="str">
        <f t="shared" si="8"/>
        <v/>
      </c>
      <c r="C198" s="16" t="str">
        <f ca="1">IF(C127="Ja","Ja",(IF(IFERROR(VLOOKUP(B198,$K$147:(INDIRECT("$K"&amp;($D$144+145))),1,FALSE),"-") &lt;&gt; "-","Ja","Nej")))</f>
        <v>Nej</v>
      </c>
      <c r="D198" s="23"/>
      <c r="E198" s="23"/>
      <c r="J198" s="16">
        <f t="shared" si="10"/>
        <v>52</v>
      </c>
      <c r="K198" s="16" t="str">
        <f t="shared" si="9"/>
        <v>-</v>
      </c>
    </row>
    <row r="199" spans="1:11" s="16" customFormat="1">
      <c r="A199" s="27" t="str">
        <f t="shared" si="7"/>
        <v>-</v>
      </c>
      <c r="B199" s="16" t="str">
        <f t="shared" si="8"/>
        <v/>
      </c>
      <c r="C199" s="16" t="str">
        <f ca="1">IF(C128="Ja","Ja",(IF(IFERROR(VLOOKUP(B199,$K$147:(INDIRECT("$K"&amp;($D$144+145))),1,FALSE),"-") &lt;&gt; "-","Ja","Nej")))</f>
        <v>Nej</v>
      </c>
      <c r="D199" s="23"/>
      <c r="E199" s="23"/>
      <c r="J199" s="16">
        <f t="shared" si="10"/>
        <v>53</v>
      </c>
      <c r="K199" s="16" t="str">
        <f t="shared" si="9"/>
        <v>-</v>
      </c>
    </row>
    <row r="200" spans="1:11" s="16" customFormat="1">
      <c r="A200" s="27" t="str">
        <f t="shared" si="7"/>
        <v>-</v>
      </c>
      <c r="B200" s="16" t="str">
        <f t="shared" si="8"/>
        <v/>
      </c>
      <c r="C200" s="16" t="str">
        <f ca="1">IF(C129="Ja","Ja",(IF(IFERROR(VLOOKUP(B200,$K$147:(INDIRECT("$K"&amp;($D$144+145))),1,FALSE),"-") &lt;&gt; "-","Ja","Nej")))</f>
        <v>Nej</v>
      </c>
      <c r="D200" s="23"/>
      <c r="E200" s="23"/>
      <c r="J200" s="16">
        <f t="shared" si="10"/>
        <v>54</v>
      </c>
      <c r="K200" s="16" t="str">
        <f t="shared" si="9"/>
        <v>-</v>
      </c>
    </row>
    <row r="201" spans="1:11" s="16" customFormat="1">
      <c r="A201" s="27" t="str">
        <f t="shared" si="7"/>
        <v>-</v>
      </c>
      <c r="B201" s="16" t="str">
        <f t="shared" si="8"/>
        <v/>
      </c>
      <c r="C201" s="16" t="str">
        <f ca="1">IF(C130="Ja","Ja",(IF(IFERROR(VLOOKUP(B201,$K$147:(INDIRECT("$K"&amp;($D$144+145))),1,FALSE),"-") &lt;&gt; "-","Ja","Nej")))</f>
        <v>Nej</v>
      </c>
      <c r="D201" s="23"/>
      <c r="E201" s="23"/>
      <c r="J201" s="16">
        <f t="shared" si="10"/>
        <v>55</v>
      </c>
      <c r="K201" s="16" t="str">
        <f t="shared" si="9"/>
        <v>-</v>
      </c>
    </row>
    <row r="202" spans="1:11" s="16" customFormat="1">
      <c r="A202" s="27" t="str">
        <f t="shared" si="7"/>
        <v>-</v>
      </c>
      <c r="B202" s="16" t="str">
        <f t="shared" si="8"/>
        <v/>
      </c>
      <c r="C202" s="16" t="str">
        <f ca="1">IF(C131="Ja","Ja",(IF(IFERROR(VLOOKUP(B202,$K$147:(INDIRECT("$K"&amp;($D$144+145))),1,FALSE),"-") &lt;&gt; "-","Ja","Nej")))</f>
        <v>Nej</v>
      </c>
      <c r="D202" s="23"/>
      <c r="E202" s="23"/>
      <c r="J202" s="16">
        <f t="shared" si="10"/>
        <v>56</v>
      </c>
      <c r="K202" s="16" t="str">
        <f t="shared" si="9"/>
        <v>-</v>
      </c>
    </row>
    <row r="203" spans="1:11" s="16" customFormat="1">
      <c r="A203" s="27" t="str">
        <f t="shared" si="7"/>
        <v>-</v>
      </c>
      <c r="B203" s="16" t="str">
        <f t="shared" si="8"/>
        <v/>
      </c>
      <c r="C203" s="16" t="str">
        <f ca="1">IF(C132="Ja","Ja",(IF(IFERROR(VLOOKUP(B203,$K$147:(INDIRECT("$K"&amp;($D$144+145))),1,FALSE),"-") &lt;&gt; "-","Ja","Nej")))</f>
        <v>Nej</v>
      </c>
      <c r="D203" s="23"/>
      <c r="E203" s="23"/>
      <c r="J203" s="16">
        <f t="shared" si="10"/>
        <v>57</v>
      </c>
      <c r="K203" s="16" t="str">
        <f t="shared" si="9"/>
        <v>-</v>
      </c>
    </row>
    <row r="204" spans="1:11" s="16" customFormat="1">
      <c r="A204" s="27" t="str">
        <f t="shared" si="7"/>
        <v>-</v>
      </c>
      <c r="B204" s="16" t="str">
        <f t="shared" si="8"/>
        <v/>
      </c>
      <c r="C204" s="16" t="str">
        <f ca="1">IF(C133="Ja","Ja",(IF(IFERROR(VLOOKUP(B204,$K$147:(INDIRECT("$K"&amp;($D$144+145))),1,FALSE),"-") &lt;&gt; "-","Ja","Nej")))</f>
        <v>Nej</v>
      </c>
      <c r="D204" s="23"/>
      <c r="E204" s="23"/>
      <c r="J204" s="16">
        <f t="shared" si="10"/>
        <v>58</v>
      </c>
      <c r="K204" s="16" t="str">
        <f t="shared" si="9"/>
        <v>-</v>
      </c>
    </row>
    <row r="205" spans="1:11" s="16" customFormat="1">
      <c r="A205" s="27" t="str">
        <f t="shared" si="7"/>
        <v>-</v>
      </c>
      <c r="B205" s="16" t="str">
        <f t="shared" si="8"/>
        <v/>
      </c>
      <c r="C205" s="16" t="str">
        <f ca="1">IF(C134="Ja","Ja",(IF(IFERROR(VLOOKUP(B205,$K$147:(INDIRECT("$K"&amp;($D$144+145))),1,FALSE),"-") &lt;&gt; "-","Ja","Nej")))</f>
        <v>Nej</v>
      </c>
      <c r="D205" s="23"/>
      <c r="E205" s="23"/>
      <c r="J205" s="16">
        <f t="shared" si="10"/>
        <v>59</v>
      </c>
      <c r="K205" s="16" t="str">
        <f t="shared" si="9"/>
        <v>-</v>
      </c>
    </row>
    <row r="206" spans="1:11" s="16" customFormat="1">
      <c r="A206" s="27" t="str">
        <f t="shared" si="7"/>
        <v>-</v>
      </c>
      <c r="B206" s="16" t="str">
        <f t="shared" si="8"/>
        <v/>
      </c>
      <c r="C206" s="16" t="str">
        <f ca="1">IF(C135="Ja","Ja",(IF(IFERROR(VLOOKUP(B206,$K$147:(INDIRECT("$K"&amp;($D$144+145))),1,FALSE),"-") &lt;&gt; "-","Ja","Nej")))</f>
        <v>Nej</v>
      </c>
      <c r="D206" s="23"/>
      <c r="E206" s="23"/>
      <c r="J206" s="16">
        <f t="shared" si="10"/>
        <v>60</v>
      </c>
      <c r="K206" s="16" t="str">
        <f t="shared" si="9"/>
        <v>-</v>
      </c>
    </row>
    <row r="207" spans="1:11" s="16" customFormat="1">
      <c r="A207" s="27" t="str">
        <f t="shared" si="7"/>
        <v>-</v>
      </c>
      <c r="B207" s="16" t="str">
        <f t="shared" si="8"/>
        <v/>
      </c>
      <c r="C207" s="16" t="str">
        <f ca="1">IF(C136="Ja","Ja",(IF(IFERROR(VLOOKUP(B207,$K$147:(INDIRECT("$K"&amp;($D$144+145))),1,FALSE),"-") &lt;&gt; "-","Ja","Nej")))</f>
        <v>Nej</v>
      </c>
      <c r="D207" s="23"/>
      <c r="E207" s="23"/>
      <c r="J207" s="16">
        <f t="shared" si="10"/>
        <v>61</v>
      </c>
      <c r="K207" s="16" t="str">
        <f t="shared" si="9"/>
        <v>-</v>
      </c>
    </row>
    <row r="208" spans="1:11" s="16" customFormat="1">
      <c r="A208" s="27" t="str">
        <f t="shared" si="7"/>
        <v>-</v>
      </c>
      <c r="B208" s="16" t="str">
        <f t="shared" si="8"/>
        <v/>
      </c>
      <c r="C208" s="16" t="str">
        <f ca="1">IF(C137="Ja","Ja",(IF(IFERROR(VLOOKUP(B208,$K$147:(INDIRECT("$K"&amp;($D$144+145))),1,FALSE),"-") &lt;&gt; "-","Ja","Nej")))</f>
        <v>Nej</v>
      </c>
      <c r="D208" s="23"/>
      <c r="E208" s="23"/>
      <c r="J208" s="16">
        <f t="shared" si="10"/>
        <v>62</v>
      </c>
      <c r="K208" s="16" t="str">
        <f t="shared" si="9"/>
        <v>-</v>
      </c>
    </row>
    <row r="209" spans="1:14" s="16" customFormat="1">
      <c r="A209" s="27" t="str">
        <f t="shared" si="7"/>
        <v>-</v>
      </c>
      <c r="B209" s="16" t="str">
        <f t="shared" si="8"/>
        <v/>
      </c>
      <c r="C209" s="16" t="str">
        <f ca="1">IF(C138="Ja","Ja",(IF(IFERROR(VLOOKUP(B209,$K$147:(INDIRECT("$K"&amp;($D$144+145))),1,FALSE),"-") &lt;&gt; "-","Ja","Nej")))</f>
        <v>Nej</v>
      </c>
      <c r="D209" s="23"/>
      <c r="E209" s="23"/>
      <c r="J209" s="16">
        <f t="shared" si="10"/>
        <v>63</v>
      </c>
      <c r="K209" s="16" t="str">
        <f t="shared" si="9"/>
        <v>-</v>
      </c>
    </row>
    <row r="210" spans="1:14" s="16" customFormat="1">
      <c r="A210" s="27" t="str">
        <f t="shared" si="7"/>
        <v>-</v>
      </c>
      <c r="B210" s="16" t="str">
        <f t="shared" si="8"/>
        <v/>
      </c>
      <c r="C210" s="16" t="str">
        <f ca="1">IF(C139="Ja","Ja",(IF(IFERROR(VLOOKUP(B210,$K$147:(INDIRECT("$K"&amp;($D$144+145))),1,FALSE),"-") &lt;&gt; "-","Ja","Nej")))</f>
        <v>Nej</v>
      </c>
      <c r="D210" s="23"/>
      <c r="E210" s="23"/>
      <c r="J210" s="16">
        <f t="shared" si="10"/>
        <v>64</v>
      </c>
      <c r="K210" s="16" t="str">
        <f t="shared" si="9"/>
        <v>-</v>
      </c>
    </row>
    <row r="211" spans="1:14" s="16" customFormat="1"/>
    <row r="212" spans="1:14" s="28" customFormat="1"/>
    <row r="213" spans="1:14" s="16" customFormat="1"/>
    <row r="214" spans="1:14" s="16" customFormat="1">
      <c r="A214" s="26" t="s">
        <v>49</v>
      </c>
    </row>
    <row r="215" spans="1:14" s="16" customFormat="1">
      <c r="C215" s="34" t="s">
        <v>37</v>
      </c>
      <c r="D215" s="42">
        <v>6</v>
      </c>
      <c r="J215" s="26" t="s">
        <v>46</v>
      </c>
    </row>
    <row r="216" spans="1:14" s="16" customFormat="1">
      <c r="A216" s="17" t="s">
        <v>38</v>
      </c>
      <c r="J216" s="26"/>
      <c r="K216" s="17" t="s">
        <v>39</v>
      </c>
    </row>
    <row r="217" spans="1:14" s="16" customFormat="1">
      <c r="A217" s="18" t="s">
        <v>50</v>
      </c>
      <c r="B217" s="18" t="s">
        <v>28</v>
      </c>
      <c r="C217" s="18" t="s">
        <v>41</v>
      </c>
      <c r="D217" s="18" t="s">
        <v>42</v>
      </c>
      <c r="E217" s="18" t="s">
        <v>43</v>
      </c>
      <c r="J217" s="18" t="s">
        <v>51</v>
      </c>
      <c r="K217" s="18" t="s">
        <v>28</v>
      </c>
    </row>
    <row r="218" spans="1:14" s="16" customFormat="1">
      <c r="A218" s="27" t="str">
        <f t="shared" ref="A218:A281" ca="1" si="11">IF(C147="Ja","Redan rankad",IF(ISBLANK(E5),"-",TIMEVALUE(IF(D218="förlorare",TEXT(E5+$D$72,"mm:ss.000"),TEXT(E5,"mm:ss.000")))))</f>
        <v>-</v>
      </c>
      <c r="B218" s="16" t="str">
        <f t="shared" ref="B218:B281" si="12">IF(ISBLANK(B5),"",B5)</f>
        <v/>
      </c>
      <c r="C218" s="16" t="str">
        <f ca="1">IF(C147="Ja","Ja",(IF(IFERROR(VLOOKUP(B218,$K$218:(INDIRECT("$K"&amp;($D$215+215))),1,FALSE),"-") &lt;&gt; "-","Ja","Nej")))</f>
        <v>Nej</v>
      </c>
      <c r="D218" s="23"/>
      <c r="E218" s="23"/>
      <c r="J218" s="16">
        <v>1</v>
      </c>
      <c r="K218" s="33" t="str">
        <f ca="1">IFERROR(VLOOKUP(SMALL($A$218:$A$280,$J218),$A$218:$B$280,2,FALSE),"-")</f>
        <v>-</v>
      </c>
      <c r="L218" s="17"/>
      <c r="N218" s="17"/>
    </row>
    <row r="219" spans="1:14" s="16" customFormat="1">
      <c r="A219" s="27" t="str">
        <f t="shared" ca="1" si="11"/>
        <v>-</v>
      </c>
      <c r="B219" s="16" t="str">
        <f t="shared" si="12"/>
        <v/>
      </c>
      <c r="C219" s="16" t="str">
        <f ca="1">IF(C148="Ja","Ja",(IF(IFERROR(VLOOKUP(B219,$K$218:(INDIRECT("$K"&amp;($D$215+215))),1,FALSE),"-") &lt;&gt; "-","Ja","Nej")))</f>
        <v>Nej</v>
      </c>
      <c r="D219" s="23"/>
      <c r="E219" s="23"/>
      <c r="J219" s="16">
        <f>J218+1</f>
        <v>2</v>
      </c>
      <c r="K219" s="33" t="str">
        <f t="shared" ref="K219:K281" ca="1" si="13">IFERROR(VLOOKUP(SMALL($A$218:$A$280,$J219),$A$218:$B$280,2,FALSE),"-")</f>
        <v>-</v>
      </c>
    </row>
    <row r="220" spans="1:14" s="16" customFormat="1">
      <c r="A220" s="27" t="str">
        <f t="shared" ca="1" si="11"/>
        <v>-</v>
      </c>
      <c r="B220" s="16" t="str">
        <f t="shared" si="12"/>
        <v/>
      </c>
      <c r="C220" s="16" t="str">
        <f ca="1">IF(C149="Ja","Ja",(IF(IFERROR(VLOOKUP(B220,$K$218:(INDIRECT("$K"&amp;($D$215+215))),1,FALSE),"-") &lt;&gt; "-","Ja","Nej")))</f>
        <v>Nej</v>
      </c>
      <c r="D220" s="23"/>
      <c r="E220" s="23"/>
      <c r="J220" s="16">
        <f t="shared" ref="J220:J281" si="14">J219+1</f>
        <v>3</v>
      </c>
      <c r="K220" s="33" t="str">
        <f t="shared" ca="1" si="13"/>
        <v>-</v>
      </c>
    </row>
    <row r="221" spans="1:14" s="16" customFormat="1">
      <c r="A221" s="27" t="str">
        <f t="shared" ca="1" si="11"/>
        <v>-</v>
      </c>
      <c r="B221" s="16" t="str">
        <f t="shared" si="12"/>
        <v/>
      </c>
      <c r="C221" s="16" t="str">
        <f ca="1">IF(C150="Ja","Ja",(IF(IFERROR(VLOOKUP(B221,$K$218:(INDIRECT("$K"&amp;($D$215+215))),1,FALSE),"-") &lt;&gt; "-","Ja","Nej")))</f>
        <v>Nej</v>
      </c>
      <c r="D221" s="23"/>
      <c r="E221" s="23"/>
      <c r="J221" s="16">
        <f t="shared" si="14"/>
        <v>4</v>
      </c>
      <c r="K221" s="33" t="str">
        <f t="shared" ca="1" si="13"/>
        <v>-</v>
      </c>
    </row>
    <row r="222" spans="1:14" s="16" customFormat="1">
      <c r="A222" s="27" t="str">
        <f t="shared" ca="1" si="11"/>
        <v>-</v>
      </c>
      <c r="B222" s="16" t="str">
        <f t="shared" si="12"/>
        <v/>
      </c>
      <c r="C222" s="16" t="str">
        <f ca="1">IF(C151="Ja","Ja",(IF(IFERROR(VLOOKUP(B222,$K$218:(INDIRECT("$K"&amp;($D$215+215))),1,FALSE),"-") &lt;&gt; "-","Ja","Nej")))</f>
        <v>Nej</v>
      </c>
      <c r="D222" s="23"/>
      <c r="E222" s="23"/>
      <c r="J222" s="16">
        <f t="shared" si="14"/>
        <v>5</v>
      </c>
      <c r="K222" s="33" t="str">
        <f t="shared" ca="1" si="13"/>
        <v>-</v>
      </c>
    </row>
    <row r="223" spans="1:14" s="16" customFormat="1">
      <c r="A223" s="27" t="str">
        <f t="shared" ca="1" si="11"/>
        <v>-</v>
      </c>
      <c r="B223" s="16" t="str">
        <f t="shared" si="12"/>
        <v/>
      </c>
      <c r="C223" s="16" t="str">
        <f ca="1">IF(C152="Ja","Ja",(IF(IFERROR(VLOOKUP(B223,$K$218:(INDIRECT("$K"&amp;($D$215+215))),1,FALSE),"-") &lt;&gt; "-","Ja","Nej")))</f>
        <v>Nej</v>
      </c>
      <c r="D223" s="23"/>
      <c r="E223" s="23"/>
      <c r="J223" s="16">
        <f t="shared" si="14"/>
        <v>6</v>
      </c>
      <c r="K223" s="33" t="str">
        <f t="shared" ca="1" si="13"/>
        <v>-</v>
      </c>
    </row>
    <row r="224" spans="1:14" s="16" customFormat="1">
      <c r="A224" s="27" t="str">
        <f t="shared" ca="1" si="11"/>
        <v>-</v>
      </c>
      <c r="B224" s="16" t="str">
        <f t="shared" si="12"/>
        <v/>
      </c>
      <c r="C224" s="16" t="str">
        <f ca="1">IF(C153="Ja","Ja",(IF(IFERROR(VLOOKUP(B224,$K$218:(INDIRECT("$K"&amp;($D$215+215))),1,FALSE),"-") &lt;&gt; "-","Ja","Nej")))</f>
        <v>Nej</v>
      </c>
      <c r="D224" s="23"/>
      <c r="E224" s="23"/>
      <c r="J224" s="16">
        <f t="shared" si="14"/>
        <v>7</v>
      </c>
      <c r="K224" s="33" t="str">
        <f t="shared" ca="1" si="13"/>
        <v>-</v>
      </c>
    </row>
    <row r="225" spans="1:11" s="16" customFormat="1">
      <c r="A225" s="27" t="str">
        <f t="shared" ca="1" si="11"/>
        <v>-</v>
      </c>
      <c r="B225" s="16" t="str">
        <f t="shared" si="12"/>
        <v/>
      </c>
      <c r="C225" s="16" t="str">
        <f ca="1">IF(C154="Ja","Ja",(IF(IFERROR(VLOOKUP(B225,$K$218:(INDIRECT("$K"&amp;($D$215+215))),1,FALSE),"-") &lt;&gt; "-","Ja","Nej")))</f>
        <v>Nej</v>
      </c>
      <c r="D225" s="23"/>
      <c r="E225" s="23"/>
      <c r="J225" s="16">
        <f t="shared" si="14"/>
        <v>8</v>
      </c>
      <c r="K225" s="33" t="str">
        <f t="shared" ca="1" si="13"/>
        <v>-</v>
      </c>
    </row>
    <row r="226" spans="1:11" s="16" customFormat="1">
      <c r="A226" s="27" t="str">
        <f t="shared" ca="1" si="11"/>
        <v>-</v>
      </c>
      <c r="B226" s="16" t="str">
        <f t="shared" si="12"/>
        <v/>
      </c>
      <c r="C226" s="16" t="str">
        <f ca="1">IF(C155="Ja","Ja",(IF(IFERROR(VLOOKUP(B226,$K$218:(INDIRECT("$K"&amp;($D$215+215))),1,FALSE),"-") &lt;&gt; "-","Ja","Nej")))</f>
        <v>Nej</v>
      </c>
      <c r="D226" s="23"/>
      <c r="E226" s="23"/>
      <c r="J226" s="16">
        <f t="shared" si="14"/>
        <v>9</v>
      </c>
      <c r="K226" s="33" t="str">
        <f t="shared" ca="1" si="13"/>
        <v>-</v>
      </c>
    </row>
    <row r="227" spans="1:11" s="16" customFormat="1">
      <c r="A227" s="27" t="str">
        <f t="shared" ca="1" si="11"/>
        <v>-</v>
      </c>
      <c r="B227" s="16" t="str">
        <f t="shared" si="12"/>
        <v/>
      </c>
      <c r="C227" s="16" t="str">
        <f ca="1">IF(C156="Ja","Ja",(IF(IFERROR(VLOOKUP(B227,$K$218:(INDIRECT("$K"&amp;($D$215+215))),1,FALSE),"-") &lt;&gt; "-","Ja","Nej")))</f>
        <v>Nej</v>
      </c>
      <c r="D227" s="23"/>
      <c r="E227" s="23"/>
      <c r="J227" s="16">
        <f t="shared" si="14"/>
        <v>10</v>
      </c>
      <c r="K227" s="33" t="str">
        <f t="shared" ca="1" si="13"/>
        <v>-</v>
      </c>
    </row>
    <row r="228" spans="1:11" s="16" customFormat="1">
      <c r="A228" s="27" t="str">
        <f t="shared" ca="1" si="11"/>
        <v>-</v>
      </c>
      <c r="B228" s="16" t="str">
        <f t="shared" si="12"/>
        <v/>
      </c>
      <c r="C228" s="16" t="str">
        <f ca="1">IF(C157="Ja","Ja",(IF(IFERROR(VLOOKUP(B228,$K$218:(INDIRECT("$K"&amp;($D$215+215))),1,FALSE),"-") &lt;&gt; "-","Ja","Nej")))</f>
        <v>Nej</v>
      </c>
      <c r="D228" s="23"/>
      <c r="E228" s="23"/>
      <c r="J228" s="16">
        <f t="shared" si="14"/>
        <v>11</v>
      </c>
      <c r="K228" s="33" t="str">
        <f t="shared" ca="1" si="13"/>
        <v>-</v>
      </c>
    </row>
    <row r="229" spans="1:11" s="16" customFormat="1">
      <c r="A229" s="27" t="str">
        <f t="shared" ca="1" si="11"/>
        <v>-</v>
      </c>
      <c r="B229" s="16" t="str">
        <f t="shared" si="12"/>
        <v/>
      </c>
      <c r="C229" s="16" t="str">
        <f ca="1">IF(C158="Ja","Ja",(IF(IFERROR(VLOOKUP(B229,$K$218:(INDIRECT("$K"&amp;($D$215+215))),1,FALSE),"-") &lt;&gt; "-","Ja","Nej")))</f>
        <v>Nej</v>
      </c>
      <c r="D229" s="23"/>
      <c r="E229" s="23"/>
      <c r="J229" s="16">
        <f t="shared" si="14"/>
        <v>12</v>
      </c>
      <c r="K229" s="33" t="str">
        <f t="shared" ca="1" si="13"/>
        <v>-</v>
      </c>
    </row>
    <row r="230" spans="1:11" s="16" customFormat="1">
      <c r="A230" s="27" t="str">
        <f t="shared" ca="1" si="11"/>
        <v>-</v>
      </c>
      <c r="B230" s="16" t="str">
        <f t="shared" si="12"/>
        <v/>
      </c>
      <c r="C230" s="16" t="str">
        <f ca="1">IF(C159="Ja","Ja",(IF(IFERROR(VLOOKUP(B230,$K$218:(INDIRECT("$K"&amp;($D$215+215))),1,FALSE),"-") &lt;&gt; "-","Ja","Nej")))</f>
        <v>Nej</v>
      </c>
      <c r="D230" s="23"/>
      <c r="E230" s="23"/>
      <c r="J230" s="16">
        <f t="shared" si="14"/>
        <v>13</v>
      </c>
      <c r="K230" s="33" t="str">
        <f t="shared" ca="1" si="13"/>
        <v>-</v>
      </c>
    </row>
    <row r="231" spans="1:11" s="16" customFormat="1">
      <c r="A231" s="27" t="str">
        <f t="shared" ca="1" si="11"/>
        <v>-</v>
      </c>
      <c r="B231" s="16" t="str">
        <f t="shared" si="12"/>
        <v/>
      </c>
      <c r="C231" s="16" t="str">
        <f ca="1">IF(C160="Ja","Ja",(IF(IFERROR(VLOOKUP(B231,$K$218:(INDIRECT("$K"&amp;($D$215+215))),1,FALSE),"-") &lt;&gt; "-","Ja","Nej")))</f>
        <v>Nej</v>
      </c>
      <c r="D231" s="23"/>
      <c r="E231" s="23"/>
      <c r="J231" s="16">
        <f t="shared" si="14"/>
        <v>14</v>
      </c>
      <c r="K231" s="33" t="str">
        <f t="shared" ca="1" si="13"/>
        <v>-</v>
      </c>
    </row>
    <row r="232" spans="1:11" s="16" customFormat="1">
      <c r="A232" s="27" t="str">
        <f t="shared" ca="1" si="11"/>
        <v>-</v>
      </c>
      <c r="B232" s="16" t="str">
        <f t="shared" si="12"/>
        <v/>
      </c>
      <c r="C232" s="16" t="str">
        <f ca="1">IF(C161="Ja","Ja",(IF(IFERROR(VLOOKUP(B232,$K$218:(INDIRECT("$K"&amp;($D$215+215))),1,FALSE),"-") &lt;&gt; "-","Ja","Nej")))</f>
        <v>Nej</v>
      </c>
      <c r="D232" s="23"/>
      <c r="E232" s="23"/>
      <c r="J232" s="16">
        <f t="shared" si="14"/>
        <v>15</v>
      </c>
      <c r="K232" s="33" t="str">
        <f t="shared" ca="1" si="13"/>
        <v>-</v>
      </c>
    </row>
    <row r="233" spans="1:11" s="16" customFormat="1">
      <c r="A233" s="27" t="str">
        <f t="shared" ca="1" si="11"/>
        <v>-</v>
      </c>
      <c r="B233" s="16" t="str">
        <f t="shared" si="12"/>
        <v/>
      </c>
      <c r="C233" s="16" t="str">
        <f ca="1">IF(C162="Ja","Ja",(IF(IFERROR(VLOOKUP(B233,$K$218:(INDIRECT("$K"&amp;($D$215+215))),1,FALSE),"-") &lt;&gt; "-","Ja","Nej")))</f>
        <v>Nej</v>
      </c>
      <c r="D233" s="23"/>
      <c r="E233" s="23"/>
      <c r="J233" s="16">
        <f t="shared" si="14"/>
        <v>16</v>
      </c>
      <c r="K233" s="33" t="str">
        <f t="shared" ca="1" si="13"/>
        <v>-</v>
      </c>
    </row>
    <row r="234" spans="1:11" s="16" customFormat="1">
      <c r="A234" s="27" t="str">
        <f t="shared" ca="1" si="11"/>
        <v>-</v>
      </c>
      <c r="B234" s="16" t="str">
        <f t="shared" si="12"/>
        <v/>
      </c>
      <c r="C234" s="16" t="str">
        <f ca="1">IF(C163="Ja","Ja",(IF(IFERROR(VLOOKUP(B234,$K$218:(INDIRECT("$K"&amp;($D$215+215))),1,FALSE),"-") &lt;&gt; "-","Ja","Nej")))</f>
        <v>Nej</v>
      </c>
      <c r="D234" s="23"/>
      <c r="E234" s="23"/>
      <c r="J234" s="16">
        <f t="shared" si="14"/>
        <v>17</v>
      </c>
      <c r="K234" s="33" t="str">
        <f t="shared" ca="1" si="13"/>
        <v>-</v>
      </c>
    </row>
    <row r="235" spans="1:11" s="16" customFormat="1">
      <c r="A235" s="27" t="str">
        <f t="shared" ca="1" si="11"/>
        <v>-</v>
      </c>
      <c r="B235" s="16" t="str">
        <f t="shared" si="12"/>
        <v/>
      </c>
      <c r="C235" s="16" t="str">
        <f ca="1">IF(C164="Ja","Ja",(IF(IFERROR(VLOOKUP(B235,$K$218:(INDIRECT("$K"&amp;($D$215+215))),1,FALSE),"-") &lt;&gt; "-","Ja","Nej")))</f>
        <v>Nej</v>
      </c>
      <c r="D235" s="23"/>
      <c r="E235" s="23"/>
      <c r="J235" s="16">
        <f t="shared" si="14"/>
        <v>18</v>
      </c>
      <c r="K235" s="33" t="str">
        <f t="shared" ca="1" si="13"/>
        <v>-</v>
      </c>
    </row>
    <row r="236" spans="1:11" s="16" customFormat="1">
      <c r="A236" s="27" t="str">
        <f t="shared" ca="1" si="11"/>
        <v>-</v>
      </c>
      <c r="B236" s="16" t="str">
        <f t="shared" si="12"/>
        <v/>
      </c>
      <c r="C236" s="16" t="str">
        <f ca="1">IF(C165="Ja","Ja",(IF(IFERROR(VLOOKUP(B236,$K$218:(INDIRECT("$K"&amp;($D$215+215))),1,FALSE),"-") &lt;&gt; "-","Ja","Nej")))</f>
        <v>Nej</v>
      </c>
      <c r="D236" s="23"/>
      <c r="E236" s="23"/>
      <c r="J236" s="16">
        <f t="shared" si="14"/>
        <v>19</v>
      </c>
      <c r="K236" s="33" t="str">
        <f t="shared" ca="1" si="13"/>
        <v>-</v>
      </c>
    </row>
    <row r="237" spans="1:11" s="16" customFormat="1">
      <c r="A237" s="27" t="str">
        <f t="shared" ca="1" si="11"/>
        <v>-</v>
      </c>
      <c r="B237" s="16" t="str">
        <f t="shared" si="12"/>
        <v/>
      </c>
      <c r="C237" s="16" t="str">
        <f ca="1">IF(C166="Ja","Ja",(IF(IFERROR(VLOOKUP(B237,$K$218:(INDIRECT("$K"&amp;($D$215+215))),1,FALSE),"-") &lt;&gt; "-","Ja","Nej")))</f>
        <v>Nej</v>
      </c>
      <c r="D237" s="23"/>
      <c r="E237" s="23"/>
      <c r="J237" s="16">
        <f t="shared" si="14"/>
        <v>20</v>
      </c>
      <c r="K237" s="33" t="str">
        <f t="shared" ca="1" si="13"/>
        <v>-</v>
      </c>
    </row>
    <row r="238" spans="1:11" s="16" customFormat="1">
      <c r="A238" s="27" t="str">
        <f t="shared" ca="1" si="11"/>
        <v>-</v>
      </c>
      <c r="B238" s="16" t="str">
        <f t="shared" si="12"/>
        <v/>
      </c>
      <c r="C238" s="16" t="str">
        <f ca="1">IF(C167="Ja","Ja",(IF(IFERROR(VLOOKUP(B238,$K$218:(INDIRECT("$K"&amp;($D$215+215))),1,FALSE),"-") &lt;&gt; "-","Ja","Nej")))</f>
        <v>Nej</v>
      </c>
      <c r="D238" s="23"/>
      <c r="E238" s="23"/>
      <c r="J238" s="16">
        <f t="shared" si="14"/>
        <v>21</v>
      </c>
      <c r="K238" s="33" t="str">
        <f t="shared" ca="1" si="13"/>
        <v>-</v>
      </c>
    </row>
    <row r="239" spans="1:11" s="16" customFormat="1">
      <c r="A239" s="27" t="str">
        <f t="shared" ca="1" si="11"/>
        <v>-</v>
      </c>
      <c r="B239" s="16" t="str">
        <f t="shared" si="12"/>
        <v/>
      </c>
      <c r="C239" s="16" t="str">
        <f ca="1">IF(C168="Ja","Ja",(IF(IFERROR(VLOOKUP(B239,$K$218:(INDIRECT("$K"&amp;($D$215+215))),1,FALSE),"-") &lt;&gt; "-","Ja","Nej")))</f>
        <v>Nej</v>
      </c>
      <c r="D239" s="23"/>
      <c r="E239" s="23"/>
      <c r="J239" s="16">
        <f t="shared" si="14"/>
        <v>22</v>
      </c>
      <c r="K239" s="33" t="str">
        <f t="shared" ca="1" si="13"/>
        <v>-</v>
      </c>
    </row>
    <row r="240" spans="1:11" s="16" customFormat="1">
      <c r="A240" s="27" t="str">
        <f t="shared" ca="1" si="11"/>
        <v>-</v>
      </c>
      <c r="B240" s="16" t="str">
        <f t="shared" si="12"/>
        <v/>
      </c>
      <c r="C240" s="16" t="str">
        <f ca="1">IF(C169="Ja","Ja",(IF(IFERROR(VLOOKUP(B240,$K$218:(INDIRECT("$K"&amp;($D$215+215))),1,FALSE),"-") &lt;&gt; "-","Ja","Nej")))</f>
        <v>Nej</v>
      </c>
      <c r="D240" s="23"/>
      <c r="E240" s="23"/>
      <c r="J240" s="16">
        <f t="shared" si="14"/>
        <v>23</v>
      </c>
      <c r="K240" s="33" t="str">
        <f t="shared" ca="1" si="13"/>
        <v>-</v>
      </c>
    </row>
    <row r="241" spans="1:11" s="16" customFormat="1">
      <c r="A241" s="27" t="str">
        <f t="shared" ca="1" si="11"/>
        <v>-</v>
      </c>
      <c r="B241" s="16" t="str">
        <f t="shared" si="12"/>
        <v/>
      </c>
      <c r="C241" s="16" t="str">
        <f ca="1">IF(C170="Ja","Ja",(IF(IFERROR(VLOOKUP(B241,$K$218:(INDIRECT("$K"&amp;($D$215+215))),1,FALSE),"-") &lt;&gt; "-","Ja","Nej")))</f>
        <v>Nej</v>
      </c>
      <c r="D241" s="23"/>
      <c r="E241" s="23"/>
      <c r="J241" s="16">
        <f t="shared" si="14"/>
        <v>24</v>
      </c>
      <c r="K241" s="33" t="str">
        <f t="shared" ca="1" si="13"/>
        <v>-</v>
      </c>
    </row>
    <row r="242" spans="1:11" s="16" customFormat="1">
      <c r="A242" s="27" t="str">
        <f t="shared" ca="1" si="11"/>
        <v>-</v>
      </c>
      <c r="B242" s="16" t="str">
        <f t="shared" si="12"/>
        <v/>
      </c>
      <c r="C242" s="16" t="str">
        <f ca="1">IF(C171="Ja","Ja",(IF(IFERROR(VLOOKUP(B242,$K$218:(INDIRECT("$K"&amp;($D$215+215))),1,FALSE),"-") &lt;&gt; "-","Ja","Nej")))</f>
        <v>Nej</v>
      </c>
      <c r="D242" s="23"/>
      <c r="E242" s="23"/>
      <c r="J242" s="16">
        <f t="shared" si="14"/>
        <v>25</v>
      </c>
      <c r="K242" s="33" t="str">
        <f t="shared" ca="1" si="13"/>
        <v>-</v>
      </c>
    </row>
    <row r="243" spans="1:11" s="16" customFormat="1">
      <c r="A243" s="27" t="str">
        <f t="shared" ca="1" si="11"/>
        <v>-</v>
      </c>
      <c r="B243" s="16" t="str">
        <f t="shared" si="12"/>
        <v/>
      </c>
      <c r="C243" s="16" t="str">
        <f ca="1">IF(C172="Ja","Ja",(IF(IFERROR(VLOOKUP(B243,$K$218:(INDIRECT("$K"&amp;($D$215+215))),1,FALSE),"-") &lt;&gt; "-","Ja","Nej")))</f>
        <v>Nej</v>
      </c>
      <c r="D243" s="23"/>
      <c r="E243" s="23"/>
      <c r="J243" s="16">
        <f t="shared" si="14"/>
        <v>26</v>
      </c>
      <c r="K243" s="33" t="str">
        <f t="shared" ca="1" si="13"/>
        <v>-</v>
      </c>
    </row>
    <row r="244" spans="1:11" s="16" customFormat="1">
      <c r="A244" s="27" t="str">
        <f t="shared" ca="1" si="11"/>
        <v>-</v>
      </c>
      <c r="B244" s="16" t="str">
        <f t="shared" si="12"/>
        <v/>
      </c>
      <c r="C244" s="16" t="str">
        <f ca="1">IF(C173="Ja","Ja",(IF(IFERROR(VLOOKUP(B244,$K$218:(INDIRECT("$K"&amp;($D$215+215))),1,FALSE),"-") &lt;&gt; "-","Ja","Nej")))</f>
        <v>Nej</v>
      </c>
      <c r="D244" s="23"/>
      <c r="E244" s="23"/>
      <c r="J244" s="16">
        <f t="shared" si="14"/>
        <v>27</v>
      </c>
      <c r="K244" s="33" t="str">
        <f t="shared" ca="1" si="13"/>
        <v>-</v>
      </c>
    </row>
    <row r="245" spans="1:11" s="16" customFormat="1">
      <c r="A245" s="27" t="str">
        <f t="shared" ca="1" si="11"/>
        <v>-</v>
      </c>
      <c r="B245" s="16" t="str">
        <f t="shared" si="12"/>
        <v/>
      </c>
      <c r="C245" s="16" t="str">
        <f ca="1">IF(C174="Ja","Ja",(IF(IFERROR(VLOOKUP(B245,$K$218:(INDIRECT("$K"&amp;($D$215+215))),1,FALSE),"-") &lt;&gt; "-","Ja","Nej")))</f>
        <v>Nej</v>
      </c>
      <c r="D245" s="23"/>
      <c r="E245" s="23"/>
      <c r="J245" s="16">
        <f t="shared" si="14"/>
        <v>28</v>
      </c>
      <c r="K245" s="33" t="str">
        <f t="shared" ca="1" si="13"/>
        <v>-</v>
      </c>
    </row>
    <row r="246" spans="1:11" s="16" customFormat="1">
      <c r="A246" s="27" t="str">
        <f t="shared" ca="1" si="11"/>
        <v>-</v>
      </c>
      <c r="B246" s="16" t="str">
        <f t="shared" si="12"/>
        <v/>
      </c>
      <c r="C246" s="16" t="str">
        <f ca="1">IF(C175="Ja","Ja",(IF(IFERROR(VLOOKUP(B246,$K$218:(INDIRECT("$K"&amp;($D$215+215))),1,FALSE),"-") &lt;&gt; "-","Ja","Nej")))</f>
        <v>Nej</v>
      </c>
      <c r="D246" s="23"/>
      <c r="E246" s="23"/>
      <c r="J246" s="16">
        <f t="shared" si="14"/>
        <v>29</v>
      </c>
      <c r="K246" s="33" t="str">
        <f t="shared" ca="1" si="13"/>
        <v>-</v>
      </c>
    </row>
    <row r="247" spans="1:11" s="16" customFormat="1">
      <c r="A247" s="27" t="str">
        <f t="shared" ca="1" si="11"/>
        <v>-</v>
      </c>
      <c r="B247" s="16" t="str">
        <f t="shared" si="12"/>
        <v/>
      </c>
      <c r="C247" s="16" t="str">
        <f ca="1">IF(C176="Ja","Ja",(IF(IFERROR(VLOOKUP(B247,$K$218:(INDIRECT("$K"&amp;($D$215+215))),1,FALSE),"-") &lt;&gt; "-","Ja","Nej")))</f>
        <v>Nej</v>
      </c>
      <c r="D247" s="23"/>
      <c r="E247" s="23"/>
      <c r="J247" s="16">
        <f t="shared" si="14"/>
        <v>30</v>
      </c>
      <c r="K247" s="33" t="str">
        <f t="shared" ca="1" si="13"/>
        <v>-</v>
      </c>
    </row>
    <row r="248" spans="1:11" s="16" customFormat="1">
      <c r="A248" s="27" t="str">
        <f t="shared" ca="1" si="11"/>
        <v>-</v>
      </c>
      <c r="B248" s="16" t="str">
        <f t="shared" si="12"/>
        <v/>
      </c>
      <c r="C248" s="16" t="str">
        <f ca="1">IF(C177="Ja","Ja",(IF(IFERROR(VLOOKUP(B248,$K$218:(INDIRECT("$K"&amp;($D$215+215))),1,FALSE),"-") &lt;&gt; "-","Ja","Nej")))</f>
        <v>Nej</v>
      </c>
      <c r="D248" s="23"/>
      <c r="E248" s="23"/>
      <c r="J248" s="16">
        <f t="shared" si="14"/>
        <v>31</v>
      </c>
      <c r="K248" s="33" t="str">
        <f t="shared" ca="1" si="13"/>
        <v>-</v>
      </c>
    </row>
    <row r="249" spans="1:11" s="16" customFormat="1">
      <c r="A249" s="27" t="str">
        <f t="shared" ca="1" si="11"/>
        <v>-</v>
      </c>
      <c r="B249" s="16" t="str">
        <f t="shared" si="12"/>
        <v/>
      </c>
      <c r="C249" s="16" t="str">
        <f ca="1">IF(C178="Ja","Ja",(IF(IFERROR(VLOOKUP(B249,$K$218:(INDIRECT("$K"&amp;($D$215+215))),1,FALSE),"-") &lt;&gt; "-","Ja","Nej")))</f>
        <v>Nej</v>
      </c>
      <c r="D249" s="23"/>
      <c r="E249" s="23"/>
      <c r="J249" s="16">
        <f t="shared" si="14"/>
        <v>32</v>
      </c>
      <c r="K249" s="33" t="str">
        <f t="shared" ca="1" si="13"/>
        <v>-</v>
      </c>
    </row>
    <row r="250" spans="1:11" s="16" customFormat="1">
      <c r="A250" s="27" t="str">
        <f t="shared" ca="1" si="11"/>
        <v>-</v>
      </c>
      <c r="B250" s="16" t="str">
        <f t="shared" si="12"/>
        <v/>
      </c>
      <c r="C250" s="16" t="str">
        <f ca="1">IF(C179="Ja","Ja",(IF(IFERROR(VLOOKUP(B250,$K$218:(INDIRECT("$K"&amp;($D$215+215))),1,FALSE),"-") &lt;&gt; "-","Ja","Nej")))</f>
        <v>Nej</v>
      </c>
      <c r="D250" s="23"/>
      <c r="E250" s="23"/>
      <c r="J250" s="16">
        <f t="shared" si="14"/>
        <v>33</v>
      </c>
      <c r="K250" s="33" t="str">
        <f t="shared" ca="1" si="13"/>
        <v>-</v>
      </c>
    </row>
    <row r="251" spans="1:11" s="16" customFormat="1">
      <c r="A251" s="27" t="str">
        <f t="shared" ca="1" si="11"/>
        <v>-</v>
      </c>
      <c r="B251" s="16" t="str">
        <f t="shared" si="12"/>
        <v/>
      </c>
      <c r="C251" s="16" t="str">
        <f ca="1">IF(C180="Ja","Ja",(IF(IFERROR(VLOOKUP(B251,$K$218:(INDIRECT("$K"&amp;($D$215+215))),1,FALSE),"-") &lt;&gt; "-","Ja","Nej")))</f>
        <v>Nej</v>
      </c>
      <c r="D251" s="23"/>
      <c r="E251" s="23"/>
      <c r="J251" s="16">
        <f t="shared" si="14"/>
        <v>34</v>
      </c>
      <c r="K251" s="33" t="str">
        <f t="shared" ca="1" si="13"/>
        <v>-</v>
      </c>
    </row>
    <row r="252" spans="1:11" s="16" customFormat="1">
      <c r="A252" s="27" t="str">
        <f t="shared" ca="1" si="11"/>
        <v>-</v>
      </c>
      <c r="B252" s="16" t="str">
        <f t="shared" si="12"/>
        <v/>
      </c>
      <c r="C252" s="16" t="str">
        <f ca="1">IF(C181="Ja","Ja",(IF(IFERROR(VLOOKUP(B252,$K$218:(INDIRECT("$K"&amp;($D$215+215))),1,FALSE),"-") &lt;&gt; "-","Ja","Nej")))</f>
        <v>Nej</v>
      </c>
      <c r="D252" s="23"/>
      <c r="E252" s="23"/>
      <c r="J252" s="16">
        <f t="shared" si="14"/>
        <v>35</v>
      </c>
      <c r="K252" s="33" t="str">
        <f t="shared" ca="1" si="13"/>
        <v>-</v>
      </c>
    </row>
    <row r="253" spans="1:11" s="16" customFormat="1">
      <c r="A253" s="27" t="str">
        <f t="shared" ca="1" si="11"/>
        <v>-</v>
      </c>
      <c r="B253" s="16" t="str">
        <f t="shared" si="12"/>
        <v/>
      </c>
      <c r="C253" s="16" t="str">
        <f ca="1">IF(C182="Ja","Ja",(IF(IFERROR(VLOOKUP(B253,$K$218:(INDIRECT("$K"&amp;($D$215+215))),1,FALSE),"-") &lt;&gt; "-","Ja","Nej")))</f>
        <v>Nej</v>
      </c>
      <c r="D253" s="23"/>
      <c r="E253" s="23"/>
      <c r="J253" s="16">
        <f t="shared" si="14"/>
        <v>36</v>
      </c>
      <c r="K253" s="33" t="str">
        <f t="shared" ca="1" si="13"/>
        <v>-</v>
      </c>
    </row>
    <row r="254" spans="1:11" s="16" customFormat="1">
      <c r="A254" s="27" t="str">
        <f t="shared" ca="1" si="11"/>
        <v>-</v>
      </c>
      <c r="B254" s="16" t="str">
        <f t="shared" si="12"/>
        <v/>
      </c>
      <c r="C254" s="16" t="str">
        <f ca="1">IF(C183="Ja","Ja",(IF(IFERROR(VLOOKUP(B254,$K$218:(INDIRECT("$K"&amp;($D$215+215))),1,FALSE),"-") &lt;&gt; "-","Ja","Nej")))</f>
        <v>Nej</v>
      </c>
      <c r="D254" s="23"/>
      <c r="E254" s="23"/>
      <c r="J254" s="16">
        <f t="shared" si="14"/>
        <v>37</v>
      </c>
      <c r="K254" s="33" t="str">
        <f t="shared" ca="1" si="13"/>
        <v>-</v>
      </c>
    </row>
    <row r="255" spans="1:11" s="16" customFormat="1">
      <c r="A255" s="27" t="str">
        <f t="shared" ca="1" si="11"/>
        <v>-</v>
      </c>
      <c r="B255" s="16" t="str">
        <f t="shared" si="12"/>
        <v/>
      </c>
      <c r="C255" s="16" t="str">
        <f ca="1">IF(C184="Ja","Ja",(IF(IFERROR(VLOOKUP(B255,$K$218:(INDIRECT("$K"&amp;($D$215+215))),1,FALSE),"-") &lt;&gt; "-","Ja","Nej")))</f>
        <v>Nej</v>
      </c>
      <c r="D255" s="23"/>
      <c r="E255" s="23"/>
      <c r="J255" s="16">
        <f t="shared" si="14"/>
        <v>38</v>
      </c>
      <c r="K255" s="33" t="str">
        <f t="shared" ca="1" si="13"/>
        <v>-</v>
      </c>
    </row>
    <row r="256" spans="1:11" s="16" customFormat="1">
      <c r="A256" s="27" t="str">
        <f t="shared" ca="1" si="11"/>
        <v>-</v>
      </c>
      <c r="B256" s="16" t="str">
        <f t="shared" si="12"/>
        <v/>
      </c>
      <c r="C256" s="16" t="str">
        <f ca="1">IF(C185="Ja","Ja",(IF(IFERROR(VLOOKUP(B256,$K$218:(INDIRECT("$K"&amp;($D$215+215))),1,FALSE),"-") &lt;&gt; "-","Ja","Nej")))</f>
        <v>Nej</v>
      </c>
      <c r="D256" s="23"/>
      <c r="E256" s="23"/>
      <c r="J256" s="16">
        <f t="shared" si="14"/>
        <v>39</v>
      </c>
      <c r="K256" s="33" t="str">
        <f t="shared" ca="1" si="13"/>
        <v>-</v>
      </c>
    </row>
    <row r="257" spans="1:11" s="16" customFormat="1">
      <c r="A257" s="27" t="str">
        <f t="shared" ca="1" si="11"/>
        <v>-</v>
      </c>
      <c r="B257" s="16" t="str">
        <f t="shared" si="12"/>
        <v/>
      </c>
      <c r="C257" s="16" t="str">
        <f ca="1">IF(C186="Ja","Ja",(IF(IFERROR(VLOOKUP(B257,$K$218:(INDIRECT("$K"&amp;($D$215+215))),1,FALSE),"-") &lt;&gt; "-","Ja","Nej")))</f>
        <v>Nej</v>
      </c>
      <c r="D257" s="23"/>
      <c r="E257" s="23"/>
      <c r="J257" s="16">
        <f t="shared" si="14"/>
        <v>40</v>
      </c>
      <c r="K257" s="33" t="str">
        <f t="shared" ca="1" si="13"/>
        <v>-</v>
      </c>
    </row>
    <row r="258" spans="1:11" s="16" customFormat="1">
      <c r="A258" s="27" t="str">
        <f t="shared" ca="1" si="11"/>
        <v>-</v>
      </c>
      <c r="B258" s="16" t="str">
        <f t="shared" si="12"/>
        <v/>
      </c>
      <c r="C258" s="16" t="str">
        <f ca="1">IF(C187="Ja","Ja",(IF(IFERROR(VLOOKUP(B258,$K$218:(INDIRECT("$K"&amp;($D$215+215))),1,FALSE),"-") &lt;&gt; "-","Ja","Nej")))</f>
        <v>Nej</v>
      </c>
      <c r="D258" s="23"/>
      <c r="E258" s="23"/>
      <c r="J258" s="16">
        <f t="shared" si="14"/>
        <v>41</v>
      </c>
      <c r="K258" s="33" t="str">
        <f t="shared" ca="1" si="13"/>
        <v>-</v>
      </c>
    </row>
    <row r="259" spans="1:11" s="16" customFormat="1">
      <c r="A259" s="27" t="str">
        <f t="shared" ca="1" si="11"/>
        <v>-</v>
      </c>
      <c r="B259" s="16" t="str">
        <f t="shared" si="12"/>
        <v/>
      </c>
      <c r="C259" s="16" t="str">
        <f ca="1">IF(C188="Ja","Ja",(IF(IFERROR(VLOOKUP(B259,$K$218:(INDIRECT("$K"&amp;($D$215+215))),1,FALSE),"-") &lt;&gt; "-","Ja","Nej")))</f>
        <v>Nej</v>
      </c>
      <c r="D259" s="23"/>
      <c r="E259" s="23"/>
      <c r="J259" s="16">
        <f t="shared" si="14"/>
        <v>42</v>
      </c>
      <c r="K259" s="33" t="str">
        <f t="shared" ca="1" si="13"/>
        <v>-</v>
      </c>
    </row>
    <row r="260" spans="1:11" s="16" customFormat="1">
      <c r="A260" s="27" t="str">
        <f t="shared" ca="1" si="11"/>
        <v>-</v>
      </c>
      <c r="B260" s="16" t="str">
        <f t="shared" si="12"/>
        <v/>
      </c>
      <c r="C260" s="16" t="str">
        <f ca="1">IF(C189="Ja","Ja",(IF(IFERROR(VLOOKUP(B260,$K$218:(INDIRECT("$K"&amp;($D$215+215))),1,FALSE),"-") &lt;&gt; "-","Ja","Nej")))</f>
        <v>Nej</v>
      </c>
      <c r="D260" s="23"/>
      <c r="E260" s="23"/>
      <c r="J260" s="16">
        <f t="shared" si="14"/>
        <v>43</v>
      </c>
      <c r="K260" s="33" t="str">
        <f t="shared" ca="1" si="13"/>
        <v>-</v>
      </c>
    </row>
    <row r="261" spans="1:11" s="16" customFormat="1">
      <c r="A261" s="27" t="str">
        <f t="shared" ca="1" si="11"/>
        <v>-</v>
      </c>
      <c r="B261" s="16" t="str">
        <f t="shared" si="12"/>
        <v/>
      </c>
      <c r="C261" s="16" t="str">
        <f ca="1">IF(C190="Ja","Ja",(IF(IFERROR(VLOOKUP(B261,$K$218:(INDIRECT("$K"&amp;($D$215+215))),1,FALSE),"-") &lt;&gt; "-","Ja","Nej")))</f>
        <v>Nej</v>
      </c>
      <c r="D261" s="23"/>
      <c r="E261" s="23"/>
      <c r="J261" s="16">
        <f t="shared" si="14"/>
        <v>44</v>
      </c>
      <c r="K261" s="33" t="str">
        <f t="shared" ca="1" si="13"/>
        <v>-</v>
      </c>
    </row>
    <row r="262" spans="1:11" s="16" customFormat="1">
      <c r="A262" s="27" t="str">
        <f t="shared" ca="1" si="11"/>
        <v>-</v>
      </c>
      <c r="B262" s="16" t="str">
        <f t="shared" si="12"/>
        <v/>
      </c>
      <c r="C262" s="16" t="str">
        <f ca="1">IF(C191="Ja","Ja",(IF(IFERROR(VLOOKUP(B262,$K$218:(INDIRECT("$K"&amp;($D$215+215))),1,FALSE),"-") &lt;&gt; "-","Ja","Nej")))</f>
        <v>Nej</v>
      </c>
      <c r="D262" s="23"/>
      <c r="E262" s="23"/>
      <c r="J262" s="16">
        <f t="shared" si="14"/>
        <v>45</v>
      </c>
      <c r="K262" s="33" t="str">
        <f t="shared" ca="1" si="13"/>
        <v>-</v>
      </c>
    </row>
    <row r="263" spans="1:11" s="16" customFormat="1">
      <c r="A263" s="27" t="str">
        <f t="shared" ca="1" si="11"/>
        <v>-</v>
      </c>
      <c r="B263" s="16" t="str">
        <f t="shared" si="12"/>
        <v/>
      </c>
      <c r="C263" s="16" t="str">
        <f ca="1">IF(C192="Ja","Ja",(IF(IFERROR(VLOOKUP(B263,$K$218:(INDIRECT("$K"&amp;($D$215+215))),1,FALSE),"-") &lt;&gt; "-","Ja","Nej")))</f>
        <v>Nej</v>
      </c>
      <c r="D263" s="23"/>
      <c r="E263" s="23"/>
      <c r="J263" s="16">
        <f t="shared" si="14"/>
        <v>46</v>
      </c>
      <c r="K263" s="33" t="str">
        <f t="shared" ca="1" si="13"/>
        <v>-</v>
      </c>
    </row>
    <row r="264" spans="1:11" s="16" customFormat="1">
      <c r="A264" s="27" t="str">
        <f t="shared" ca="1" si="11"/>
        <v>-</v>
      </c>
      <c r="B264" s="16" t="str">
        <f t="shared" si="12"/>
        <v/>
      </c>
      <c r="C264" s="16" t="str">
        <f ca="1">IF(C193="Ja","Ja",(IF(IFERROR(VLOOKUP(B264,$K$218:(INDIRECT("$K"&amp;($D$215+215))),1,FALSE),"-") &lt;&gt; "-","Ja","Nej")))</f>
        <v>Nej</v>
      </c>
      <c r="D264" s="23"/>
      <c r="E264" s="23"/>
      <c r="J264" s="16">
        <f t="shared" si="14"/>
        <v>47</v>
      </c>
      <c r="K264" s="33" t="str">
        <f t="shared" ca="1" si="13"/>
        <v>-</v>
      </c>
    </row>
    <row r="265" spans="1:11" s="16" customFormat="1">
      <c r="A265" s="27" t="str">
        <f t="shared" ca="1" si="11"/>
        <v>-</v>
      </c>
      <c r="B265" s="16" t="str">
        <f t="shared" si="12"/>
        <v/>
      </c>
      <c r="C265" s="16" t="str">
        <f ca="1">IF(C194="Ja","Ja",(IF(IFERROR(VLOOKUP(B265,$K$218:(INDIRECT("$K"&amp;($D$215+215))),1,FALSE),"-") &lt;&gt; "-","Ja","Nej")))</f>
        <v>Nej</v>
      </c>
      <c r="D265" s="23"/>
      <c r="E265" s="23"/>
      <c r="J265" s="16">
        <f t="shared" si="14"/>
        <v>48</v>
      </c>
      <c r="K265" s="33" t="str">
        <f t="shared" ca="1" si="13"/>
        <v>-</v>
      </c>
    </row>
    <row r="266" spans="1:11" s="16" customFormat="1">
      <c r="A266" s="27" t="str">
        <f t="shared" ca="1" si="11"/>
        <v>-</v>
      </c>
      <c r="B266" s="16" t="str">
        <f t="shared" si="12"/>
        <v/>
      </c>
      <c r="C266" s="16" t="str">
        <f ca="1">IF(C195="Ja","Ja",(IF(IFERROR(VLOOKUP(B266,$K$218:(INDIRECT("$K"&amp;($D$215+215))),1,FALSE),"-") &lt;&gt; "-","Ja","Nej")))</f>
        <v>Nej</v>
      </c>
      <c r="D266" s="23"/>
      <c r="E266" s="23"/>
      <c r="J266" s="16">
        <f t="shared" si="14"/>
        <v>49</v>
      </c>
      <c r="K266" s="33" t="str">
        <f t="shared" ca="1" si="13"/>
        <v>-</v>
      </c>
    </row>
    <row r="267" spans="1:11" s="16" customFormat="1">
      <c r="A267" s="27" t="str">
        <f t="shared" ca="1" si="11"/>
        <v>-</v>
      </c>
      <c r="B267" s="16" t="str">
        <f t="shared" si="12"/>
        <v/>
      </c>
      <c r="C267" s="16" t="str">
        <f ca="1">IF(C196="Ja","Ja",(IF(IFERROR(VLOOKUP(B267,$K$218:(INDIRECT("$K"&amp;($D$215+215))),1,FALSE),"-") &lt;&gt; "-","Ja","Nej")))</f>
        <v>Nej</v>
      </c>
      <c r="D267" s="23"/>
      <c r="E267" s="23"/>
      <c r="J267" s="16">
        <f t="shared" si="14"/>
        <v>50</v>
      </c>
      <c r="K267" s="33" t="str">
        <f t="shared" ca="1" si="13"/>
        <v>-</v>
      </c>
    </row>
    <row r="268" spans="1:11" s="16" customFormat="1">
      <c r="A268" s="27" t="str">
        <f t="shared" ca="1" si="11"/>
        <v>-</v>
      </c>
      <c r="B268" s="16" t="str">
        <f t="shared" si="12"/>
        <v/>
      </c>
      <c r="C268" s="16" t="str">
        <f ca="1">IF(C197="Ja","Ja",(IF(IFERROR(VLOOKUP(B268,$K$218:(INDIRECT("$K"&amp;($D$215+215))),1,FALSE),"-") &lt;&gt; "-","Ja","Nej")))</f>
        <v>Nej</v>
      </c>
      <c r="D268" s="23"/>
      <c r="E268" s="23"/>
      <c r="J268" s="16">
        <f t="shared" si="14"/>
        <v>51</v>
      </c>
      <c r="K268" s="33" t="str">
        <f t="shared" ca="1" si="13"/>
        <v>-</v>
      </c>
    </row>
    <row r="269" spans="1:11" s="16" customFormat="1">
      <c r="A269" s="27" t="str">
        <f t="shared" ca="1" si="11"/>
        <v>-</v>
      </c>
      <c r="B269" s="16" t="str">
        <f t="shared" si="12"/>
        <v/>
      </c>
      <c r="C269" s="16" t="str">
        <f ca="1">IF(C198="Ja","Ja",(IF(IFERROR(VLOOKUP(B269,$K$218:(INDIRECT("$K"&amp;($D$215+215))),1,FALSE),"-") &lt;&gt; "-","Ja","Nej")))</f>
        <v>Nej</v>
      </c>
      <c r="D269" s="23"/>
      <c r="E269" s="23"/>
      <c r="J269" s="16">
        <f t="shared" si="14"/>
        <v>52</v>
      </c>
      <c r="K269" s="33" t="str">
        <f t="shared" ca="1" si="13"/>
        <v>-</v>
      </c>
    </row>
    <row r="270" spans="1:11" s="16" customFormat="1">
      <c r="A270" s="27" t="str">
        <f t="shared" ca="1" si="11"/>
        <v>-</v>
      </c>
      <c r="B270" s="16" t="str">
        <f t="shared" si="12"/>
        <v/>
      </c>
      <c r="C270" s="16" t="str">
        <f ca="1">IF(C199="Ja","Ja",(IF(IFERROR(VLOOKUP(B270,$K$218:(INDIRECT("$K"&amp;($D$215+215))),1,FALSE),"-") &lt;&gt; "-","Ja","Nej")))</f>
        <v>Nej</v>
      </c>
      <c r="D270" s="23"/>
      <c r="E270" s="23"/>
      <c r="J270" s="16">
        <f t="shared" si="14"/>
        <v>53</v>
      </c>
      <c r="K270" s="33" t="str">
        <f t="shared" ca="1" si="13"/>
        <v>-</v>
      </c>
    </row>
    <row r="271" spans="1:11" s="16" customFormat="1">
      <c r="A271" s="27" t="str">
        <f t="shared" ca="1" si="11"/>
        <v>-</v>
      </c>
      <c r="B271" s="16" t="str">
        <f t="shared" si="12"/>
        <v/>
      </c>
      <c r="C271" s="16" t="str">
        <f ca="1">IF(C200="Ja","Ja",(IF(IFERROR(VLOOKUP(B271,$K$218:(INDIRECT("$K"&amp;($D$215+215))),1,FALSE),"-") &lt;&gt; "-","Ja","Nej")))</f>
        <v>Nej</v>
      </c>
      <c r="D271" s="23"/>
      <c r="E271" s="23"/>
      <c r="J271" s="16">
        <f t="shared" si="14"/>
        <v>54</v>
      </c>
      <c r="K271" s="33" t="str">
        <f t="shared" ca="1" si="13"/>
        <v>-</v>
      </c>
    </row>
    <row r="272" spans="1:11" s="16" customFormat="1">
      <c r="A272" s="27" t="str">
        <f t="shared" ca="1" si="11"/>
        <v>-</v>
      </c>
      <c r="B272" s="16" t="str">
        <f t="shared" si="12"/>
        <v/>
      </c>
      <c r="C272" s="16" t="str">
        <f ca="1">IF(C201="Ja","Ja",(IF(IFERROR(VLOOKUP(B272,$K$218:(INDIRECT("$K"&amp;($D$215+215))),1,FALSE),"-") &lt;&gt; "-","Ja","Nej")))</f>
        <v>Nej</v>
      </c>
      <c r="D272" s="23"/>
      <c r="E272" s="23"/>
      <c r="J272" s="16">
        <f t="shared" si="14"/>
        <v>55</v>
      </c>
      <c r="K272" s="33" t="str">
        <f t="shared" ca="1" si="13"/>
        <v>-</v>
      </c>
    </row>
    <row r="273" spans="1:11" s="16" customFormat="1">
      <c r="A273" s="27" t="str">
        <f t="shared" ca="1" si="11"/>
        <v>-</v>
      </c>
      <c r="B273" s="16" t="str">
        <f t="shared" si="12"/>
        <v/>
      </c>
      <c r="C273" s="16" t="str">
        <f ca="1">IF(C202="Ja","Ja",(IF(IFERROR(VLOOKUP(B273,$K$218:(INDIRECT("$K"&amp;($D$215+215))),1,FALSE),"-") &lt;&gt; "-","Ja","Nej")))</f>
        <v>Nej</v>
      </c>
      <c r="D273" s="23"/>
      <c r="E273" s="23"/>
      <c r="J273" s="16">
        <f t="shared" si="14"/>
        <v>56</v>
      </c>
      <c r="K273" s="33" t="str">
        <f t="shared" ca="1" si="13"/>
        <v>-</v>
      </c>
    </row>
    <row r="274" spans="1:11" s="16" customFormat="1">
      <c r="A274" s="27" t="str">
        <f t="shared" ca="1" si="11"/>
        <v>-</v>
      </c>
      <c r="B274" s="16" t="str">
        <f t="shared" si="12"/>
        <v/>
      </c>
      <c r="C274" s="16" t="str">
        <f ca="1">IF(C203="Ja","Ja",(IF(IFERROR(VLOOKUP(B274,$K$218:(INDIRECT("$K"&amp;($D$215+215))),1,FALSE),"-") &lt;&gt; "-","Ja","Nej")))</f>
        <v>Nej</v>
      </c>
      <c r="D274" s="23"/>
      <c r="E274" s="23"/>
      <c r="J274" s="16">
        <f t="shared" si="14"/>
        <v>57</v>
      </c>
      <c r="K274" s="33" t="str">
        <f t="shared" ca="1" si="13"/>
        <v>-</v>
      </c>
    </row>
    <row r="275" spans="1:11" s="16" customFormat="1">
      <c r="A275" s="27" t="str">
        <f t="shared" ca="1" si="11"/>
        <v>-</v>
      </c>
      <c r="B275" s="16" t="str">
        <f t="shared" si="12"/>
        <v/>
      </c>
      <c r="C275" s="16" t="str">
        <f ca="1">IF(C204="Ja","Ja",(IF(IFERROR(VLOOKUP(B275,$K$218:(INDIRECT("$K"&amp;($D$215+215))),1,FALSE),"-") &lt;&gt; "-","Ja","Nej")))</f>
        <v>Nej</v>
      </c>
      <c r="D275" s="23"/>
      <c r="E275" s="23"/>
      <c r="J275" s="16">
        <f t="shared" si="14"/>
        <v>58</v>
      </c>
      <c r="K275" s="33" t="str">
        <f t="shared" ca="1" si="13"/>
        <v>-</v>
      </c>
    </row>
    <row r="276" spans="1:11" s="16" customFormat="1">
      <c r="A276" s="27" t="str">
        <f t="shared" ca="1" si="11"/>
        <v>-</v>
      </c>
      <c r="B276" s="16" t="str">
        <f t="shared" si="12"/>
        <v/>
      </c>
      <c r="C276" s="16" t="str">
        <f ca="1">IF(C205="Ja","Ja",(IF(IFERROR(VLOOKUP(B276,$K$218:(INDIRECT("$K"&amp;($D$215+215))),1,FALSE),"-") &lt;&gt; "-","Ja","Nej")))</f>
        <v>Nej</v>
      </c>
      <c r="D276" s="23"/>
      <c r="E276" s="23"/>
      <c r="J276" s="16">
        <f t="shared" si="14"/>
        <v>59</v>
      </c>
      <c r="K276" s="33" t="str">
        <f t="shared" ca="1" si="13"/>
        <v>-</v>
      </c>
    </row>
    <row r="277" spans="1:11" s="16" customFormat="1">
      <c r="A277" s="27" t="str">
        <f t="shared" ca="1" si="11"/>
        <v>-</v>
      </c>
      <c r="B277" s="16" t="str">
        <f t="shared" si="12"/>
        <v/>
      </c>
      <c r="C277" s="16" t="str">
        <f ca="1">IF(C206="Ja","Ja",(IF(IFERROR(VLOOKUP(B277,$K$218:(INDIRECT("$K"&amp;($D$215+215))),1,FALSE),"-") &lt;&gt; "-","Ja","Nej")))</f>
        <v>Nej</v>
      </c>
      <c r="D277" s="23"/>
      <c r="E277" s="23"/>
      <c r="J277" s="16">
        <f t="shared" si="14"/>
        <v>60</v>
      </c>
      <c r="K277" s="33" t="str">
        <f t="shared" ca="1" si="13"/>
        <v>-</v>
      </c>
    </row>
    <row r="278" spans="1:11" s="16" customFormat="1">
      <c r="A278" s="27" t="str">
        <f t="shared" ca="1" si="11"/>
        <v>-</v>
      </c>
      <c r="B278" s="16" t="str">
        <f t="shared" si="12"/>
        <v/>
      </c>
      <c r="C278" s="16" t="str">
        <f ca="1">IF(C207="Ja","Ja",(IF(IFERROR(VLOOKUP(B278,$K$218:(INDIRECT("$K"&amp;($D$215+215))),1,FALSE),"-") &lt;&gt; "-","Ja","Nej")))</f>
        <v>Nej</v>
      </c>
      <c r="D278" s="23"/>
      <c r="E278" s="23"/>
      <c r="J278" s="16">
        <f t="shared" si="14"/>
        <v>61</v>
      </c>
      <c r="K278" s="33" t="str">
        <f t="shared" ca="1" si="13"/>
        <v>-</v>
      </c>
    </row>
    <row r="279" spans="1:11" s="16" customFormat="1">
      <c r="A279" s="27" t="str">
        <f t="shared" ca="1" si="11"/>
        <v>-</v>
      </c>
      <c r="B279" s="16" t="str">
        <f t="shared" si="12"/>
        <v/>
      </c>
      <c r="C279" s="16" t="str">
        <f ca="1">IF(C208="Ja","Ja",(IF(IFERROR(VLOOKUP(B279,$K$218:(INDIRECT("$K"&amp;($D$215+215))),1,FALSE),"-") &lt;&gt; "-","Ja","Nej")))</f>
        <v>Nej</v>
      </c>
      <c r="D279" s="23"/>
      <c r="E279" s="23"/>
      <c r="J279" s="16">
        <f t="shared" si="14"/>
        <v>62</v>
      </c>
      <c r="K279" s="33" t="str">
        <f t="shared" ca="1" si="13"/>
        <v>-</v>
      </c>
    </row>
    <row r="280" spans="1:11" s="16" customFormat="1">
      <c r="A280" s="27" t="str">
        <f t="shared" ca="1" si="11"/>
        <v>-</v>
      </c>
      <c r="B280" s="16" t="str">
        <f t="shared" si="12"/>
        <v/>
      </c>
      <c r="C280" s="16" t="str">
        <f ca="1">IF(C209="Ja","Ja",(IF(IFERROR(VLOOKUP(B280,$K$218:(INDIRECT("$K"&amp;($D$215+215))),1,FALSE),"-") &lt;&gt; "-","Ja","Nej")))</f>
        <v>Nej</v>
      </c>
      <c r="D280" s="23"/>
      <c r="E280" s="23"/>
      <c r="J280" s="16">
        <f t="shared" si="14"/>
        <v>63</v>
      </c>
      <c r="K280" s="33" t="str">
        <f t="shared" ca="1" si="13"/>
        <v>-</v>
      </c>
    </row>
    <row r="281" spans="1:11" s="16" customFormat="1">
      <c r="A281" s="27" t="str">
        <f t="shared" ca="1" si="11"/>
        <v>-</v>
      </c>
      <c r="B281" s="16" t="str">
        <f t="shared" si="12"/>
        <v/>
      </c>
      <c r="C281" s="16" t="str">
        <f ca="1">IF(C210="Ja","Ja",(IF(IFERROR(VLOOKUP(B281,$K$218:(INDIRECT("$K"&amp;($D$215+215))),1,FALSE),"-") &lt;&gt; "-","Ja","Nej")))</f>
        <v>Nej</v>
      </c>
      <c r="D281" s="23"/>
      <c r="E281" s="23"/>
      <c r="J281" s="16">
        <f t="shared" si="14"/>
        <v>64</v>
      </c>
      <c r="K281" s="33" t="str">
        <f t="shared" ca="1" si="13"/>
        <v>-</v>
      </c>
    </row>
    <row r="282" spans="1:11" s="16" customFormat="1"/>
    <row r="283" spans="1:11" s="28" customFormat="1"/>
  </sheetData>
  <conditionalFormatting sqref="K147:K210">
    <cfRule type="duplicateValues" dxfId="15" priority="5"/>
    <cfRule type="expression" dxfId="14" priority="6">
      <formula>(ROW()&lt;(ROW($K$147)+$D$144))</formula>
    </cfRule>
  </conditionalFormatting>
  <conditionalFormatting sqref="K76:K139">
    <cfRule type="duplicateValues" dxfId="13" priority="4"/>
    <cfRule type="expression" dxfId="12" priority="8">
      <formula>(ROW()&lt;(ROW($K$76)+$D$73))</formula>
    </cfRule>
  </conditionalFormatting>
  <conditionalFormatting sqref="A76:A139">
    <cfRule type="duplicateValues" dxfId="11" priority="9"/>
  </conditionalFormatting>
  <conditionalFormatting sqref="A147:A210">
    <cfRule type="containsText" dxfId="10" priority="10" operator="containsText" text="Redan rankad">
      <formula>NOT(ISERROR(SEARCH("Redan rankad",A147)))</formula>
    </cfRule>
    <cfRule type="duplicateValues" dxfId="9" priority="11"/>
  </conditionalFormatting>
  <conditionalFormatting sqref="B147:B210">
    <cfRule type="duplicateValues" dxfId="8" priority="12"/>
  </conditionalFormatting>
  <conditionalFormatting sqref="A218:A281">
    <cfRule type="containsText" dxfId="7" priority="13" operator="containsText" text="Redan rankad">
      <formula>NOT(ISERROR(SEARCH("Redan rankad",A218)))</formula>
    </cfRule>
    <cfRule type="duplicateValues" dxfId="6" priority="14"/>
  </conditionalFormatting>
  <conditionalFormatting sqref="B218:B281">
    <cfRule type="duplicateValues" dxfId="5" priority="15"/>
  </conditionalFormatting>
  <conditionalFormatting sqref="K218:K281">
    <cfRule type="duplicateValues" dxfId="4" priority="16"/>
    <cfRule type="expression" dxfId="3" priority="17">
      <formula>(ROW()&lt;(ROW($K$218)+$D$215))</formula>
    </cfRule>
  </conditionalFormatting>
  <conditionalFormatting sqref="K5:K66">
    <cfRule type="duplicateValues" dxfId="2" priority="3"/>
  </conditionalFormatting>
  <conditionalFormatting sqref="K67">
    <cfRule type="duplicateValues" dxfId="1" priority="2"/>
  </conditionalFormatting>
  <conditionalFormatting sqref="K30">
    <cfRule type="duplicateValues" dxfId="0" priority="1"/>
  </conditionalFormatting>
  <pageMargins left="0.15748031496062992" right="0" top="1.4566929133858268" bottom="0.98425196850393704" header="0.51181102362204722" footer="0.51181102362204722"/>
  <pageSetup paperSize="9" orientation="portrait" horizontalDpi="4294967292" verticalDpi="4294967292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07"/>
  <sheetViews>
    <sheetView showRuler="0" topLeftCell="A2" zoomScale="130" zoomScaleNormal="130" zoomScaleSheetLayoutView="70" zoomScalePageLayoutView="125" workbookViewId="0">
      <selection activeCell="A3" sqref="A3"/>
    </sheetView>
  </sheetViews>
  <sheetFormatPr defaultColWidth="10.875" defaultRowHeight="11.25"/>
  <cols>
    <col min="1" max="1" width="2.75" style="1" bestFit="1" customWidth="1"/>
    <col min="2" max="2" width="3.125" style="1" bestFit="1" customWidth="1"/>
    <col min="3" max="3" width="35.75" style="1" customWidth="1"/>
    <col min="4" max="4" width="5" style="10" customWidth="1"/>
    <col min="5" max="6" width="5.375" style="10" bestFit="1" customWidth="1"/>
    <col min="7" max="7" width="1.375" style="1" customWidth="1"/>
    <col min="8" max="8" width="1.25" style="1" hidden="1" customWidth="1"/>
    <col min="9" max="10" width="3.125" style="1" bestFit="1" customWidth="1"/>
    <col min="11" max="11" width="27.625" style="1" customWidth="1"/>
    <col min="12" max="12" width="5.375" style="10" customWidth="1"/>
    <col min="13" max="14" width="5.375" style="10" bestFit="1" customWidth="1"/>
    <col min="15" max="15" width="1.125" style="1" customWidth="1"/>
    <col min="16" max="16" width="2.75" style="1" customWidth="1"/>
    <col min="17" max="18" width="3.375" style="104" customWidth="1"/>
    <col min="19" max="19" width="35.75" style="1" customWidth="1"/>
    <col min="20" max="22" width="4.625" style="10" customWidth="1"/>
    <col min="23" max="23" width="1.625" style="10" customWidth="1"/>
    <col min="24" max="24" width="1.75" style="1" customWidth="1"/>
    <col min="25" max="26" width="3.375" style="1" customWidth="1"/>
    <col min="27" max="27" width="36.25" style="1" customWidth="1"/>
    <col min="28" max="30" width="5.375" style="10" bestFit="1" customWidth="1"/>
    <col min="31" max="31" width="1.625" style="10" customWidth="1"/>
    <col min="32" max="32" width="2.75" style="1" customWidth="1"/>
    <col min="33" max="34" width="3.375" style="1" customWidth="1"/>
    <col min="35" max="35" width="26.25" style="1" customWidth="1"/>
    <col min="36" max="37" width="4.75" style="10" customWidth="1"/>
    <col min="38" max="38" width="4.5" style="10" bestFit="1" customWidth="1"/>
    <col min="39" max="39" width="1.125" style="10" customWidth="1"/>
    <col min="40" max="40" width="0.5" style="1" customWidth="1"/>
    <col min="41" max="42" width="3.375" style="1" customWidth="1"/>
    <col min="43" max="43" width="25.625" style="1" customWidth="1"/>
    <col min="44" max="45" width="4.75" style="1" customWidth="1"/>
    <col min="46" max="46" width="5.625" style="1" customWidth="1"/>
    <col min="47" max="47" width="1.75" style="10" customWidth="1"/>
    <col min="48" max="48" width="0.625" style="1" customWidth="1"/>
    <col min="49" max="49" width="26.75" style="1" customWidth="1"/>
    <col min="50" max="54" width="4.75" style="1" customWidth="1"/>
    <col min="55" max="55" width="12.375" style="1" bestFit="1" customWidth="1"/>
    <col min="56" max="16384" width="10.875" style="1"/>
  </cols>
  <sheetData>
    <row r="1" spans="1:49" hidden="1"/>
    <row r="2" spans="1:49" ht="28.5">
      <c r="C2" s="35" t="s">
        <v>64</v>
      </c>
      <c r="K2" s="30" t="s">
        <v>0</v>
      </c>
      <c r="L2" s="29" t="str">
        <f ca="1">MID(CELL("filename",A1),FIND("]",CELL("filename",A1))+1,255)</f>
        <v>Herrar</v>
      </c>
      <c r="S2" s="8" t="str">
        <f>C2</f>
        <v>SM 2015 Parallellslalom</v>
      </c>
      <c r="AA2" s="30" t="str">
        <f>K2</f>
        <v>Klass:</v>
      </c>
      <c r="AB2" s="29" t="str">
        <f ca="1">L2</f>
        <v>Herrar</v>
      </c>
      <c r="AC2" s="13"/>
      <c r="AD2" s="13"/>
      <c r="AI2" s="8" t="str">
        <f>S2</f>
        <v>SM 2015 Parallellslalom</v>
      </c>
      <c r="AQ2" s="30" t="str">
        <f>K2</f>
        <v>Klass:</v>
      </c>
      <c r="AR2" s="29" t="str">
        <f ca="1">L2</f>
        <v>Herrar</v>
      </c>
      <c r="AW2" s="8"/>
    </row>
    <row r="4" spans="1:49" s="9" customFormat="1" ht="15" customHeight="1">
      <c r="A4" s="140" t="s">
        <v>65</v>
      </c>
      <c r="B4" s="140" t="s">
        <v>66</v>
      </c>
      <c r="C4" s="9" t="s">
        <v>1</v>
      </c>
      <c r="D4" s="11" t="s">
        <v>2</v>
      </c>
      <c r="E4" s="11" t="s">
        <v>3</v>
      </c>
      <c r="F4" s="11" t="s">
        <v>4</v>
      </c>
      <c r="G4" s="9" t="s">
        <v>5</v>
      </c>
      <c r="I4" s="11" t="s">
        <v>65</v>
      </c>
      <c r="J4" s="11" t="s">
        <v>66</v>
      </c>
      <c r="K4" s="9" t="s">
        <v>1</v>
      </c>
      <c r="L4" s="11" t="s">
        <v>2</v>
      </c>
      <c r="M4" s="11" t="s">
        <v>3</v>
      </c>
      <c r="N4" s="11" t="s">
        <v>4</v>
      </c>
      <c r="O4" s="9" t="s">
        <v>5</v>
      </c>
      <c r="Q4" s="11" t="s">
        <v>65</v>
      </c>
      <c r="R4" s="11" t="s">
        <v>66</v>
      </c>
      <c r="S4" s="9" t="s">
        <v>1</v>
      </c>
      <c r="T4" s="11" t="s">
        <v>2</v>
      </c>
      <c r="U4" s="11" t="s">
        <v>3</v>
      </c>
      <c r="V4" s="11" t="s">
        <v>4</v>
      </c>
      <c r="W4" s="11" t="s">
        <v>5</v>
      </c>
      <c r="Y4" s="11" t="s">
        <v>65</v>
      </c>
      <c r="Z4" s="11" t="s">
        <v>66</v>
      </c>
      <c r="AA4" s="9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G4" s="11" t="s">
        <v>65</v>
      </c>
      <c r="AH4" s="11" t="s">
        <v>66</v>
      </c>
      <c r="AI4" s="9" t="s">
        <v>1</v>
      </c>
      <c r="AJ4" s="11" t="s">
        <v>2</v>
      </c>
      <c r="AK4" s="11" t="s">
        <v>3</v>
      </c>
      <c r="AL4" s="11" t="s">
        <v>4</v>
      </c>
      <c r="AM4" s="11" t="s">
        <v>5</v>
      </c>
      <c r="AO4" s="11" t="s">
        <v>65</v>
      </c>
      <c r="AP4" s="11" t="s">
        <v>66</v>
      </c>
      <c r="AQ4" s="9" t="s">
        <v>1</v>
      </c>
      <c r="AR4" s="11" t="s">
        <v>2</v>
      </c>
      <c r="AS4" s="11" t="s">
        <v>3</v>
      </c>
      <c r="AT4" s="11" t="s">
        <v>4</v>
      </c>
      <c r="AU4" s="11" t="s">
        <v>5</v>
      </c>
      <c r="AW4" s="9" t="s">
        <v>1</v>
      </c>
    </row>
    <row r="5" spans="1:49" ht="11.25" customHeight="1">
      <c r="A5" s="120">
        <v>33</v>
      </c>
      <c r="B5" s="120">
        <v>97</v>
      </c>
      <c r="C5" s="46" t="str">
        <f ca="1">("Nr "&amp;INDIRECT("Ranking" &amp;L2 &amp;"!M5")) &amp;" " &amp;(INDIRECT("Ranking" &amp;L2 &amp;"!K5")) &amp;" " &amp;(INDIRECT("Ranking" &amp;L2 &amp;"!L5"))</f>
        <v>Nr 101 André Myhrer Bergsjö-Hassela AK</v>
      </c>
      <c r="D5" s="67">
        <v>0</v>
      </c>
      <c r="E5" s="134">
        <v>0</v>
      </c>
      <c r="F5" s="68">
        <f>IF(E5&lt;&gt;"",IF(D5+E5&lt;D6+E6,0,(D5+E5)-(D6+E6)),"")</f>
        <v>0</v>
      </c>
      <c r="G5" s="69" t="str">
        <f>IF(F5&lt;F6,"v",IF(F5=F6,IF(E5&lt;E6,"v",""),""))</f>
        <v>v</v>
      </c>
      <c r="H5" s="3"/>
      <c r="K5" s="38"/>
      <c r="L5" s="39"/>
      <c r="M5" s="39"/>
      <c r="N5" s="39"/>
    </row>
    <row r="6" spans="1:49" ht="11.25" customHeight="1">
      <c r="A6" s="120"/>
      <c r="B6" s="120"/>
      <c r="C6" s="46" t="str">
        <f ca="1">("Nr "&amp;INDIRECT("Ranking" &amp;L2 &amp;"!M68")) &amp;" " &amp;(INDIRECT("Ranking" &amp;L2 &amp;"!K68")) &amp;" " &amp;(INDIRECT("Ranking" &amp;L2 &amp;"!L68"))</f>
        <v>Nr 164 Anton Bülow Mullsjö Alpina SK</v>
      </c>
      <c r="D6" s="134">
        <v>0.4</v>
      </c>
      <c r="E6" s="67">
        <v>1.897</v>
      </c>
      <c r="F6" s="68">
        <f>IF(E6&lt;&gt;"",IF(D6+E6&lt;D5+E5,0,(D6+E6)-(D5+E5)),"")</f>
        <v>2.2970000000000002</v>
      </c>
      <c r="G6" s="70" t="str">
        <f>IF(F6&lt;F5,"v",IF(F6=F5,IF(E6&lt;E5,"v",""),""))</f>
        <v/>
      </c>
      <c r="H6" s="2"/>
      <c r="I6" s="3"/>
      <c r="J6" s="3"/>
      <c r="K6" s="48" t="str">
        <f ca="1">IF(G5&lt;&gt;"",C5,IF(G6&lt;&gt;"",C6,""))</f>
        <v>Nr 101 André Myhrer Bergsjö-Hassela AK</v>
      </c>
      <c r="L6" s="75">
        <v>0</v>
      </c>
      <c r="M6" s="132">
        <v>0</v>
      </c>
      <c r="N6" s="76">
        <f>IF(M6&lt;&gt;"",IF(L6+M6&lt;L8+M8,0,(L6+M6)-(L8+M8)),"")</f>
        <v>0</v>
      </c>
      <c r="O6" s="69" t="str">
        <f>IF(N6&lt;N8,"v",IF(N6=N8,IF(M6&lt;M8,"v",""),""))</f>
        <v>v</v>
      </c>
      <c r="P6" s="3"/>
      <c r="Q6" s="105"/>
      <c r="R6" s="105"/>
      <c r="AG6" s="14">
        <v>1</v>
      </c>
      <c r="AH6" s="14"/>
      <c r="AI6" s="57" t="str">
        <f ca="1">IF(AE10&lt;&gt;"",AA10,IF(AE18&lt;&gt;"",AA18,""))</f>
        <v>Nr 101 André Myhrer Bergsjö-Hassela AK</v>
      </c>
      <c r="AJ6" s="96">
        <v>0.23599999999999999</v>
      </c>
      <c r="AK6" s="132">
        <v>0</v>
      </c>
      <c r="AL6" s="76">
        <f>IF(AK6&lt;&gt;"",IF(AJ6+AK6&lt;AJ12+AK12,0,(AJ6+AK6)-(AJ12+AK12)),"")</f>
        <v>0</v>
      </c>
      <c r="AM6" s="68" t="str">
        <f>IF(AL6&lt;AL12,"v",IF(AL6=AL12,IF(AK6&lt;AK12,"v",""),""))</f>
        <v>v</v>
      </c>
    </row>
    <row r="7" spans="1:49" ht="11.1" customHeight="1">
      <c r="A7" s="121">
        <v>34</v>
      </c>
      <c r="B7" s="121">
        <v>98</v>
      </c>
      <c r="C7" s="47" t="str">
        <f ca="1">("Nr "&amp;INDIRECT("Ranking" &amp;L2 &amp;"!M36")) &amp;" " &amp;(INDIRECT("Ranking" &amp;L2 &amp;"!K36")) &amp;" " &amp;(INDIRECT("Ranking" &amp;L2 &amp;"!L36"))</f>
        <v>Nr 132 Olle Sundin Djurgårdens IF AF</v>
      </c>
      <c r="D7" s="71">
        <v>0.4</v>
      </c>
      <c r="E7" s="134">
        <v>0.4</v>
      </c>
      <c r="F7" s="68">
        <f t="shared" ref="F7" si="0">IF(E7&lt;&gt;"",IF(D7+E7&lt;D8+E8,0,(D7+E7)-(D8+E8)),"")</f>
        <v>0.8</v>
      </c>
      <c r="G7" s="69" t="str">
        <f>IF(F7&lt;F8,"v",IF(F7=F8,IF(E7&lt;E8,"v",""),""))</f>
        <v/>
      </c>
      <c r="H7" s="3"/>
      <c r="I7" s="121">
        <v>145</v>
      </c>
      <c r="J7" s="121">
        <v>177</v>
      </c>
      <c r="K7" s="49"/>
      <c r="L7" s="77"/>
      <c r="M7" s="77"/>
      <c r="N7" s="78"/>
      <c r="O7" s="79"/>
      <c r="P7" s="3"/>
      <c r="Q7" s="105"/>
      <c r="R7" s="105"/>
      <c r="W7" s="12"/>
      <c r="X7" s="3"/>
      <c r="Y7" s="3"/>
      <c r="Z7" s="3"/>
      <c r="AG7" s="3"/>
      <c r="AH7" s="3"/>
      <c r="AI7" s="58"/>
      <c r="AJ7" s="98"/>
      <c r="AK7" s="98"/>
      <c r="AL7" s="98"/>
      <c r="AM7" s="114"/>
      <c r="AN7" s="5"/>
      <c r="AO7" s="3"/>
      <c r="AP7" s="3"/>
    </row>
    <row r="8" spans="1:49" ht="11.1" customHeight="1">
      <c r="A8" s="122"/>
      <c r="B8" s="122"/>
      <c r="C8" s="47" t="str">
        <f ca="1">("Nr "&amp;INDIRECT("Ranking" &amp;L2 &amp;"!M37")) &amp;" " &amp;(INDIRECT("Ranking" &amp;L2 &amp;"!K37")) &amp;" " &amp;(INDIRECT("Ranking" &amp;L2 &amp;"!L37"))</f>
        <v>Nr 133 Emil Asplund Malå IF</v>
      </c>
      <c r="D8" s="134">
        <v>0</v>
      </c>
      <c r="E8" s="71">
        <v>0</v>
      </c>
      <c r="F8" s="68">
        <f t="shared" ref="F8" si="1">IF(E8&lt;&gt;"",IF(D8+E8&lt;D7+E7,0,(D8+E8)-(D7+E7)),"")</f>
        <v>0</v>
      </c>
      <c r="G8" s="70" t="str">
        <f>IF(F8&lt;F7,"v",IF(F8=F7,IF(E8&lt;E7,"v",""),""))</f>
        <v>v</v>
      </c>
      <c r="H8" s="2"/>
      <c r="I8" s="122"/>
      <c r="J8" s="122"/>
      <c r="K8" s="48" t="str">
        <f ca="1">IF(G7&lt;&gt;"",C7,IF(G8&lt;&gt;"",C8,""))</f>
        <v>Nr 133 Emil Asplund Malå IF</v>
      </c>
      <c r="L8" s="134">
        <v>0.4</v>
      </c>
      <c r="M8" s="80">
        <v>0.4</v>
      </c>
      <c r="N8" s="72">
        <f>IF(M8&lt;&gt;"",IF(L8+M8&lt;L6+M6,0,(L8+M8)-(L6+M6)),"")</f>
        <v>0.8</v>
      </c>
      <c r="O8" s="81" t="str">
        <f>IF(N8&lt;N6,"v",IF(N8=N6,IF(M8&lt;M6,"v",""),""))</f>
        <v/>
      </c>
      <c r="P8" s="2">
        <v>1</v>
      </c>
      <c r="Q8" s="14">
        <v>1</v>
      </c>
      <c r="R8" s="14"/>
      <c r="S8" s="46" t="str">
        <f ca="1">IF(O6&lt;&gt;"",K6,IF(O8&lt;&gt;"",K8,""))</f>
        <v>Nr 101 André Myhrer Bergsjö-Hassela AK</v>
      </c>
      <c r="T8" s="67">
        <v>0</v>
      </c>
      <c r="U8" s="134">
        <v>0</v>
      </c>
      <c r="V8" s="72">
        <f>IF(U8&lt;&gt;"",IF(T8+U8&lt;T12+U12,0,(T8+U8)-(T12+U12)),"")</f>
        <v>0</v>
      </c>
      <c r="W8" s="68" t="str">
        <f>IF(V8&lt;V12,"v",IF(V8=V12,IF(U8&lt;U12,"v",""),""))</f>
        <v>v</v>
      </c>
      <c r="X8" s="3"/>
      <c r="Y8" s="3"/>
      <c r="Z8" s="3"/>
      <c r="AG8" s="3"/>
      <c r="AH8" s="3"/>
      <c r="AI8" s="55"/>
      <c r="AJ8" s="93"/>
      <c r="AK8" s="93"/>
      <c r="AL8" s="93"/>
      <c r="AM8" s="93"/>
      <c r="AN8" s="5"/>
      <c r="AO8" s="3"/>
      <c r="AP8" s="3"/>
    </row>
    <row r="9" spans="1:49" ht="11.1" customHeight="1">
      <c r="A9" s="120">
        <v>35</v>
      </c>
      <c r="B9" s="120">
        <v>99</v>
      </c>
      <c r="C9" s="46" t="str">
        <f ca="1">("Nr "&amp;INDIRECT("Ranking" &amp;L2 &amp;"!M20")) &amp;" " &amp;(INDIRECT("Ranking" &amp;L2 &amp;"!K20")) &amp;" " &amp;(INDIRECT("Ranking" &amp;L2 &amp;"!L20"))</f>
        <v>Nr 116 Jesper Ask IFK Arvidsjaur AK</v>
      </c>
      <c r="D9" s="67">
        <v>0</v>
      </c>
      <c r="E9" s="134">
        <v>0</v>
      </c>
      <c r="F9" s="72">
        <f t="shared" ref="F9" si="2">IF(E9&lt;&gt;"",IF(D9+E9&lt;D10+E10,0,(D9+E9)-(D10+E10)),"")</f>
        <v>0</v>
      </c>
      <c r="G9" s="69" t="str">
        <f>IF(F9&lt;F10,"v",IF(F9=F10,IF(E9&lt;E10,"v",""),""))</f>
        <v>v</v>
      </c>
      <c r="H9" s="3"/>
      <c r="I9" s="41"/>
      <c r="J9" s="41"/>
      <c r="K9" s="49"/>
      <c r="L9" s="82"/>
      <c r="M9" s="82"/>
      <c r="N9" s="83"/>
      <c r="O9" s="53"/>
      <c r="S9" s="53"/>
      <c r="T9" s="88"/>
      <c r="U9" s="88"/>
      <c r="V9" s="89"/>
      <c r="W9" s="114"/>
      <c r="X9" s="5"/>
      <c r="Y9" s="3"/>
      <c r="Z9" s="3"/>
      <c r="AE9" s="12"/>
      <c r="AF9" s="3"/>
      <c r="AG9" s="119">
        <v>243</v>
      </c>
      <c r="AH9" s="119">
        <v>247</v>
      </c>
      <c r="AI9" s="54" t="s">
        <v>7</v>
      </c>
      <c r="AJ9" s="91"/>
      <c r="AK9" s="91"/>
      <c r="AL9" s="91"/>
      <c r="AM9" s="89"/>
      <c r="AN9" s="4"/>
      <c r="AO9" s="2"/>
      <c r="AP9" s="2"/>
      <c r="AQ9" s="57" t="str">
        <f ca="1">IF(AM6&lt;&gt;"",AI6,IF(AM12&lt;&gt;"",AI12,""))</f>
        <v>Nr 101 André Myhrer Bergsjö-Hassela AK</v>
      </c>
      <c r="AR9" s="96">
        <v>5.5E-2</v>
      </c>
      <c r="AS9" s="132">
        <v>8.9999999999999993E-3</v>
      </c>
      <c r="AT9" s="103">
        <f>IF(AS9&lt;&gt;"",IF(AR9+AS9&lt;AR27+AS27,0,(AR9+AS9)-(AR27+AS27)),"")</f>
        <v>6.4000000000000001E-2</v>
      </c>
      <c r="AU9" s="68" t="str">
        <f>IF(AT9&lt;AT27,"v",IF(AT9=AT27,IF(AS9&lt;AS27,"v",""),""))</f>
        <v/>
      </c>
    </row>
    <row r="10" spans="1:49" ht="11.1" customHeight="1">
      <c r="A10" s="120"/>
      <c r="B10" s="120"/>
      <c r="C10" s="46" t="str">
        <f ca="1">("Nr "&amp;INDIRECT("Ranking" &amp;L2 &amp;"!M53")) &amp;" " &amp;(INDIRECT("Ranking" &amp;L2 &amp;"!K53")) &amp;" " &amp;(INDIRECT("Ranking" &amp;L2 &amp;"!L53"))</f>
        <v>Nr 149 Jonas Stackefält Örebro SLF</v>
      </c>
      <c r="D10" s="134">
        <v>0.4</v>
      </c>
      <c r="E10" s="67">
        <v>0.18099999999999999</v>
      </c>
      <c r="F10" s="72">
        <f t="shared" ref="F10" si="3">IF(E10&lt;&gt;"",IF(D10+E10&lt;D9+E9,0,(D10+E10)-(D9+E9)),"")</f>
        <v>0.58099999999999996</v>
      </c>
      <c r="G10" s="70" t="str">
        <f>IF(F10&lt;F9,"v",IF(F10=F9,IF(E10&lt;E9,"v",""),""))</f>
        <v/>
      </c>
      <c r="H10" s="3"/>
      <c r="I10" s="45"/>
      <c r="J10" s="45"/>
      <c r="K10" s="50" t="str">
        <f ca="1">IF(G9&lt;&gt;"",C9,IF(G10&lt;&gt;"",C10,""))</f>
        <v>Nr 116 Jesper Ask IFK Arvidsjaur AK</v>
      </c>
      <c r="L10" s="84">
        <v>0</v>
      </c>
      <c r="M10" s="132">
        <v>0</v>
      </c>
      <c r="N10" s="76">
        <f>IF(M10&lt;&gt;"",IF(L10+M10&lt;L12+M12,0,(L10+M10)-(L12+M12)),"")</f>
        <v>0</v>
      </c>
      <c r="O10" s="69" t="str">
        <f>IF(N10&lt;N12,"v",IF(N10=N12,IF(M10&lt;M12,"v",""),""))</f>
        <v>v</v>
      </c>
      <c r="P10" s="3"/>
      <c r="Q10" s="106">
        <v>201</v>
      </c>
      <c r="R10" s="106">
        <v>217</v>
      </c>
      <c r="S10" s="54" t="s">
        <v>54</v>
      </c>
      <c r="T10" s="90"/>
      <c r="U10" s="90"/>
      <c r="V10" s="91"/>
      <c r="W10" s="89"/>
      <c r="X10" s="4"/>
      <c r="Y10" s="14"/>
      <c r="Z10" s="14"/>
      <c r="AA10" s="61" t="str">
        <f ca="1">IF(W8&lt;&gt;"",S8,IF(W12&lt;&gt;"",S12,""))</f>
        <v>Nr 101 André Myhrer Bergsjö-Hassela AK</v>
      </c>
      <c r="AB10" s="75">
        <v>0</v>
      </c>
      <c r="AC10" s="132">
        <v>0</v>
      </c>
      <c r="AD10" s="76">
        <f>IF(AC10&lt;&gt;"",IF(AB10+AC10&lt;AB18+AC18,0,(AB10+AC10)-(AB18+AC18)),"")</f>
        <v>0</v>
      </c>
      <c r="AE10" s="68" t="str">
        <f>IF(AD10&lt;AD18,"v",IF(AD10=AD18,IF(AC10&lt;AC18,"v",""),""))</f>
        <v>v</v>
      </c>
      <c r="AF10" s="3"/>
      <c r="AG10" s="31"/>
      <c r="AH10" s="31"/>
      <c r="AI10" s="53"/>
      <c r="AJ10" s="89"/>
      <c r="AK10" s="89"/>
      <c r="AL10" s="89"/>
      <c r="AM10" s="89"/>
      <c r="AN10" s="5"/>
      <c r="AO10" s="3"/>
      <c r="AP10" s="3"/>
      <c r="AQ10" s="58"/>
      <c r="AR10" s="98"/>
      <c r="AS10" s="98"/>
      <c r="AT10" s="98"/>
      <c r="AU10" s="114"/>
    </row>
    <row r="11" spans="1:49" ht="11.1" customHeight="1">
      <c r="A11" s="121">
        <v>36</v>
      </c>
      <c r="B11" s="121">
        <v>100</v>
      </c>
      <c r="C11" s="47" t="str">
        <f ca="1">("Nr "&amp;INDIRECT("Ranking" &amp;L2 &amp;"!M21")) &amp;" " &amp;(INDIRECT("Ranking" &amp;L2 &amp;"!K21")) &amp;" " &amp;(INDIRECT("Ranking" &amp;L2 &amp;"!L21"))</f>
        <v>Nr 117 Christopher Wisén Mälaröarnas Alpina SK</v>
      </c>
      <c r="D11" s="71">
        <v>0.125</v>
      </c>
      <c r="E11" s="134">
        <v>0</v>
      </c>
      <c r="F11" s="72">
        <f>IF(E11&lt;&gt;"",IF(D11+E11&lt;D12+E12,0,(D11+E11)-(D12+E12)),"")</f>
        <v>0</v>
      </c>
      <c r="G11" s="69" t="str">
        <f>IF(F11&lt;F12,"v",IF(F11=F12,IF(E11&lt;E12,"v",""),""))</f>
        <v>v</v>
      </c>
      <c r="H11" s="6"/>
      <c r="I11" s="121">
        <v>146</v>
      </c>
      <c r="J11" s="121">
        <v>178</v>
      </c>
      <c r="K11" s="51"/>
      <c r="L11" s="77"/>
      <c r="M11" s="77"/>
      <c r="N11" s="78"/>
      <c r="O11" s="79"/>
      <c r="P11" s="3"/>
      <c r="Q11" s="107"/>
      <c r="R11" s="107"/>
      <c r="S11" s="55"/>
      <c r="T11" s="92"/>
      <c r="U11" s="92"/>
      <c r="V11" s="93"/>
      <c r="W11" s="93"/>
      <c r="X11" s="5"/>
      <c r="Y11" s="3"/>
      <c r="Z11" s="3"/>
      <c r="AA11" s="58"/>
      <c r="AB11" s="98"/>
      <c r="AC11" s="98"/>
      <c r="AD11" s="98"/>
      <c r="AE11" s="114"/>
      <c r="AF11" s="5"/>
      <c r="AG11" s="3"/>
      <c r="AH11" s="3"/>
      <c r="AI11" s="53"/>
      <c r="AJ11" s="89"/>
      <c r="AK11" s="89"/>
      <c r="AL11" s="89"/>
      <c r="AM11" s="89"/>
      <c r="AN11" s="5"/>
      <c r="AU11" s="117"/>
    </row>
    <row r="12" spans="1:49" ht="11.1" customHeight="1">
      <c r="A12" s="122"/>
      <c r="B12" s="122"/>
      <c r="C12" s="47" t="str">
        <f ca="1">("Nr "&amp;INDIRECT("Ranking" &amp;L2 &amp;"!M52")) &amp;" " &amp;(INDIRECT("Ranking" &amp;L2 &amp;"!K52")) &amp;" " &amp;(INDIRECT("Ranking" &amp;L2 &amp;"!L52"))</f>
        <v>Nr 148 Filip Steinvall IFK Lidingö Slalomklubb</v>
      </c>
      <c r="D12" s="134">
        <v>0</v>
      </c>
      <c r="E12" s="71">
        <v>0.4</v>
      </c>
      <c r="F12" s="72">
        <f t="shared" ref="F12" si="4">IF(E12&lt;&gt;"",IF(D12+E12&lt;D11+E11,0,(D12+E12)-(D11+E11)),"")</f>
        <v>0.27500000000000002</v>
      </c>
      <c r="G12" s="70" t="str">
        <f>IF(F12&lt;F11,"v",IF(F12=F11,IF(E12&lt;E11,"v",""),""))</f>
        <v/>
      </c>
      <c r="H12" s="2"/>
      <c r="I12" s="122"/>
      <c r="J12" s="122"/>
      <c r="K12" s="50" t="str">
        <f ca="1">IF(G11&lt;&gt;"",C11,IF(G12&lt;&gt;"",C12,""))</f>
        <v>Nr 117 Christopher Wisén Mälaröarnas Alpina SK</v>
      </c>
      <c r="L12" s="134">
        <v>0.20899999999999999</v>
      </c>
      <c r="M12" s="85">
        <v>0.32900000000000001</v>
      </c>
      <c r="N12" s="72">
        <f>IF(M12&lt;&gt;"",IF(L12+M12&lt;L10+M10,0,(L12+M12)-(L10+M10)),"")</f>
        <v>0.53800000000000003</v>
      </c>
      <c r="O12" s="81" t="str">
        <f>IF(N12&lt;N10,"v",IF(N12=N10,IF(M12&lt;M10,"v",""),""))</f>
        <v/>
      </c>
      <c r="P12" s="2">
        <v>2</v>
      </c>
      <c r="Q12" s="108">
        <v>2</v>
      </c>
      <c r="R12" s="108"/>
      <c r="S12" s="46" t="str">
        <f ca="1">IF(O10&lt;&gt;"",K10,IF(O12&lt;&gt;"",K12,""))</f>
        <v>Nr 116 Jesper Ask IFK Arvidsjaur AK</v>
      </c>
      <c r="T12" s="134">
        <v>0.4</v>
      </c>
      <c r="U12" s="67">
        <v>0.72599999999999998</v>
      </c>
      <c r="V12" s="72">
        <f>IF(U12&lt;&gt;"",IF(T12+U12&lt;T8+U8,0,(T12+U12)-(T8+U8)),"")</f>
        <v>1.1259999999999999</v>
      </c>
      <c r="W12" s="115" t="str">
        <f>IF(V12&lt;V8,"v",IF(V12=V8,IF(U12&lt;U8,"v",""),""))</f>
        <v/>
      </c>
      <c r="X12" s="5"/>
      <c r="Y12" s="3"/>
      <c r="Z12" s="3"/>
      <c r="AA12" s="55"/>
      <c r="AB12" s="93"/>
      <c r="AC12" s="93"/>
      <c r="AD12" s="93"/>
      <c r="AE12" s="93"/>
      <c r="AF12" s="5"/>
      <c r="AG12" s="14">
        <v>2</v>
      </c>
      <c r="AH12" s="14"/>
      <c r="AI12" s="57" t="str">
        <f ca="1">IF(AE24&lt;&gt;"",AA24,IF(AE32&lt;&gt;"",AA32,""))</f>
        <v>Nr 104 Emil Johansson SK Vitesse</v>
      </c>
      <c r="AJ12" s="134">
        <v>0</v>
      </c>
      <c r="AK12" s="67">
        <v>0.61699999999999999</v>
      </c>
      <c r="AL12" s="72">
        <f>IF(AK12&lt;&gt;"",IF(AJ12+AK12&lt;AJ6+AK6,0,(AJ12+AK12)-(AJ6+AK6)),"")</f>
        <v>0.38100000000000001</v>
      </c>
      <c r="AM12" s="118" t="str">
        <f>IF(AL12&lt;AL6,"v",IF(AL12=AL6,IF(AK12&lt;AK6,"v",""),""))</f>
        <v/>
      </c>
      <c r="AN12" s="5"/>
      <c r="AU12" s="117"/>
    </row>
    <row r="13" spans="1:49" ht="11.1" customHeight="1">
      <c r="A13" s="120">
        <v>37</v>
      </c>
      <c r="B13" s="120">
        <v>101</v>
      </c>
      <c r="C13" s="46" t="str">
        <f ca="1">("Nr "&amp;INDIRECT("Ranking" &amp;L2 &amp;"!M12")) &amp;" " &amp;(INDIRECT("Ranking" &amp;L2 &amp;"!K12")) &amp;" " &amp;(INDIRECT("Ranking" &amp;L2 &amp;"!L12"))</f>
        <v>Nr 108 Mattias Rönngren Åre SLK</v>
      </c>
      <c r="D13" s="67">
        <v>0</v>
      </c>
      <c r="E13" s="134">
        <v>0</v>
      </c>
      <c r="F13" s="72">
        <f t="shared" ref="F13" si="5">IF(E13&lt;&gt;"",IF(D13+E13&lt;D14+E14,0,(D13+E13)-(D14+E14)),"")</f>
        <v>0</v>
      </c>
      <c r="G13" s="69" t="str">
        <f>IF(F13&lt;F14,"v",IF(F13=F14,IF(E13&lt;E14,"v",""),""))</f>
        <v>v</v>
      </c>
      <c r="H13" s="3"/>
      <c r="I13" s="41"/>
      <c r="J13" s="41"/>
      <c r="K13" s="52"/>
      <c r="L13" s="86"/>
      <c r="M13" s="86"/>
      <c r="N13" s="87"/>
      <c r="O13" s="53"/>
      <c r="Q13" s="109"/>
      <c r="R13" s="109"/>
      <c r="S13" s="53"/>
      <c r="T13" s="88"/>
      <c r="U13" s="88"/>
      <c r="V13" s="89"/>
      <c r="W13" s="89"/>
      <c r="AA13" s="53"/>
      <c r="AB13" s="89"/>
      <c r="AC13" s="89"/>
      <c r="AD13" s="89"/>
      <c r="AE13" s="89"/>
      <c r="AF13" s="5"/>
      <c r="AG13" s="3"/>
      <c r="AH13" s="3"/>
      <c r="AI13" s="58"/>
      <c r="AJ13" s="93"/>
      <c r="AK13" s="93"/>
      <c r="AL13" s="93"/>
      <c r="AM13" s="98"/>
      <c r="AN13" s="3"/>
      <c r="AU13" s="117"/>
    </row>
    <row r="14" spans="1:49" ht="11.1" customHeight="1">
      <c r="A14" s="120"/>
      <c r="B14" s="120"/>
      <c r="C14" s="46" t="str">
        <f ca="1">("Nr "&amp;INDIRECT("Ranking" &amp;L2 &amp;"!M61")) &amp;" " &amp;(INDIRECT("Ranking" &amp;L2 &amp;"!K61")) &amp;" " &amp;(INDIRECT("Ranking" &amp;L2 &amp;"!L61"))</f>
        <v>Nr 157 Elias Holmlund Avesta AK</v>
      </c>
      <c r="D14" s="134">
        <v>0.4</v>
      </c>
      <c r="E14" s="67">
        <v>0.4</v>
      </c>
      <c r="F14" s="72">
        <f t="shared" ref="F14" si="6">IF(E14&lt;&gt;"",IF(D14+E14&lt;D13+E13,0,(D14+E14)-(D13+E13)),"")</f>
        <v>0.8</v>
      </c>
      <c r="G14" s="70" t="str">
        <f>IF(F14&lt;F13,"v",IF(F14=F13,IF(E14&lt;E13,"v",""),""))</f>
        <v/>
      </c>
      <c r="H14" s="2"/>
      <c r="I14" s="45"/>
      <c r="J14" s="45"/>
      <c r="K14" s="48" t="str">
        <f ca="1">IF(G13&lt;&gt;"",C13,IF(G14&lt;&gt;"",C14,""))</f>
        <v>Nr 108 Mattias Rönngren Åre SLK</v>
      </c>
      <c r="L14" s="75">
        <v>0.06</v>
      </c>
      <c r="M14" s="132">
        <v>0</v>
      </c>
      <c r="N14" s="76">
        <f>IF(M14&lt;&gt;"",IF(L14+M14&lt;L16+M16,0,(L14+M14)-(L16+M16)),"")</f>
        <v>5.9999999999999984E-3</v>
      </c>
      <c r="O14" s="69" t="str">
        <f>IF(N14&lt;N16,"v",IF(N14=N16,IF(M14&lt;M16,"v",""),""))</f>
        <v/>
      </c>
      <c r="P14" s="3"/>
      <c r="Q14" s="110"/>
      <c r="R14" s="110"/>
      <c r="S14" s="53"/>
      <c r="T14" s="88"/>
      <c r="U14" s="88"/>
      <c r="V14" s="89"/>
      <c r="W14" s="89"/>
      <c r="Y14" s="120">
        <v>229</v>
      </c>
      <c r="Z14" s="120">
        <v>237</v>
      </c>
      <c r="AA14" s="54" t="s">
        <v>6</v>
      </c>
      <c r="AB14" s="91"/>
      <c r="AC14" s="91"/>
      <c r="AD14" s="91"/>
      <c r="AE14" s="89"/>
      <c r="AF14" s="4">
        <v>1</v>
      </c>
      <c r="AU14" s="117"/>
    </row>
    <row r="15" spans="1:49" ht="11.1" customHeight="1">
      <c r="A15" s="121">
        <v>38</v>
      </c>
      <c r="B15" s="121">
        <v>102</v>
      </c>
      <c r="C15" s="47" t="str">
        <f ca="1">("Nr "&amp;INDIRECT("Ranking" &amp;L2 &amp;"!M29")) &amp;" " &amp;(INDIRECT("Ranking" &amp;L2 &amp;"!K29")) &amp;" " &amp;(INDIRECT("Ranking" &amp;L2 &amp;"!L29"))</f>
        <v>Nr 125 Anton Östmark Gävle Alpina SK</v>
      </c>
      <c r="D15" s="71">
        <v>0.4</v>
      </c>
      <c r="E15" s="134">
        <v>0</v>
      </c>
      <c r="F15" s="72">
        <f t="shared" ref="F15" si="7">IF(E15&lt;&gt;"",IF(D15+E15&lt;D16+E16,0,(D15+E15)-(D16+E16)),"")</f>
        <v>0.21300000000000002</v>
      </c>
      <c r="G15" s="69" t="str">
        <f>IF(F15&lt;F16,"v",IF(F15=F16,IF(E15&lt;E16,"v",""),""))</f>
        <v/>
      </c>
      <c r="H15" s="3"/>
      <c r="I15" s="121">
        <v>147</v>
      </c>
      <c r="J15" s="121">
        <v>179</v>
      </c>
      <c r="K15" s="49"/>
      <c r="L15" s="77"/>
      <c r="M15" s="77"/>
      <c r="N15" s="78"/>
      <c r="O15" s="79"/>
      <c r="P15" s="3"/>
      <c r="Q15" s="110"/>
      <c r="R15" s="110"/>
      <c r="S15" s="53"/>
      <c r="T15" s="88"/>
      <c r="U15" s="88"/>
      <c r="V15" s="89"/>
      <c r="W15" s="93"/>
      <c r="X15" s="3"/>
      <c r="Y15" s="31"/>
      <c r="Z15" s="31"/>
      <c r="AA15" s="53"/>
      <c r="AB15" s="89"/>
      <c r="AC15" s="89"/>
      <c r="AD15" s="89"/>
      <c r="AE15" s="89"/>
      <c r="AF15" s="5"/>
      <c r="AU15" s="117"/>
    </row>
    <row r="16" spans="1:49" ht="11.1" customHeight="1">
      <c r="A16" s="122"/>
      <c r="B16" s="122"/>
      <c r="C16" s="47" t="str">
        <f ca="1">("Nr "&amp;INDIRECT("Ranking" &amp;L2 &amp;"!M44")) &amp;" " &amp;(INDIRECT("Ranking" &amp;L2 &amp;"!K44")) &amp;" " &amp;(INDIRECT("Ranking" &amp;L2 &amp;"!L44"))</f>
        <v>Nr 140 Filip Multan Huddinge SK AF</v>
      </c>
      <c r="D16" s="134">
        <v>0</v>
      </c>
      <c r="E16" s="71">
        <v>0.187</v>
      </c>
      <c r="F16" s="72">
        <f>IF(E16&lt;&gt;"",IF(D16+E16&lt;D15+E15,0,(D16+E16)-(D15+E15)),"")</f>
        <v>0</v>
      </c>
      <c r="G16" s="70" t="str">
        <f>IF(F16&lt;F15,"v",IF(F16=F15,IF(E16&lt;E15,"v",""),""))</f>
        <v>v</v>
      </c>
      <c r="H16" s="2"/>
      <c r="I16" s="122"/>
      <c r="J16" s="122"/>
      <c r="K16" s="48" t="str">
        <f ca="1">IF(G15&lt;&gt;"",C15,IF(G16&lt;&gt;"",C16,""))</f>
        <v>Nr 140 Filip Multan Huddinge SK AF</v>
      </c>
      <c r="L16" s="134">
        <v>0</v>
      </c>
      <c r="M16" s="80">
        <v>5.3999999999999999E-2</v>
      </c>
      <c r="N16" s="72">
        <f>IF(M16&lt;&gt;"",IF(L16+M16&lt;L14+M14,0,(L16+M16)-(L14+M14)),"")</f>
        <v>0</v>
      </c>
      <c r="O16" s="81" t="str">
        <f>IF(N16&lt;N14,"v",IF(N16=N14,IF(M16&lt;M14,"v",""),""))</f>
        <v>v</v>
      </c>
      <c r="P16" s="2">
        <v>3</v>
      </c>
      <c r="Q16" s="108">
        <v>3</v>
      </c>
      <c r="R16" s="108"/>
      <c r="S16" s="47" t="str">
        <f ca="1">IF(O14&lt;&gt;"",K14,IF(O16&lt;&gt;"",K16,""))</f>
        <v>Nr 140 Filip Multan Huddinge SK AF</v>
      </c>
      <c r="T16" s="71">
        <v>0.4</v>
      </c>
      <c r="U16" s="134">
        <v>0</v>
      </c>
      <c r="V16" s="72">
        <f>IF(U16&lt;&gt;"",IF(T16+U16&lt;T20+U20,0,(T16+U16)-(T20+U20)),"")</f>
        <v>0</v>
      </c>
      <c r="W16" s="68" t="str">
        <f>IF(V16&lt;V20,"v",IF(V16=V20,IF(U16&lt;U20,"v",""),""))</f>
        <v>v</v>
      </c>
      <c r="X16" s="3"/>
      <c r="Y16" s="3"/>
      <c r="Z16" s="3"/>
      <c r="AA16" s="53"/>
      <c r="AB16" s="89"/>
      <c r="AC16" s="89"/>
      <c r="AD16" s="89"/>
      <c r="AE16" s="89"/>
      <c r="AF16" s="5"/>
      <c r="AU16" s="117"/>
      <c r="AV16" s="5"/>
      <c r="AW16" s="63" t="s">
        <v>9</v>
      </c>
    </row>
    <row r="17" spans="1:49" ht="11.1" customHeight="1">
      <c r="A17" s="120">
        <v>39</v>
      </c>
      <c r="B17" s="120">
        <v>103</v>
      </c>
      <c r="C17" s="46" t="str">
        <f ca="1">("Nr "&amp;INDIRECT("Ranking" &amp;L2 &amp;"!M13")) &amp;" " &amp;(INDIRECT("Ranking" &amp;L2 &amp;"!K13")) &amp;" " &amp;(INDIRECT("Ranking" &amp;L2 &amp;"!L13"))</f>
        <v>Nr 109 Gustav Lundbäck Luleå AK</v>
      </c>
      <c r="D17" s="67">
        <v>0</v>
      </c>
      <c r="E17" s="134">
        <v>0</v>
      </c>
      <c r="F17" s="72">
        <f t="shared" ref="F17" si="8">IF(E17&lt;&gt;"",IF(D17+E17&lt;D18+E18,0,(D17+E17)-(D18+E18)),"")</f>
        <v>0</v>
      </c>
      <c r="G17" s="69" t="str">
        <f>IF(F17&lt;F18,"v",IF(F17=F18,IF(E17&lt;E18,"v",""),""))</f>
        <v>v</v>
      </c>
      <c r="H17" s="3"/>
      <c r="I17" s="41"/>
      <c r="J17" s="41"/>
      <c r="K17" s="49"/>
      <c r="L17" s="82"/>
      <c r="M17" s="82"/>
      <c r="N17" s="83"/>
      <c r="O17" s="53"/>
      <c r="Q17" s="109"/>
      <c r="R17" s="109"/>
      <c r="S17" s="53"/>
      <c r="T17" s="88"/>
      <c r="U17" s="88"/>
      <c r="V17" s="89"/>
      <c r="W17" s="114"/>
      <c r="X17" s="5"/>
      <c r="Y17" s="3"/>
      <c r="Z17" s="3"/>
      <c r="AA17" s="55"/>
      <c r="AB17" s="93"/>
      <c r="AC17" s="93"/>
      <c r="AD17" s="93"/>
      <c r="AE17" s="93"/>
      <c r="AF17" s="5"/>
      <c r="AO17" s="119">
        <v>252</v>
      </c>
      <c r="AP17" s="119">
        <v>256</v>
      </c>
      <c r="AQ17" s="54" t="s">
        <v>10</v>
      </c>
      <c r="AR17" s="91"/>
      <c r="AS17" s="91"/>
      <c r="AT17" s="91"/>
      <c r="AU17" s="117"/>
      <c r="AV17" s="5"/>
      <c r="AW17" s="62" t="str">
        <f ca="1">IF(AU9&lt;&gt;"",AQ9,IF(AU27&lt;&gt;"",AQ27,""))</f>
        <v>Nr 106 Max-Gordon Sundquist Östersund-Frösö SLK</v>
      </c>
    </row>
    <row r="18" spans="1:49" ht="11.1" customHeight="1">
      <c r="A18" s="120"/>
      <c r="B18" s="120"/>
      <c r="C18" s="46" t="str">
        <f ca="1">("Nr "&amp;INDIRECT("Ranking" &amp;L2 &amp;"!M60")) &amp;" " &amp;(INDIRECT("Ranking" &amp;L2 &amp;"!K60")) &amp;" " &amp;(INDIRECT("Ranking" &amp;L2 &amp;"!L60"))</f>
        <v>Nr 156 Erik Edsås Åre SLK</v>
      </c>
      <c r="D18" s="134">
        <v>0.4</v>
      </c>
      <c r="E18" s="67">
        <v>0.38</v>
      </c>
      <c r="F18" s="72">
        <f t="shared" ref="F18" si="9">IF(E18&lt;&gt;"",IF(D18+E18&lt;D17+E17,0,(D18+E18)-(D17+E17)),"")</f>
        <v>0.78</v>
      </c>
      <c r="G18" s="70" t="str">
        <f>IF(F18&lt;F17,"v",IF(F18=F17,IF(E18&lt;E17,"v",""),""))</f>
        <v/>
      </c>
      <c r="H18" s="2"/>
      <c r="I18" s="45"/>
      <c r="J18" s="45"/>
      <c r="K18" s="50" t="str">
        <f ca="1">IF(G17&lt;&gt;"",C17,IF(G18&lt;&gt;"",C18,""))</f>
        <v>Nr 109 Gustav Lundbäck Luleå AK</v>
      </c>
      <c r="L18" s="84">
        <v>0</v>
      </c>
      <c r="M18" s="132">
        <v>0</v>
      </c>
      <c r="N18" s="76">
        <f>IF(M18&lt;&gt;"",IF(L18+M18&lt;L20+M20,0,(L18+M18)-(L20+M20)),"")</f>
        <v>0</v>
      </c>
      <c r="O18" s="69" t="str">
        <f>IF(N18&lt;N20,"v",IF(N18=N20,IF(M18&lt;M20,"v",""),""))</f>
        <v>v</v>
      </c>
      <c r="P18" s="3"/>
      <c r="Q18" s="106">
        <v>202</v>
      </c>
      <c r="R18" s="106">
        <v>218</v>
      </c>
      <c r="S18" s="54" t="s">
        <v>55</v>
      </c>
      <c r="T18" s="90"/>
      <c r="U18" s="90"/>
      <c r="V18" s="91"/>
      <c r="W18" s="89"/>
      <c r="X18" s="4"/>
      <c r="Y18" s="14"/>
      <c r="Z18" s="14"/>
      <c r="AA18" s="61" t="str">
        <f ca="1">IF(W16&lt;&gt;"",S16,IF(W20&lt;&gt;"",S20,""))</f>
        <v>Nr 140 Filip Multan Huddinge SK AF</v>
      </c>
      <c r="AB18" s="134">
        <v>0.316</v>
      </c>
      <c r="AC18" s="80">
        <v>0.4</v>
      </c>
      <c r="AD18" s="72">
        <f>IF(AC18&lt;&gt;"",IF(AB18+AC18&lt;AB10+AC10,0,(AB18+AC18)-(AB10+AC10)),"")</f>
        <v>0.71599999999999997</v>
      </c>
      <c r="AE18" s="115" t="str">
        <f>IF(AD18&lt;AD10,"v",IF(AD18=AD10,IF(AC18&lt;AC10,"v",""),""))</f>
        <v/>
      </c>
      <c r="AF18" s="5"/>
      <c r="AO18" s="31"/>
      <c r="AP18" s="31"/>
      <c r="AQ18" s="53"/>
      <c r="AR18" s="89"/>
      <c r="AS18" s="89"/>
      <c r="AT18" s="89"/>
      <c r="AU18" s="117"/>
      <c r="AV18" s="7"/>
      <c r="AW18" s="58"/>
    </row>
    <row r="19" spans="1:49" ht="11.1" customHeight="1">
      <c r="A19" s="121">
        <v>40</v>
      </c>
      <c r="B19" s="121">
        <v>104</v>
      </c>
      <c r="C19" s="47" t="str">
        <f ca="1">("Nr "&amp;INDIRECT("Ranking" &amp;L2 &amp;"!M28")) &amp;" " &amp;(INDIRECT("Ranking" &amp;L2 &amp;"!K28")) &amp;" " &amp;(INDIRECT("Ranking" &amp;L2 &amp;"!L28"))</f>
        <v>Nr 124 Alexander Feinestam UHSK Umeå SK</v>
      </c>
      <c r="D19" s="71">
        <v>9.0999999999999998E-2</v>
      </c>
      <c r="E19" s="134">
        <v>0.20300000000000001</v>
      </c>
      <c r="F19" s="72">
        <f t="shared" ref="F19" si="10">IF(E19&lt;&gt;"",IF(D19+E19&lt;D20+E20,0,(D19+E19)-(D20+E20)),"")</f>
        <v>0.29400000000000004</v>
      </c>
      <c r="G19" s="69" t="str">
        <f>IF(F19&lt;F20,"v",IF(F19=F20,IF(E19&lt;E20,"v",""),""))</f>
        <v/>
      </c>
      <c r="H19" s="6"/>
      <c r="I19" s="121">
        <v>148</v>
      </c>
      <c r="J19" s="121">
        <v>180</v>
      </c>
      <c r="K19" s="51"/>
      <c r="L19" s="77"/>
      <c r="M19" s="77"/>
      <c r="N19" s="78"/>
      <c r="O19" s="79"/>
      <c r="Q19" s="107"/>
      <c r="R19" s="107"/>
      <c r="S19" s="55"/>
      <c r="T19" s="92"/>
      <c r="U19" s="92"/>
      <c r="V19" s="93"/>
      <c r="W19" s="93"/>
      <c r="X19" s="5"/>
      <c r="Y19" s="3"/>
      <c r="Z19" s="3"/>
      <c r="AA19" s="58"/>
      <c r="AB19" s="93"/>
      <c r="AC19" s="93"/>
      <c r="AD19" s="93"/>
      <c r="AE19" s="93"/>
      <c r="AF19" s="3"/>
      <c r="AG19" s="3"/>
      <c r="AH19" s="3"/>
      <c r="AU19" s="117"/>
      <c r="AV19" s="5"/>
      <c r="AW19" s="55"/>
    </row>
    <row r="20" spans="1:49" ht="11.1" customHeight="1">
      <c r="A20" s="122"/>
      <c r="B20" s="122"/>
      <c r="C20" s="47" t="str">
        <f ca="1">("Nr "&amp;INDIRECT("Ranking" &amp;L2 &amp;"!M45")) &amp;" " &amp;(INDIRECT("Ranking" &amp;L2 &amp;"!K45")) &amp;" " &amp;(INDIRECT("Ranking" &amp;L2 &amp;"!L45"))</f>
        <v>Nr 141 Henrik Fallgren Sollentuna SLK</v>
      </c>
      <c r="D20" s="134">
        <v>0</v>
      </c>
      <c r="E20" s="71">
        <v>0</v>
      </c>
      <c r="F20" s="72">
        <f t="shared" ref="F20" si="11">IF(E20&lt;&gt;"",IF(D20+E20&lt;D19+E19,0,(D20+E20)-(D19+E19)),"")</f>
        <v>0</v>
      </c>
      <c r="G20" s="70" t="str">
        <f>IF(F20&lt;F19,"v",IF(F20=F19,IF(E20&lt;E19,"v",""),""))</f>
        <v>v</v>
      </c>
      <c r="H20" s="2"/>
      <c r="I20" s="122"/>
      <c r="J20" s="122"/>
      <c r="K20" s="50" t="str">
        <f ca="1">IF(G19&lt;&gt;"",C19,IF(G20&lt;&gt;"",C20,""))</f>
        <v>Nr 141 Henrik Fallgren Sollentuna SLK</v>
      </c>
      <c r="L20" s="134">
        <v>4.3999999999999997E-2</v>
      </c>
      <c r="M20" s="85">
        <v>0.4</v>
      </c>
      <c r="N20" s="72">
        <f>IF(M20&lt;&gt;"",IF(L20+M20&lt;L18+M18,0,(L20+M20)-(L18+M18)),"")</f>
        <v>0.44400000000000001</v>
      </c>
      <c r="O20" s="81" t="str">
        <f>IF(N20&lt;N18,"v",IF(N20=N18,IF(M20&lt;M18,"v",""),""))</f>
        <v/>
      </c>
      <c r="P20" s="2">
        <v>4</v>
      </c>
      <c r="Q20" s="108">
        <v>4</v>
      </c>
      <c r="R20" s="108"/>
      <c r="S20" s="47" t="str">
        <f ca="1">IF(O18&lt;&gt;"",K18,IF(O20&lt;&gt;"",K20,""))</f>
        <v>Nr 109 Gustav Lundbäck Luleå AK</v>
      </c>
      <c r="T20" s="134">
        <v>0</v>
      </c>
      <c r="U20" s="71">
        <v>0.40699999999999997</v>
      </c>
      <c r="V20" s="72">
        <f>IF(U20&lt;&gt;"",IF(T20+U20&lt;T16+U16,0,(T20+U20)-(T16+U16)),"")</f>
        <v>6.9999999999999507E-3</v>
      </c>
      <c r="W20" s="115" t="str">
        <f>IF(V20&lt;V16,"v",IF(V20=V16,IF(U20&lt;U16,"v",""),""))</f>
        <v/>
      </c>
      <c r="X20" s="5"/>
      <c r="Y20" s="3"/>
      <c r="Z20" s="3"/>
      <c r="AA20" s="55"/>
      <c r="AB20" s="93"/>
      <c r="AC20" s="93"/>
      <c r="AD20" s="93"/>
      <c r="AE20" s="93"/>
      <c r="AF20" s="3"/>
      <c r="AG20" s="3"/>
      <c r="AH20" s="3"/>
      <c r="AU20" s="117"/>
      <c r="AV20" s="5"/>
      <c r="AW20" s="53"/>
    </row>
    <row r="21" spans="1:49" ht="11.1" customHeight="1">
      <c r="A21" s="142"/>
      <c r="B21" s="142"/>
      <c r="C21" s="3"/>
      <c r="D21" s="12"/>
      <c r="E21" s="12"/>
      <c r="F21" s="40"/>
      <c r="G21" s="44"/>
      <c r="H21" s="3"/>
      <c r="I21" s="41"/>
      <c r="J21" s="41"/>
      <c r="K21" s="52"/>
      <c r="L21" s="86"/>
      <c r="M21" s="86"/>
      <c r="N21" s="87"/>
      <c r="O21" s="53"/>
      <c r="Q21" s="109"/>
      <c r="R21" s="109"/>
      <c r="S21" s="56"/>
      <c r="T21" s="94"/>
      <c r="U21" s="94"/>
      <c r="V21" s="95"/>
      <c r="W21" s="89"/>
      <c r="AA21" s="53"/>
      <c r="AB21" s="89"/>
      <c r="AC21" s="89"/>
      <c r="AD21" s="89"/>
      <c r="AE21" s="89"/>
      <c r="AF21" s="3"/>
      <c r="AG21" s="3"/>
      <c r="AH21" s="3"/>
      <c r="AI21" s="3"/>
      <c r="AJ21" s="12"/>
      <c r="AK21" s="12"/>
      <c r="AL21" s="12"/>
      <c r="AM21" s="12"/>
      <c r="AU21" s="117"/>
      <c r="AV21" s="5"/>
      <c r="AW21" s="53"/>
    </row>
    <row r="22" spans="1:49" ht="11.1" customHeight="1">
      <c r="A22" s="119">
        <v>41</v>
      </c>
      <c r="B22" s="119">
        <v>105</v>
      </c>
      <c r="C22" s="46" t="str">
        <f ca="1">("Nr "&amp;INDIRECT("Ranking" &amp;L2 &amp;"!M8")) &amp;" " &amp;(INDIRECT("Ranking" &amp;L2 &amp;"!K8")) &amp;" " &amp;(INDIRECT("Ranking" &amp;L2 &amp;"!L8"))</f>
        <v>Nr 104 Emil Johansson SK Vitesse</v>
      </c>
      <c r="D22" s="67">
        <v>0</v>
      </c>
      <c r="E22" s="134">
        <v>0</v>
      </c>
      <c r="F22" s="72">
        <f t="shared" ref="F22" si="12">IF(E22&lt;&gt;"",IF(D22+E22&lt;D23+E23,0,(D22+E22)-(D23+E23)),"")</f>
        <v>0</v>
      </c>
      <c r="G22" s="69" t="str">
        <f>IF(F22&lt;F23,"v",IF(F22=F23,IF(E22&lt;E23,"v",""),""))</f>
        <v>v</v>
      </c>
      <c r="H22" s="3"/>
      <c r="I22" s="45"/>
      <c r="J22" s="45"/>
      <c r="K22" s="48" t="str">
        <f ca="1">IF(G22&lt;&gt;"",C22,IF(G23&lt;&gt;"",C23,""))</f>
        <v>Nr 104 Emil Johansson SK Vitesse</v>
      </c>
      <c r="L22" s="75">
        <v>0</v>
      </c>
      <c r="M22" s="132">
        <v>0</v>
      </c>
      <c r="N22" s="76">
        <f>IF(M22&lt;&gt;"",IF(L22+M22&lt;L24+M24,0,(L22+M22)-(L24+M24)),"")</f>
        <v>0</v>
      </c>
      <c r="O22" s="69" t="str">
        <f>IF(N22&lt;N24,"v",IF(N22=N24,IF(M22&lt;M24,"v",""),""))</f>
        <v>v</v>
      </c>
      <c r="P22" s="1">
        <v>5</v>
      </c>
      <c r="Q22" s="109">
        <v>5</v>
      </c>
      <c r="R22" s="109"/>
      <c r="S22" s="57" t="str">
        <f ca="1">IF(O22&lt;&gt;"",K22,IF(O24&lt;&gt;"",K24,""))</f>
        <v>Nr 104 Emil Johansson SK Vitesse</v>
      </c>
      <c r="T22" s="96">
        <v>0</v>
      </c>
      <c r="U22" s="132">
        <v>0</v>
      </c>
      <c r="V22" s="72">
        <f>IF(U22&lt;&gt;"",IF(T22+U22&lt;T26+U26,0,(T22+U22)-(T26+U26)),"")</f>
        <v>0</v>
      </c>
      <c r="W22" s="68" t="str">
        <f>IF(V22&lt;V26,"v",IF(V22=V26,IF(U22&lt;U26,"v",""),""))</f>
        <v>v</v>
      </c>
      <c r="AA22" s="53"/>
      <c r="AB22" s="89"/>
      <c r="AC22" s="89"/>
      <c r="AD22" s="89"/>
      <c r="AE22" s="89"/>
      <c r="AF22" s="3"/>
      <c r="AG22" s="3"/>
      <c r="AH22" s="3"/>
      <c r="AI22" s="3"/>
      <c r="AJ22" s="12"/>
      <c r="AK22" s="12"/>
      <c r="AL22" s="12"/>
      <c r="AM22" s="12"/>
      <c r="AU22" s="117"/>
      <c r="AV22" s="5"/>
      <c r="AW22" s="63" t="s">
        <v>12</v>
      </c>
    </row>
    <row r="23" spans="1:49" ht="11.1" customHeight="1">
      <c r="A23" s="122"/>
      <c r="B23" s="122"/>
      <c r="C23" s="46" t="str">
        <f ca="1">("Nr "&amp;INDIRECT("Ranking" &amp;L2 &amp;"!M65")) &amp;" " &amp;(INDIRECT("Ranking" &amp;L2 &amp;"!K65")) &amp;" " &amp;(INDIRECT("Ranking" &amp;L2 &amp;"!L65"))</f>
        <v>Nr 161 Marcus Rundlöf Järfälla AK</v>
      </c>
      <c r="D23" s="134">
        <v>0.4</v>
      </c>
      <c r="E23" s="67">
        <v>0.4</v>
      </c>
      <c r="F23" s="72">
        <f t="shared" ref="F23" si="13">IF(E23&lt;&gt;"",IF(D23+E23&lt;D22+E22,0,(D23+E23)-(D22+E22)),"")</f>
        <v>0.8</v>
      </c>
      <c r="G23" s="70" t="str">
        <f>IF(F23&lt;F22,"v",IF(F23=F22,IF(E23&lt;E22,"v",""),""))</f>
        <v/>
      </c>
      <c r="H23" s="7"/>
      <c r="I23" s="121">
        <v>149</v>
      </c>
      <c r="J23" s="121">
        <v>181</v>
      </c>
      <c r="K23" s="49"/>
      <c r="L23" s="77"/>
      <c r="M23" s="77"/>
      <c r="N23" s="78"/>
      <c r="O23" s="79"/>
      <c r="P23" s="6"/>
      <c r="Q23" s="111"/>
      <c r="R23" s="111"/>
      <c r="S23" s="58"/>
      <c r="T23" s="97"/>
      <c r="U23" s="97"/>
      <c r="V23" s="98"/>
      <c r="W23" s="114"/>
      <c r="X23" s="3"/>
      <c r="Y23" s="3"/>
      <c r="Z23" s="3"/>
      <c r="AA23" s="53"/>
      <c r="AB23" s="89"/>
      <c r="AC23" s="89"/>
      <c r="AD23" s="89"/>
      <c r="AE23" s="93"/>
      <c r="AF23" s="3"/>
      <c r="AG23" s="3"/>
      <c r="AH23" s="3"/>
      <c r="AM23" s="12"/>
      <c r="AU23" s="117"/>
      <c r="AV23" s="4"/>
      <c r="AW23" s="64" t="str">
        <f ca="1">IF(AU9&lt;&gt;"",AQ27,IF(AU27&lt;&gt;"",AQ9,""))</f>
        <v>Nr 101 André Myhrer Bergsjö-Hassela AK</v>
      </c>
    </row>
    <row r="24" spans="1:49" ht="11.1" customHeight="1">
      <c r="A24" s="121">
        <v>42</v>
      </c>
      <c r="B24" s="121">
        <v>106</v>
      </c>
      <c r="C24" s="47" t="str">
        <f ca="1">("Nr "&amp;INDIRECT("Ranking" &amp;L2 &amp;"!M33")) &amp;" " &amp;(INDIRECT("Ranking" &amp;L2 &amp;"!K33")) &amp;" " &amp;(INDIRECT("Ranking" &amp;L2 &amp;"!L33"))</f>
        <v>Nr 129 Dennis Eriksson IFK Borlänge</v>
      </c>
      <c r="D24" s="73">
        <v>2.5999999999999999E-2</v>
      </c>
      <c r="E24" s="145">
        <v>0</v>
      </c>
      <c r="F24" s="72">
        <f t="shared" ref="F24" si="14">IF(E24&lt;&gt;"",IF(D24+E24&lt;D25+E25,0,(D24+E24)-(D25+E25)),"")</f>
        <v>0</v>
      </c>
      <c r="G24" s="69" t="str">
        <f t="shared" ref="G24" si="15">IF(F24&lt;F25,"v",IF(F24=F25,IF(E24&lt;E25,"v",""),""))</f>
        <v>v</v>
      </c>
      <c r="H24" s="3"/>
      <c r="I24" s="122"/>
      <c r="J24" s="122"/>
      <c r="K24" s="48" t="str">
        <f ca="1">IF(G24&lt;&gt;"",C24,IF(G25&lt;&gt;"",C25,""))</f>
        <v>Nr 129 Dennis Eriksson IFK Borlänge</v>
      </c>
      <c r="L24" s="134">
        <v>0.20300000000000001</v>
      </c>
      <c r="M24" s="80">
        <v>0.30399999999999999</v>
      </c>
      <c r="N24" s="72">
        <f>IF(M24&lt;&gt;"",IF(L24+M24&lt;L22+M22,0,(L24+M24)-(L22+M22)),"")</f>
        <v>0.50700000000000001</v>
      </c>
      <c r="O24" s="81" t="str">
        <f>IF(N24&lt;N22,"v",IF(N24=N22,IF(M24&lt;M22,"v",""),""))</f>
        <v/>
      </c>
      <c r="Q24" s="107">
        <v>203</v>
      </c>
      <c r="R24" s="107">
        <v>219</v>
      </c>
      <c r="S24" s="59" t="s">
        <v>56</v>
      </c>
      <c r="T24" s="99"/>
      <c r="U24" s="99"/>
      <c r="V24" s="100"/>
      <c r="W24" s="116"/>
      <c r="X24" s="2"/>
      <c r="Y24" s="14"/>
      <c r="Z24" s="14"/>
      <c r="AA24" s="146" t="str">
        <f ca="1">IF(W22&lt;&gt;"",S22,IF(W26&lt;&gt;"",S26,""))</f>
        <v>Nr 104 Emil Johansson SK Vitesse</v>
      </c>
      <c r="AB24" s="84">
        <v>0</v>
      </c>
      <c r="AC24" s="132">
        <v>0</v>
      </c>
      <c r="AD24" s="76">
        <f>IF(AC24&lt;&gt;"",IF(AB24+AC24&lt;AB32+AC32,0,(AB24+AC24)-(AB32+AC32)),"")</f>
        <v>0</v>
      </c>
      <c r="AE24" s="68" t="str">
        <f>IF(AD24&lt;AD32,"v",IF(AD24=AD32,IF(AC24&lt;AC32,"v",""),""))</f>
        <v>v</v>
      </c>
      <c r="AF24" s="3"/>
      <c r="AG24" s="14">
        <v>3</v>
      </c>
      <c r="AH24" s="14"/>
      <c r="AI24" s="57" t="str">
        <f ca="1">IF(AE45&lt;&gt;"",AA45,IF(AE53&lt;&gt;"",AA53,""))</f>
        <v>Nr 106 Max-Gordon Sundquist Östersund-Frösö SLK</v>
      </c>
      <c r="AJ24" s="96">
        <v>0</v>
      </c>
      <c r="AK24" s="132">
        <v>0</v>
      </c>
      <c r="AL24" s="76">
        <f>IF(AK24&lt;&gt;"",IF(AJ24+AK24&lt;AJ30+AK30,0,(AJ24+AK24)-(AJ30+AK30)),"")</f>
        <v>0</v>
      </c>
      <c r="AM24" s="68" t="str">
        <f>IF(AL24&lt;AL30,"v",IF(AL24=AL30,IF(AK24&lt;AK30,"v",""),""))</f>
        <v>v</v>
      </c>
      <c r="AU24" s="117"/>
    </row>
    <row r="25" spans="1:49" ht="11.1" customHeight="1">
      <c r="A25" s="122"/>
      <c r="B25" s="122"/>
      <c r="C25" s="47" t="str">
        <f ca="1">("Nr "&amp;INDIRECT("Ranking" &amp;L2 &amp;"!M40")) &amp;" " &amp;(INDIRECT("Ranking" &amp;L2 &amp;"!K40")) &amp;" " &amp;(INDIRECT("Ranking" &amp;L2 &amp;"!L40"))</f>
        <v>Nr 136 Oskar Vestin Härnösands Alpina Klubb</v>
      </c>
      <c r="D25" s="134">
        <v>0</v>
      </c>
      <c r="E25" s="71">
        <v>0.27200000000000002</v>
      </c>
      <c r="F25" s="72">
        <f t="shared" ref="F25" si="16">IF(E25&lt;&gt;"",IF(D25+E25&lt;D24+E24,0,(D25+E25)-(D24+E24)),"")</f>
        <v>0.24600000000000002</v>
      </c>
      <c r="G25" s="70" t="str">
        <f t="shared" ref="G25" si="17">IF(F25&lt;F24,"v",IF(F25=F24,IF(E25&lt;E24,"v",""),""))</f>
        <v/>
      </c>
      <c r="H25" s="7"/>
      <c r="I25" s="41"/>
      <c r="J25" s="41"/>
      <c r="K25" s="49"/>
      <c r="L25" s="82"/>
      <c r="M25" s="82"/>
      <c r="N25" s="83"/>
      <c r="O25" s="55"/>
      <c r="P25" s="3"/>
      <c r="Q25" s="107"/>
      <c r="R25" s="107"/>
      <c r="S25" s="53"/>
      <c r="T25" s="88"/>
      <c r="U25" s="88"/>
      <c r="V25" s="89"/>
      <c r="W25" s="89"/>
      <c r="X25" s="5"/>
      <c r="Y25" s="3"/>
      <c r="Z25" s="3"/>
      <c r="AA25" s="58"/>
      <c r="AB25" s="98"/>
      <c r="AC25" s="98"/>
      <c r="AD25" s="98"/>
      <c r="AE25" s="114"/>
      <c r="AF25" s="5"/>
      <c r="AG25" s="3"/>
      <c r="AH25" s="3"/>
      <c r="AI25" s="58"/>
      <c r="AJ25" s="98"/>
      <c r="AK25" s="98"/>
      <c r="AL25" s="98"/>
      <c r="AM25" s="114"/>
      <c r="AU25" s="117"/>
    </row>
    <row r="26" spans="1:49" ht="11.1" customHeight="1">
      <c r="A26" s="119">
        <v>43</v>
      </c>
      <c r="B26" s="119">
        <v>107</v>
      </c>
      <c r="C26" s="46" t="str">
        <f ca="1">("Nr "&amp;INDIRECT("Ranking" &amp;L2 &amp;"!M17")) &amp;" " &amp;(INDIRECT("Ranking" &amp;L2 &amp;"!K17")) &amp;" " &amp;(INDIRECT("Ranking" &amp;L2 &amp;"!L17"))</f>
        <v>Nr 113 Albert Bäckman Sollentuna SLK</v>
      </c>
      <c r="D26" s="74">
        <v>0</v>
      </c>
      <c r="E26" s="145">
        <v>0.4</v>
      </c>
      <c r="F26" s="72">
        <f t="shared" ref="F26" si="18">IF(E26&lt;&gt;"",IF(D26+E26&lt;D27+E27,0,(D26+E26)-(D27+E27)),"")</f>
        <v>0</v>
      </c>
      <c r="G26" s="69" t="str">
        <f t="shared" ref="G26" si="19">IF(F26&lt;F27,"v",IF(F26=F27,IF(E26&lt;E27,"v",""),""))</f>
        <v/>
      </c>
      <c r="H26" s="3"/>
      <c r="I26" s="45"/>
      <c r="J26" s="45"/>
      <c r="K26" s="50" t="str">
        <f ca="1">IF(G26&lt;&gt;"",C26,IF(G27&lt;&gt;"",C27,""))</f>
        <v>Nr 152 Jens Holmström UHSK Umeå SK</v>
      </c>
      <c r="L26" s="84">
        <v>0.4</v>
      </c>
      <c r="M26" s="132">
        <v>0.4</v>
      </c>
      <c r="N26" s="76">
        <f>IF(M26&lt;&gt;"",IF(L26+M26&lt;L28+M28,0,(L26+M26)-(L28+M28)),"")</f>
        <v>0.8</v>
      </c>
      <c r="O26" s="69" t="str">
        <f>IF(N26&lt;N28,"v",IF(N26=N28,IF(M26&lt;M28,"v",""),""))</f>
        <v/>
      </c>
      <c r="P26" s="1">
        <v>6</v>
      </c>
      <c r="Q26" s="109">
        <v>6</v>
      </c>
      <c r="R26" s="109"/>
      <c r="S26" s="57" t="str">
        <f ca="1">IF(O26&lt;&gt;"",K26,IF(O28&lt;&gt;"",K28,""))</f>
        <v>Nr 120 Vidar Widing Tärna IK Fjällvinden</v>
      </c>
      <c r="T26" s="134">
        <v>0.11700000000000001</v>
      </c>
      <c r="U26" s="67">
        <v>0.39500000000000002</v>
      </c>
      <c r="V26" s="72">
        <f>IF(U26&lt;&gt;"",IF(T26+U26&lt;T22+U22,0,(T26+U26)-(T22+U22)),"")</f>
        <v>0.51200000000000001</v>
      </c>
      <c r="W26" s="115" t="str">
        <f>IF(V26&lt;V22,"v",IF(V26=V22,IF(U26&lt;U22,"v",""),""))</f>
        <v/>
      </c>
      <c r="X26" s="5"/>
      <c r="Y26" s="3"/>
      <c r="Z26" s="3"/>
      <c r="AA26" s="55"/>
      <c r="AB26" s="93"/>
      <c r="AC26" s="93"/>
      <c r="AD26" s="93"/>
      <c r="AE26" s="93"/>
      <c r="AF26" s="5"/>
      <c r="AG26" s="3"/>
      <c r="AH26" s="3"/>
      <c r="AI26" s="53"/>
      <c r="AJ26" s="89"/>
      <c r="AK26" s="89"/>
      <c r="AL26" s="89"/>
      <c r="AM26" s="116"/>
      <c r="AU26" s="117"/>
      <c r="AW26" s="36"/>
    </row>
    <row r="27" spans="1:49" ht="11.1" customHeight="1">
      <c r="A27" s="122"/>
      <c r="B27" s="122"/>
      <c r="C27" s="46" t="str">
        <f ca="1">("Nr "&amp;INDIRECT("Ranking" &amp;L2 &amp;"!M56")) &amp;" " &amp;(INDIRECT("Ranking" &amp;L2 &amp;"!K56")) &amp;" " &amp;(INDIRECT("Ranking" &amp;L2 &amp;"!L56"))</f>
        <v>Nr 152 Jens Holmström UHSK Umeå SK</v>
      </c>
      <c r="D27" s="134">
        <v>0.4</v>
      </c>
      <c r="E27" s="67">
        <v>0</v>
      </c>
      <c r="F27" s="72">
        <f t="shared" ref="F27" si="20">IF(E27&lt;&gt;"",IF(D27+E27&lt;D26+E26,0,(D27+E27)-(D26+E26)),"")</f>
        <v>0</v>
      </c>
      <c r="G27" s="70" t="str">
        <f t="shared" ref="G27" si="21">IF(F27&lt;F26,"v",IF(F27=F26,IF(E27&lt;E26,"v",""),""))</f>
        <v>v</v>
      </c>
      <c r="H27" s="7"/>
      <c r="I27" s="121">
        <v>150</v>
      </c>
      <c r="J27" s="121">
        <v>182</v>
      </c>
      <c r="K27" s="51"/>
      <c r="L27" s="77"/>
      <c r="M27" s="77"/>
      <c r="N27" s="78"/>
      <c r="O27" s="79"/>
      <c r="P27" s="6"/>
      <c r="Q27" s="111"/>
      <c r="R27" s="111"/>
      <c r="S27" s="58"/>
      <c r="T27" s="92"/>
      <c r="U27" s="92"/>
      <c r="V27" s="93"/>
      <c r="W27" s="93"/>
      <c r="X27" s="3"/>
      <c r="Y27" s="3"/>
      <c r="Z27" s="3"/>
      <c r="AA27" s="53"/>
      <c r="AB27" s="89"/>
      <c r="AC27" s="89"/>
      <c r="AD27" s="89"/>
      <c r="AE27" s="89"/>
      <c r="AF27" s="5"/>
      <c r="AG27" s="119">
        <v>244</v>
      </c>
      <c r="AH27" s="119">
        <v>248</v>
      </c>
      <c r="AI27" s="54" t="s">
        <v>13</v>
      </c>
      <c r="AJ27" s="91"/>
      <c r="AK27" s="91"/>
      <c r="AL27" s="91"/>
      <c r="AM27" s="116"/>
      <c r="AN27" s="4"/>
      <c r="AO27" s="2"/>
      <c r="AP27" s="2"/>
      <c r="AQ27" s="57" t="str">
        <f ca="1">IF(AM24&lt;&gt;"",AI24,IF(AM30&lt;&gt;"",AI30,""))</f>
        <v>Nr 106 Max-Gordon Sundquist Östersund-Frösö SLK</v>
      </c>
      <c r="AR27" s="132">
        <v>0</v>
      </c>
      <c r="AS27" s="96">
        <v>0</v>
      </c>
      <c r="AT27" s="102">
        <f>IF(AS27&lt;&gt;"",IF(AR27+AS27&lt;AR9+AS9,0,(AR27+AS27)-(AR9+AS9)),"")</f>
        <v>0</v>
      </c>
      <c r="AU27" s="115" t="str">
        <f>IF(AT27&lt;AT9,"v",IF(AT27=AT9,IF(AS27&lt;AS9,"v",""),""))</f>
        <v>v</v>
      </c>
      <c r="AW27" s="36"/>
    </row>
    <row r="28" spans="1:49" ht="11.1" customHeight="1">
      <c r="A28" s="121">
        <v>44</v>
      </c>
      <c r="B28" s="121">
        <v>108</v>
      </c>
      <c r="C28" s="47" t="str">
        <f ca="1">("Nr "&amp;INDIRECT("Ranking" &amp;L2 &amp;"!M24")) &amp;" " &amp;(INDIRECT("Ranking" &amp;L2 &amp;"!K24")) &amp;" " &amp;(INDIRECT("Ranking" &amp;L2 &amp;"!L24"))</f>
        <v>Nr 120 Vidar Widing Tärna IK Fjällvinden</v>
      </c>
      <c r="D28" s="73">
        <v>0.4</v>
      </c>
      <c r="E28" s="145">
        <v>0</v>
      </c>
      <c r="F28" s="72">
        <f t="shared" ref="F28" si="22">IF(E28&lt;&gt;"",IF(D28+E28&lt;D29+E29,0,(D28+E28)-(D29+E29)),"")</f>
        <v>0</v>
      </c>
      <c r="G28" s="69" t="str">
        <f t="shared" ref="G28" si="23">IF(F28&lt;F29,"v",IF(F28=F29,IF(E28&lt;E29,"v",""),""))</f>
        <v>v</v>
      </c>
      <c r="H28" s="3"/>
      <c r="I28" s="122"/>
      <c r="J28" s="122"/>
      <c r="K28" s="50" t="str">
        <f ca="1">IF(G28&lt;&gt;"",C28,IF(G29&lt;&gt;"",C29,""))</f>
        <v>Nr 120 Vidar Widing Tärna IK Fjällvinden</v>
      </c>
      <c r="L28" s="134">
        <v>0</v>
      </c>
      <c r="M28" s="85">
        <v>0</v>
      </c>
      <c r="N28" s="72">
        <f>IF(M28&lt;&gt;"",IF(L28+M28&lt;L26+M26,0,(L28+M28)-(L26+M26)),"")</f>
        <v>0</v>
      </c>
      <c r="O28" s="81" t="str">
        <f>IF(N28&lt;N26,"v",IF(N28=N26,IF(M28&lt;M26,"v",""),""))</f>
        <v>v</v>
      </c>
      <c r="Q28" s="109"/>
      <c r="R28" s="109"/>
      <c r="S28" s="55"/>
      <c r="T28" s="92"/>
      <c r="U28" s="92"/>
      <c r="V28" s="93"/>
      <c r="W28" s="93"/>
      <c r="X28" s="3"/>
      <c r="Y28" s="119">
        <v>230</v>
      </c>
      <c r="Z28" s="119">
        <v>238</v>
      </c>
      <c r="AA28" s="54" t="s">
        <v>8</v>
      </c>
      <c r="AB28" s="91"/>
      <c r="AC28" s="91"/>
      <c r="AD28" s="91"/>
      <c r="AE28" s="89"/>
      <c r="AF28" s="4">
        <v>2</v>
      </c>
      <c r="AG28" s="31"/>
      <c r="AH28" s="31"/>
      <c r="AI28" s="53"/>
      <c r="AJ28" s="89"/>
      <c r="AK28" s="89"/>
      <c r="AL28" s="89"/>
      <c r="AM28" s="116"/>
      <c r="AN28" s="5"/>
      <c r="AO28" s="3"/>
      <c r="AP28" s="3"/>
      <c r="AQ28" s="58"/>
      <c r="AR28" s="98"/>
      <c r="AS28" s="98"/>
      <c r="AT28" s="98"/>
      <c r="AU28" s="98"/>
      <c r="AW28" s="36"/>
    </row>
    <row r="29" spans="1:49" ht="11.1" customHeight="1">
      <c r="A29" s="122"/>
      <c r="B29" s="122"/>
      <c r="C29" s="47" t="str">
        <f ca="1">("Nr "&amp;INDIRECT("Ranking" &amp;L2 &amp;"!M49")) &amp;" " &amp;(INDIRECT("Ranking" &amp;L2 &amp;"!K49")) &amp;" " &amp;(INDIRECT("Ranking" &amp;L2 &amp;"!L49"))</f>
        <v>Nr 145 David Larsson Luleå AK</v>
      </c>
      <c r="D29" s="134">
        <v>0</v>
      </c>
      <c r="E29" s="71">
        <v>0.4</v>
      </c>
      <c r="F29" s="72">
        <f t="shared" ref="F29" si="24">IF(E29&lt;&gt;"",IF(D29+E29&lt;D28+E28,0,(D29+E29)-(D28+E28)),"")</f>
        <v>0</v>
      </c>
      <c r="G29" s="70" t="str">
        <f t="shared" ref="G29" si="25">IF(F29&lt;F28,"v",IF(F29=F28,IF(E29&lt;E28,"v",""),""))</f>
        <v/>
      </c>
      <c r="H29" s="7"/>
      <c r="I29" s="41"/>
      <c r="J29" s="41"/>
      <c r="K29" s="52"/>
      <c r="L29" s="86"/>
      <c r="M29" s="86"/>
      <c r="N29" s="87"/>
      <c r="O29" s="55"/>
      <c r="P29" s="3"/>
      <c r="Q29" s="112"/>
      <c r="R29" s="112"/>
      <c r="S29" s="53"/>
      <c r="T29" s="88"/>
      <c r="U29" s="88"/>
      <c r="V29" s="89"/>
      <c r="W29" s="89"/>
      <c r="Y29" s="31"/>
      <c r="Z29" s="31"/>
      <c r="AA29" s="53"/>
      <c r="AB29" s="89"/>
      <c r="AC29" s="89"/>
      <c r="AD29" s="89"/>
      <c r="AE29" s="89"/>
      <c r="AF29" s="5"/>
      <c r="AG29" s="3"/>
      <c r="AH29" s="3"/>
      <c r="AI29" s="55"/>
      <c r="AJ29" s="93"/>
      <c r="AK29" s="93"/>
      <c r="AL29" s="93"/>
      <c r="AM29" s="116"/>
      <c r="AW29" s="36"/>
    </row>
    <row r="30" spans="1:49" ht="11.1" customHeight="1">
      <c r="A30" s="119">
        <v>45</v>
      </c>
      <c r="B30" s="119">
        <v>109</v>
      </c>
      <c r="C30" s="46" t="str">
        <f ca="1">("Nr "&amp;INDIRECT("Ranking" &amp;L2 &amp;"!M9")) &amp;" " &amp;(INDIRECT("Ranking" &amp;L2 &amp;"!K9")) &amp;" " &amp;(INDIRECT("Ranking" &amp;L2 &amp;"!L9"))</f>
        <v>Nr 105 Casper Stein Lagerheim Östersund-Frösö SLK</v>
      </c>
      <c r="D30" s="74">
        <v>0</v>
      </c>
      <c r="E30" s="145">
        <v>0</v>
      </c>
      <c r="F30" s="72">
        <f t="shared" ref="F30" si="26">IF(E30&lt;&gt;"",IF(D30+E30&lt;D31+E31,0,(D30+E30)-(D31+E31)),"")</f>
        <v>0</v>
      </c>
      <c r="G30" s="69" t="str">
        <f t="shared" ref="G30" si="27">IF(F30&lt;F31,"v",IF(F30=F31,IF(E30&lt;E31,"v",""),""))</f>
        <v>v</v>
      </c>
      <c r="H30" s="3"/>
      <c r="I30" s="45"/>
      <c r="J30" s="45"/>
      <c r="K30" s="48" t="str">
        <f ca="1">IF(G30&lt;&gt;"",C30,IF(G31&lt;&gt;"",C31,""))</f>
        <v>Nr 105 Casper Stein Lagerheim Östersund-Frösö SLK</v>
      </c>
      <c r="L30" s="75">
        <v>0</v>
      </c>
      <c r="M30" s="132">
        <v>0.4</v>
      </c>
      <c r="N30" s="76">
        <f>IF(M30&lt;&gt;"",IF(L30+M30&lt;L32+M32,0,(L30+M30)-(L32+M32)),"")</f>
        <v>0</v>
      </c>
      <c r="O30" s="69" t="str">
        <f>IF(N30&lt;N32,"v",IF(N30=N32,IF(M30&lt;M32,"v",""),""))</f>
        <v/>
      </c>
      <c r="P30" s="1">
        <v>7</v>
      </c>
      <c r="Q30" s="109">
        <v>7</v>
      </c>
      <c r="R30" s="109"/>
      <c r="S30" s="60" t="str">
        <f ca="1">IF(O30&lt;&gt;"",K30,IF(O32&lt;&gt;"",K32,""))</f>
        <v>Nr 128 Fredrik Sundqvist Huddinge SK AF</v>
      </c>
      <c r="T30" s="101">
        <v>0.4</v>
      </c>
      <c r="U30" s="132">
        <v>0</v>
      </c>
      <c r="V30" s="76">
        <f>IF(U30&lt;&gt;"",IF(T30+U30&lt;T34+U34,0,(T30+U30)-(T34+U34)),"")</f>
        <v>0.33400000000000002</v>
      </c>
      <c r="W30" s="68" t="str">
        <f>IF(V30&lt;V34,"v",IF(V30=V34,IF(U30&lt;U34,"v",""),""))</f>
        <v/>
      </c>
      <c r="AA30" s="53"/>
      <c r="AB30" s="89"/>
      <c r="AC30" s="89"/>
      <c r="AD30" s="89"/>
      <c r="AE30" s="89"/>
      <c r="AF30" s="5"/>
      <c r="AG30" s="14">
        <v>4</v>
      </c>
      <c r="AH30" s="14"/>
      <c r="AI30" s="57" t="str">
        <f ca="1">IF(AE59&lt;&gt;"",AA59,IF(AE67&lt;&gt;"",AA67,""))</f>
        <v>Nr 142 Fredrik Bauer IFK Mora AK</v>
      </c>
      <c r="AJ30" s="134">
        <v>2.1000000000000001E-2</v>
      </c>
      <c r="AK30" s="67">
        <v>0.24099999999999999</v>
      </c>
      <c r="AL30" s="72">
        <f>IF(AK30&lt;&gt;"",IF(AJ30+AK30&lt;AJ24+AK24,0,(AJ30+AK30)-(AJ24+AK24)),"")</f>
        <v>0.26200000000000001</v>
      </c>
      <c r="AM30" s="115" t="str">
        <f>IF(AL30&lt;AL24,"v",IF(AL30=AL24,IF(AK30&lt;AK24,"v",""),""))</f>
        <v/>
      </c>
      <c r="AW30" s="36"/>
    </row>
    <row r="31" spans="1:49" ht="11.1" customHeight="1">
      <c r="A31" s="122"/>
      <c r="B31" s="122"/>
      <c r="C31" s="46" t="str">
        <f ca="1">("Nr "&amp;INDIRECT("Ranking" &amp;L2 &amp;"!M64")) &amp;" " &amp;(INDIRECT("Ranking" &amp;L2 &amp;"!K64")) &amp;" " &amp;(INDIRECT("Ranking" &amp;L2 &amp;"!L64"))</f>
        <v>Nr 160 Stig Nordin Pettersson Sundsvalls SLK</v>
      </c>
      <c r="D31" s="134">
        <v>0.4</v>
      </c>
      <c r="E31" s="67">
        <v>0.85899999999999999</v>
      </c>
      <c r="F31" s="72">
        <f t="shared" ref="F31" si="28">IF(E31&lt;&gt;"",IF(D31+E31&lt;D30+E30,0,(D31+E31)-(D30+E30)),"")</f>
        <v>1.2589999999999999</v>
      </c>
      <c r="G31" s="70" t="str">
        <f t="shared" ref="G31" si="29">IF(F31&lt;F30,"v",IF(F31=F30,IF(E31&lt;E30,"v",""),""))</f>
        <v/>
      </c>
      <c r="H31" s="7"/>
      <c r="I31" s="121">
        <v>151</v>
      </c>
      <c r="J31" s="121">
        <v>183</v>
      </c>
      <c r="K31" s="49"/>
      <c r="L31" s="77"/>
      <c r="M31" s="77"/>
      <c r="N31" s="78"/>
      <c r="O31" s="79"/>
      <c r="P31" s="6"/>
      <c r="Q31" s="111"/>
      <c r="R31" s="111"/>
      <c r="S31" s="58"/>
      <c r="T31" s="97"/>
      <c r="U31" s="97"/>
      <c r="V31" s="98"/>
      <c r="W31" s="114"/>
      <c r="X31" s="3"/>
      <c r="Y31" s="3"/>
      <c r="Z31" s="3"/>
      <c r="AA31" s="55"/>
      <c r="AB31" s="93"/>
      <c r="AC31" s="93"/>
      <c r="AD31" s="93"/>
      <c r="AE31" s="93"/>
      <c r="AF31" s="5"/>
      <c r="AG31" s="3"/>
      <c r="AH31" s="3"/>
      <c r="AI31" s="58"/>
      <c r="AJ31" s="93"/>
      <c r="AK31" s="93"/>
      <c r="AL31" s="93"/>
      <c r="AM31" s="93"/>
    </row>
    <row r="32" spans="1:49" ht="11.1" customHeight="1">
      <c r="A32" s="121">
        <v>46</v>
      </c>
      <c r="B32" s="121">
        <v>110</v>
      </c>
      <c r="C32" s="47" t="str">
        <f ca="1">("Nr "&amp;INDIRECT("Ranking" &amp;L2 &amp;"!M32")) &amp;" " &amp;(INDIRECT("Ranking" &amp;L2 &amp;"!K32")) &amp;" " &amp;(INDIRECT("Ranking" &amp;L2 &amp;"!L32"))</f>
        <v>Nr 128 Fredrik Sundqvist Huddinge SK AF</v>
      </c>
      <c r="D32" s="71">
        <v>0</v>
      </c>
      <c r="E32" s="134">
        <v>0</v>
      </c>
      <c r="F32" s="72">
        <f t="shared" ref="F32" si="30">IF(E32&lt;&gt;"",IF(D32+E32&lt;D33+E33,0,(D32+E32)-(D33+E33)),"")</f>
        <v>0</v>
      </c>
      <c r="G32" s="69" t="str">
        <f t="shared" ref="G32" si="31">IF(F32&lt;F33,"v",IF(F32=F33,IF(E32&lt;E33,"v",""),""))</f>
        <v>v</v>
      </c>
      <c r="H32" s="2"/>
      <c r="I32" s="122"/>
      <c r="J32" s="122"/>
      <c r="K32" s="48" t="str">
        <f ca="1">IF(G32&lt;&gt;"",C32,IF(G33&lt;&gt;"",C33,""))</f>
        <v>Nr 128 Fredrik Sundqvist Huddinge SK AF</v>
      </c>
      <c r="L32" s="134">
        <v>0.4</v>
      </c>
      <c r="M32" s="80">
        <v>0</v>
      </c>
      <c r="N32" s="72">
        <f>IF(M32&lt;&gt;"",IF(L32+M32&lt;L30+M30,0,(L32+M32)-(L30+M30)),"")</f>
        <v>0</v>
      </c>
      <c r="O32" s="81" t="str">
        <f>IF(N32&lt;N30,"v",IF(N32=N30,IF(M32&lt;M30,"v",""),""))</f>
        <v>v</v>
      </c>
      <c r="Q32" s="107">
        <v>204</v>
      </c>
      <c r="R32" s="107">
        <v>220</v>
      </c>
      <c r="S32" s="59" t="s">
        <v>57</v>
      </c>
      <c r="T32" s="99"/>
      <c r="U32" s="99"/>
      <c r="V32" s="100"/>
      <c r="W32" s="116"/>
      <c r="X32" s="2"/>
      <c r="Y32" s="14"/>
      <c r="Z32" s="14"/>
      <c r="AA32" s="146" t="str">
        <f ca="1">IF(W30&lt;&gt;"",S30,IF(W34&lt;&gt;"",S34,""))</f>
        <v>Nr 121 Wilhelm Hedenberg UHSK Umeå SK</v>
      </c>
      <c r="AB32" s="134">
        <v>0.4</v>
      </c>
      <c r="AC32" s="85">
        <v>0.4</v>
      </c>
      <c r="AD32" s="72">
        <f>IF(AC32&lt;&gt;"",IF(AB32+AC32&lt;AB24+AC24,0,(AB32+AC32)-(AB24+AC24)),"")</f>
        <v>0.8</v>
      </c>
      <c r="AE32" s="115" t="str">
        <f>IF(AD32&lt;AD24,"v",IF(AD32=AD24,IF(AC32&lt;AC24,"v",""),""))</f>
        <v/>
      </c>
      <c r="AF32" s="5"/>
      <c r="AG32" s="3"/>
      <c r="AH32" s="3"/>
      <c r="AI32" s="53"/>
      <c r="AJ32" s="89"/>
      <c r="AK32" s="89"/>
      <c r="AL32" s="89"/>
      <c r="AM32" s="93"/>
      <c r="AO32" s="3"/>
      <c r="AP32" s="3"/>
      <c r="AQ32" s="60" t="str">
        <f ca="1">IF(AM6&lt;&gt;"",AI12,IF(AM12&lt;&gt;"",AI6,""))</f>
        <v>Nr 104 Emil Johansson SK Vitesse</v>
      </c>
      <c r="AR32" s="101">
        <v>3.4000000000000002E-2</v>
      </c>
      <c r="AS32" s="132">
        <v>0</v>
      </c>
      <c r="AT32" s="76">
        <f>IF(AS32&lt;&gt;"",IF(AR32+AS32&lt;AR36+AS36,0,(AR32+AS32)-(AR36+AS36)),"")</f>
        <v>0</v>
      </c>
      <c r="AU32" s="68" t="str">
        <f>IF(AT32&lt;AT36,"v",IF(AT32=AT36,IF(AS32&lt;AS36,"v",""),""))</f>
        <v>v</v>
      </c>
      <c r="AW32" s="53"/>
    </row>
    <row r="33" spans="1:49" ht="11.1" customHeight="1">
      <c r="A33" s="122"/>
      <c r="B33" s="122"/>
      <c r="C33" s="47" t="str">
        <f ca="1">("Nr "&amp;INDIRECT("Ranking" &amp;L2 &amp;"!M41")) &amp;" " &amp;(INDIRECT("Ranking" &amp;L2 &amp;"!K41")) &amp;" " &amp;(INDIRECT("Ranking" &amp;L2 &amp;"!L41"))</f>
        <v>Nr 137 Johan Blom Rättviks SLK</v>
      </c>
      <c r="D33" s="134">
        <v>0.183</v>
      </c>
      <c r="E33" s="71">
        <v>0.4</v>
      </c>
      <c r="F33" s="72">
        <f t="shared" ref="F33" si="32">IF(E33&lt;&gt;"",IF(D33+E33&lt;D32+E32,0,(D33+E33)-(D32+E32)),"")</f>
        <v>0.58299999999999996</v>
      </c>
      <c r="G33" s="70" t="str">
        <f t="shared" ref="G33" si="33">IF(F33&lt;F32,"v",IF(F33=F32,IF(E33&lt;E32,"v",""),""))</f>
        <v/>
      </c>
      <c r="H33" s="7"/>
      <c r="I33" s="41"/>
      <c r="J33" s="41"/>
      <c r="K33" s="49"/>
      <c r="L33" s="82"/>
      <c r="M33" s="82"/>
      <c r="N33" s="83"/>
      <c r="O33" s="55"/>
      <c r="P33" s="3"/>
      <c r="Q33" s="107"/>
      <c r="R33" s="107"/>
      <c r="S33" s="53"/>
      <c r="T33" s="88"/>
      <c r="U33" s="88"/>
      <c r="V33" s="89"/>
      <c r="W33" s="89"/>
      <c r="X33" s="5"/>
      <c r="Y33" s="3"/>
      <c r="Z33" s="3"/>
      <c r="AA33" s="6"/>
      <c r="AB33" s="12"/>
      <c r="AC33" s="12"/>
      <c r="AD33" s="12"/>
      <c r="AE33" s="12"/>
      <c r="AF33" s="3"/>
      <c r="AO33" s="3"/>
      <c r="AP33" s="3"/>
      <c r="AQ33" s="58"/>
      <c r="AR33" s="98"/>
      <c r="AS33" s="98"/>
      <c r="AT33" s="98"/>
      <c r="AU33" s="114"/>
      <c r="AW33" s="65" t="s">
        <v>15</v>
      </c>
    </row>
    <row r="34" spans="1:49" ht="11.1" customHeight="1">
      <c r="A34" s="119">
        <v>47</v>
      </c>
      <c r="B34" s="119">
        <v>111</v>
      </c>
      <c r="C34" s="46" t="str">
        <f ca="1">("Nr "&amp;INDIRECT("Ranking" &amp;L2 &amp;"!M16")) &amp;" " &amp;(INDIRECT("Ranking" &amp;L2 &amp;"!K16")) &amp;" " &amp;(INDIRECT("Ranking" &amp;L2 &amp;"!L16"))</f>
        <v>Nr 112 Anthon Cassman Östersund-Frösö SLK</v>
      </c>
      <c r="D34" s="74">
        <v>0</v>
      </c>
      <c r="E34" s="145">
        <v>0</v>
      </c>
      <c r="F34" s="72">
        <f t="shared" ref="F34" si="34">IF(E34&lt;&gt;"",IF(D34+E34&lt;D35+E35,0,(D34+E34)-(D35+E35)),"")</f>
        <v>0</v>
      </c>
      <c r="G34" s="69" t="str">
        <f t="shared" ref="G34" si="35">IF(F34&lt;F35,"v",IF(F34=F35,IF(E34&lt;E35,"v",""),""))</f>
        <v>v</v>
      </c>
      <c r="H34" s="2"/>
      <c r="I34" s="45"/>
      <c r="J34" s="45"/>
      <c r="K34" s="50" t="str">
        <f ca="1">IF(G34&lt;&gt;"",C34,IF(G35&lt;&gt;"",C35,""))</f>
        <v>Nr 112 Anthon Cassman Östersund-Frösö SLK</v>
      </c>
      <c r="L34" s="84">
        <v>6.9000000000000006E-2</v>
      </c>
      <c r="M34" s="132">
        <v>0.4</v>
      </c>
      <c r="N34" s="76">
        <f>IF(M34&lt;&gt;"",IF(L34+M34&lt;L36+M36,0,(L34+M34)-(L36+M36)),"")</f>
        <v>0.46900000000000003</v>
      </c>
      <c r="O34" s="69" t="str">
        <f>IF(N34&lt;N36,"v",IF(N34=N36,IF(M34&lt;M36,"v",""),""))</f>
        <v/>
      </c>
      <c r="P34" s="1">
        <v>8</v>
      </c>
      <c r="Q34" s="104">
        <v>8</v>
      </c>
      <c r="S34" s="60" t="str">
        <f ca="1">IF(O34&lt;&gt;"",K34,IF(O36&lt;&gt;"",K36,""))</f>
        <v>Nr 121 Wilhelm Hedenberg UHSK Umeå SK</v>
      </c>
      <c r="T34" s="134">
        <v>0</v>
      </c>
      <c r="U34" s="71">
        <v>6.6000000000000003E-2</v>
      </c>
      <c r="V34" s="72">
        <f>IF(U34&lt;&gt;"",IF(T34+U34&lt;T30+U30,0,(T34+U34)-(T30+U30)),"")</f>
        <v>0</v>
      </c>
      <c r="W34" s="115" t="str">
        <f>IF(V34&lt;V30,"v",IF(V34=V30,IF(U34&lt;U30,"v",""),""))</f>
        <v>v</v>
      </c>
      <c r="X34" s="5"/>
      <c r="Y34" s="3"/>
      <c r="Z34" s="3"/>
      <c r="AA34" s="3"/>
      <c r="AB34" s="12"/>
      <c r="AC34" s="12"/>
      <c r="AD34" s="12"/>
      <c r="AE34" s="12"/>
      <c r="AF34" s="3"/>
      <c r="AO34" s="119">
        <v>250</v>
      </c>
      <c r="AP34" s="119">
        <v>254</v>
      </c>
      <c r="AQ34" s="54" t="s">
        <v>16</v>
      </c>
      <c r="AR34" s="54"/>
      <c r="AS34" s="54"/>
      <c r="AT34" s="54"/>
      <c r="AU34" s="116"/>
      <c r="AW34" s="66" t="str">
        <f ca="1">IF(AU32&lt;&gt;"",AQ32,IF(AU36&lt;&gt;"",AQ36,""))</f>
        <v>Nr 104 Emil Johansson SK Vitesse</v>
      </c>
    </row>
    <row r="35" spans="1:49" ht="11.1" customHeight="1">
      <c r="A35" s="122"/>
      <c r="B35" s="122"/>
      <c r="C35" s="46" t="str">
        <f ca="1">("Nr "&amp;INDIRECT("Ranking" &amp;L2 &amp;"!M57")) &amp;" " &amp;(INDIRECT("Ranking" &amp;L2 &amp;"!K57")) &amp;" " &amp;(INDIRECT("Ranking" &amp;L2 &amp;"!L57"))</f>
        <v>Nr 153 Anton Smith Göteborgs SLK</v>
      </c>
      <c r="D35" s="134">
        <v>1.9E-2</v>
      </c>
      <c r="E35" s="67">
        <v>0.4</v>
      </c>
      <c r="F35" s="72">
        <f t="shared" ref="F35" si="36">IF(E35&lt;&gt;"",IF(D35+E35&lt;D34+E34,0,(D35+E35)-(D34+E34)),"")</f>
        <v>0.41900000000000004</v>
      </c>
      <c r="G35" s="70" t="str">
        <f t="shared" ref="G35" si="37">IF(F35&lt;F34,"v",IF(F35=F34,IF(E35&lt;E34,"v",""),""))</f>
        <v/>
      </c>
      <c r="H35" s="3"/>
      <c r="I35" s="121">
        <v>152</v>
      </c>
      <c r="J35" s="121">
        <v>184</v>
      </c>
      <c r="K35" s="51"/>
      <c r="L35" s="77"/>
      <c r="M35" s="77"/>
      <c r="N35" s="78"/>
      <c r="O35" s="79"/>
      <c r="P35" s="6"/>
      <c r="Q35" s="113"/>
      <c r="R35" s="113"/>
      <c r="S35" s="6"/>
      <c r="T35" s="12"/>
      <c r="U35" s="12"/>
      <c r="V35" s="12"/>
      <c r="W35" s="12"/>
      <c r="X35" s="3"/>
      <c r="Y35" s="3"/>
      <c r="Z35" s="3"/>
      <c r="AO35" s="31"/>
      <c r="AP35" s="31"/>
      <c r="AQ35" s="53"/>
      <c r="AR35" s="89"/>
      <c r="AS35" s="89"/>
      <c r="AT35" s="89"/>
      <c r="AU35" s="116"/>
      <c r="AV35" s="7"/>
      <c r="AW35" s="6"/>
    </row>
    <row r="36" spans="1:49" ht="11.1" customHeight="1">
      <c r="A36" s="121">
        <v>48</v>
      </c>
      <c r="B36" s="121">
        <v>112</v>
      </c>
      <c r="C36" s="47" t="str">
        <f ca="1">("Nr "&amp;INDIRECT("Ranking" &amp;L2 &amp;"!M25")) &amp;" " &amp;(INDIRECT("Ranking" &amp;L2 &amp;"!K25")) &amp;" " &amp;(INDIRECT("Ranking" &amp;L2 &amp;"!L25"))</f>
        <v>Nr 121 Wilhelm Hedenberg UHSK Umeå SK</v>
      </c>
      <c r="D36" s="73">
        <v>0</v>
      </c>
      <c r="E36" s="145">
        <v>0</v>
      </c>
      <c r="F36" s="72">
        <f t="shared" ref="F36" si="38">IF(E36&lt;&gt;"",IF(D36+E36&lt;D37+E37,0,(D36+E36)-(D37+E37)),"")</f>
        <v>0</v>
      </c>
      <c r="G36" s="69" t="str">
        <f t="shared" ref="G36" si="39">IF(F36&lt;F37,"v",IF(F36=F37,IF(E36&lt;E37,"v",""),""))</f>
        <v>v</v>
      </c>
      <c r="H36" s="2"/>
      <c r="I36" s="122"/>
      <c r="J36" s="122"/>
      <c r="K36" s="50" t="str">
        <f ca="1">IF(G36&lt;&gt;"",C36,IF(G37&lt;&gt;"",C37,""))</f>
        <v>Nr 121 Wilhelm Hedenberg UHSK Umeå SK</v>
      </c>
      <c r="L36" s="134">
        <v>0</v>
      </c>
      <c r="M36" s="85">
        <v>0</v>
      </c>
      <c r="N36" s="72">
        <f>IF(M36&lt;&gt;"",IF(L36+M36&lt;L34+M34,0,(L36+M36)-(L34+M34)),"")</f>
        <v>0</v>
      </c>
      <c r="O36" s="81" t="str">
        <f>IF(N36&lt;N34,"v",IF(N36=N34,IF(M36&lt;M34,"v",""),""))</f>
        <v>v</v>
      </c>
      <c r="S36" s="3"/>
      <c r="T36" s="12"/>
      <c r="U36" s="12"/>
      <c r="V36" s="12"/>
      <c r="W36" s="12"/>
      <c r="X36" s="3"/>
      <c r="Y36" s="3"/>
      <c r="Z36" s="3"/>
      <c r="AQ36" s="47" t="str">
        <f ca="1">IF(AM24&lt;&gt;"",AI30,IF(AM30&lt;&gt;"",AI24,""))</f>
        <v>Nr 142 Fredrik Bauer IFK Mora AK</v>
      </c>
      <c r="AR36" s="134">
        <v>0</v>
      </c>
      <c r="AS36" s="71">
        <v>0.47899999999999998</v>
      </c>
      <c r="AT36" s="72">
        <f>IF(AS36&lt;&gt;"",IF(AR36+AS36&lt;AR32+AS32,0,(AR36+AS36)-(AR32+AS32)),"")</f>
        <v>0.44499999999999995</v>
      </c>
      <c r="AU36" s="115" t="str">
        <f>IF(AT36&lt;AT32,"v",IF(AT36=AT32,IF(AS36&lt;AS32,"v",""),""))</f>
        <v/>
      </c>
    </row>
    <row r="37" spans="1:49" ht="11.1" customHeight="1">
      <c r="A37" s="122"/>
      <c r="B37" s="122"/>
      <c r="C37" s="47" t="str">
        <f ca="1">("Nr "&amp;INDIRECT("Ranking" &amp;L2 &amp;"!M48")) &amp;" " &amp;(INDIRECT("Ranking" &amp;L2 &amp;"!K48")) &amp;" " &amp;(INDIRECT("Ranking" &amp;L2 &amp;"!L48"))</f>
        <v>Nr 144 William Franzén IFK Lidingö Slalomklubb</v>
      </c>
      <c r="D37" s="134">
        <v>0.4</v>
      </c>
      <c r="E37" s="71">
        <v>0.4</v>
      </c>
      <c r="F37" s="72">
        <f t="shared" ref="F37" si="40">IF(E37&lt;&gt;"",IF(D37+E37&lt;D36+E36,0,(D37+E37)-(D36+E36)),"")</f>
        <v>0.8</v>
      </c>
      <c r="G37" s="70" t="str">
        <f t="shared" ref="G37" si="41">IF(F37&lt;F36,"v",IF(F37=F36,IF(E37&lt;E36,"v",""),""))</f>
        <v/>
      </c>
      <c r="H37" s="6"/>
      <c r="I37" s="41"/>
      <c r="J37" s="41"/>
      <c r="K37" s="6"/>
      <c r="L37" s="12"/>
      <c r="M37" s="12"/>
      <c r="N37" s="12"/>
      <c r="O37" s="3"/>
      <c r="P37" s="3"/>
      <c r="Q37" s="105"/>
      <c r="R37" s="105"/>
      <c r="AG37" s="3"/>
      <c r="AH37" s="3"/>
      <c r="AI37" s="3"/>
      <c r="AJ37" s="12"/>
      <c r="AK37" s="12"/>
      <c r="AL37" s="12"/>
      <c r="AM37" s="12"/>
    </row>
    <row r="38" spans="1:49" ht="11.1" customHeight="1">
      <c r="I38" s="45"/>
      <c r="J38" s="45"/>
      <c r="AG38" s="3"/>
      <c r="AH38" s="3"/>
      <c r="AM38" s="12"/>
    </row>
    <row r="39" spans="1:49" ht="15" customHeight="1">
      <c r="A39" s="140" t="s">
        <v>65</v>
      </c>
      <c r="B39" s="140" t="s">
        <v>66</v>
      </c>
      <c r="C39" s="9" t="s">
        <v>1</v>
      </c>
      <c r="D39" s="11" t="s">
        <v>2</v>
      </c>
      <c r="E39" s="11" t="s">
        <v>3</v>
      </c>
      <c r="F39" s="11" t="s">
        <v>4</v>
      </c>
      <c r="G39" s="9" t="s">
        <v>5</v>
      </c>
      <c r="H39" s="9"/>
      <c r="I39" s="11" t="s">
        <v>65</v>
      </c>
      <c r="J39" s="11" t="s">
        <v>66</v>
      </c>
      <c r="K39" s="9" t="s">
        <v>1</v>
      </c>
      <c r="L39" s="11" t="s">
        <v>2</v>
      </c>
      <c r="M39" s="11" t="s">
        <v>3</v>
      </c>
      <c r="N39" s="11" t="s">
        <v>4</v>
      </c>
      <c r="O39" s="9" t="s">
        <v>5</v>
      </c>
      <c r="P39" s="9"/>
      <c r="Q39" s="11" t="s">
        <v>65</v>
      </c>
      <c r="R39" s="11" t="s">
        <v>66</v>
      </c>
      <c r="S39" s="9" t="s">
        <v>1</v>
      </c>
      <c r="T39" s="11" t="s">
        <v>2</v>
      </c>
      <c r="U39" s="11" t="s">
        <v>3</v>
      </c>
      <c r="V39" s="11" t="s">
        <v>4</v>
      </c>
      <c r="W39" s="11" t="s">
        <v>5</v>
      </c>
      <c r="X39" s="9"/>
      <c r="Y39" s="11" t="s">
        <v>65</v>
      </c>
      <c r="Z39" s="11" t="s">
        <v>66</v>
      </c>
      <c r="AA39" s="9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9"/>
      <c r="AG39" s="129"/>
      <c r="AH39" s="129" t="s">
        <v>17</v>
      </c>
      <c r="AO39" s="129" t="s">
        <v>17</v>
      </c>
    </row>
    <row r="40" spans="1:49" ht="11.25" customHeight="1">
      <c r="A40" s="120">
        <v>49</v>
      </c>
      <c r="B40" s="120">
        <v>113</v>
      </c>
      <c r="C40" s="46" t="str">
        <f ca="1">("Nr "&amp;INDIRECT("Ranking" &amp;L2 &amp;"!M47")) &amp;" " &amp;(INDIRECT("Ranking" &amp;L2 &amp;"!K47")) &amp;" " &amp;(INDIRECT("Ranking" &amp;L2 &amp;"!L47"))</f>
        <v>Nr 143 Edward Nord Norrköpings SK</v>
      </c>
      <c r="D40" s="67">
        <v>0.4</v>
      </c>
      <c r="E40" s="134">
        <v>0.81100000000000005</v>
      </c>
      <c r="F40" s="68">
        <f>IF(E40&lt;&gt;"",IF(D40+E40&lt;D41+E41,0,(D40+E40)-(D41+E41)),"")</f>
        <v>1.2110000000000001</v>
      </c>
      <c r="G40" s="69" t="str">
        <f>IF(F40&lt;F41,"v",IF(F40=F41,IF(E40&lt;E41,"v",""),""))</f>
        <v/>
      </c>
      <c r="H40" s="3"/>
      <c r="K40" s="38"/>
      <c r="L40" s="39"/>
      <c r="M40" s="39"/>
      <c r="N40" s="39"/>
      <c r="AG40" s="126"/>
      <c r="AH40" s="147" t="s">
        <v>18</v>
      </c>
      <c r="AI40" s="148" t="str">
        <f ca="1">AW17</f>
        <v>Nr 106 Max-Gordon Sundquist Östersund-Frösö SLK</v>
      </c>
      <c r="AJ40" s="149"/>
      <c r="AK40" s="149"/>
      <c r="AL40" s="149"/>
      <c r="AM40" s="149"/>
      <c r="AN40" s="150"/>
      <c r="AO40" s="147" t="s">
        <v>62</v>
      </c>
      <c r="AP40" s="151" t="str">
        <f ca="1">IF(AND(G5="",G6=""),"",IF(G5="",C5,IF(G6="",C6)))</f>
        <v>Nr 164 Anton Bülow Mullsjö Alpina SK</v>
      </c>
      <c r="AQ40" s="150"/>
      <c r="AR40" s="150"/>
      <c r="AS40" s="149"/>
      <c r="AT40" s="149"/>
      <c r="AU40" s="128"/>
    </row>
    <row r="41" spans="1:49" ht="11.1" customHeight="1">
      <c r="A41" s="120"/>
      <c r="B41" s="120"/>
      <c r="C41" s="46" t="str">
        <f ca="1">("Nr "&amp;INDIRECT("Ranking" &amp;L2 &amp;"!M26")) &amp;" " &amp;(INDIRECT("Ranking" &amp;L2 &amp;"!K26")) &amp;" " &amp;(INDIRECT("Ranking" &amp;L2 &amp;"!L26"))</f>
        <v>Nr 122 Felix Monsén Åre SLK</v>
      </c>
      <c r="D41" s="134">
        <v>0</v>
      </c>
      <c r="E41" s="67">
        <v>0</v>
      </c>
      <c r="F41" s="68">
        <f>IF(E41&lt;&gt;"",IF(D41+E41&lt;D40+E40,0,(D41+E41)-(D40+E40)),"")</f>
        <v>0</v>
      </c>
      <c r="G41" s="70" t="str">
        <f>IF(F41&lt;F40,"v",IF(F41=F40,IF(E41&lt;E40,"v",""),""))</f>
        <v>v</v>
      </c>
      <c r="H41" s="2"/>
      <c r="I41" s="3"/>
      <c r="J41" s="3"/>
      <c r="K41" s="48" t="str">
        <f ca="1">IF(G40&lt;&gt;"",C40,IF(G41&lt;&gt;"",C41,""))</f>
        <v>Nr 122 Felix Monsén Åre SLK</v>
      </c>
      <c r="L41" s="75">
        <v>0</v>
      </c>
      <c r="M41" s="132">
        <v>0.4</v>
      </c>
      <c r="N41" s="76">
        <f>IF(M41&lt;&gt;"",IF(L41+M41&lt;L43+M43,0,(L41+M41)-(L43+M43)),"")</f>
        <v>5.3000000000000047E-2</v>
      </c>
      <c r="O41" s="69" t="str">
        <f>IF(N41&lt;N43,"v",IF(N41=N43,IF(M41&lt;M43,"v",""),""))</f>
        <v/>
      </c>
      <c r="P41" s="3"/>
      <c r="Q41" s="105"/>
      <c r="R41" s="105"/>
      <c r="AG41" s="126"/>
      <c r="AH41" s="147" t="s">
        <v>19</v>
      </c>
      <c r="AI41" s="148" t="str">
        <f ca="1">AW23</f>
        <v>Nr 101 André Myhrer Bergsjö-Hassela AK</v>
      </c>
      <c r="AJ41" s="149"/>
      <c r="AK41" s="149"/>
      <c r="AL41" s="149"/>
      <c r="AM41" s="150"/>
      <c r="AN41" s="150"/>
      <c r="AO41" s="147" t="s">
        <v>62</v>
      </c>
      <c r="AP41" s="151" t="str">
        <f ca="1">IF(AND(G7="",G8=""),"",IF(G7="",C7,IF(G8="",C8)))</f>
        <v>Nr 132 Olle Sundin Djurgårdens IF AF</v>
      </c>
      <c r="AQ41" s="150"/>
      <c r="AR41" s="150"/>
      <c r="AS41" s="149"/>
      <c r="AT41" s="149"/>
      <c r="AU41" s="128"/>
      <c r="AV41" s="128"/>
      <c r="AW41" s="128"/>
    </row>
    <row r="42" spans="1:49" ht="11.1" customHeight="1">
      <c r="A42" s="121">
        <v>50</v>
      </c>
      <c r="B42" s="121">
        <v>114</v>
      </c>
      <c r="C42" s="47" t="str">
        <f ca="1">("Nr "&amp;INDIRECT("Ranking" &amp;L2 &amp;"!M58")) &amp;" " &amp;(INDIRECT("Ranking" &amp;L2 &amp;"!K58")) &amp;" " &amp;(INDIRECT("Ranking" &amp;L2 &amp;"!L58"))</f>
        <v>Nr 154 Claes Croneborg Saltsjöbadens SLK</v>
      </c>
      <c r="D42" s="71">
        <v>0.4</v>
      </c>
      <c r="E42" s="134">
        <v>0</v>
      </c>
      <c r="F42" s="68">
        <f t="shared" ref="F42" si="42">IF(E42&lt;&gt;"",IF(D42+E42&lt;D43+E43,0,(D42+E42)-(D43+E43)),"")</f>
        <v>0.27500000000000002</v>
      </c>
      <c r="G42" s="69" t="str">
        <f>IF(F42&lt;F43,"v",IF(F42=F43,IF(E42&lt;E43,"v",""),""))</f>
        <v/>
      </c>
      <c r="H42" s="3"/>
      <c r="I42" s="121">
        <v>153</v>
      </c>
      <c r="J42" s="121">
        <v>185</v>
      </c>
      <c r="K42" s="49"/>
      <c r="L42" s="77"/>
      <c r="M42" s="77"/>
      <c r="N42" s="78"/>
      <c r="O42" s="79"/>
      <c r="P42" s="3"/>
      <c r="Q42" s="105"/>
      <c r="R42" s="105"/>
      <c r="W42" s="12"/>
      <c r="X42" s="3"/>
      <c r="Y42" s="3"/>
      <c r="Z42" s="3"/>
      <c r="AG42" s="126"/>
      <c r="AH42" s="147" t="s">
        <v>20</v>
      </c>
      <c r="AI42" s="148" t="str">
        <f ca="1">AW34</f>
        <v>Nr 104 Emil Johansson SK Vitesse</v>
      </c>
      <c r="AJ42" s="149"/>
      <c r="AK42" s="149"/>
      <c r="AL42" s="149"/>
      <c r="AM42" s="150"/>
      <c r="AN42" s="150"/>
      <c r="AO42" s="147" t="s">
        <v>62</v>
      </c>
      <c r="AP42" s="151" t="str">
        <f ca="1">IF(AND(G9="",G10=""),"",IF(G9="",C9,IF(G10="",C10)))</f>
        <v>Nr 149 Jonas Stackefält Örebro SLF</v>
      </c>
      <c r="AQ42" s="150"/>
      <c r="AR42" s="150"/>
      <c r="AS42" s="149"/>
      <c r="AT42" s="149"/>
      <c r="AU42" s="128"/>
      <c r="AV42" s="128"/>
      <c r="AW42" s="128"/>
    </row>
    <row r="43" spans="1:49" ht="11.1" customHeight="1">
      <c r="A43" s="122"/>
      <c r="B43" s="122"/>
      <c r="C43" s="47" t="str">
        <f ca="1">("Nr "&amp;INDIRECT("Ranking" &amp;L2 &amp;"!M15")) &amp;" " &amp;(INDIRECT("Ranking" &amp;L2 &amp;"!K15")) &amp;" " &amp;(INDIRECT("Ranking" &amp;L2 &amp;"!L15"))</f>
        <v>Nr 111 Hannes Grym Storklintens AK Skalp</v>
      </c>
      <c r="D43" s="134">
        <v>0</v>
      </c>
      <c r="E43" s="71">
        <v>0.125</v>
      </c>
      <c r="F43" s="68">
        <f t="shared" ref="F43" si="43">IF(E43&lt;&gt;"",IF(D43+E43&lt;D42+E42,0,(D43+E43)-(D42+E42)),"")</f>
        <v>0</v>
      </c>
      <c r="G43" s="70" t="str">
        <f>IF(F43&lt;F42,"v",IF(F43=F42,IF(E43&lt;E42,"v",""),""))</f>
        <v>v</v>
      </c>
      <c r="H43" s="2"/>
      <c r="I43" s="122"/>
      <c r="J43" s="122"/>
      <c r="K43" s="48" t="str">
        <f ca="1">IF(G42&lt;&gt;"",C42,IF(G43&lt;&gt;"",C43,""))</f>
        <v>Nr 111 Hannes Grym Storklintens AK Skalp</v>
      </c>
      <c r="L43" s="134">
        <v>0.34699999999999998</v>
      </c>
      <c r="M43" s="80">
        <v>0</v>
      </c>
      <c r="N43" s="72">
        <f>IF(M43&lt;&gt;"",IF(L43+M43&lt;L41+M41,0,(L43+M43)-(L41+M41)),"")</f>
        <v>0</v>
      </c>
      <c r="O43" s="81" t="str">
        <f>IF(N43&lt;N41,"v",IF(N43=N41,IF(M43&lt;M41,"v",""),""))</f>
        <v>v</v>
      </c>
      <c r="P43" s="2">
        <v>9</v>
      </c>
      <c r="Q43" s="14">
        <v>9</v>
      </c>
      <c r="R43" s="14"/>
      <c r="S43" s="46" t="str">
        <f ca="1">IF(O41&lt;&gt;"",K41,IF(O43&lt;&gt;"",K43,""))</f>
        <v>Nr 111 Hannes Grym Storklintens AK Skalp</v>
      </c>
      <c r="T43" s="67">
        <v>0.4</v>
      </c>
      <c r="U43" s="134">
        <v>0</v>
      </c>
      <c r="V43" s="72">
        <f>IF(U43&lt;&gt;"",IF(T43+U43&lt;T47+U47,0,(T43+U43)-(T47+U47)),"")</f>
        <v>0.125</v>
      </c>
      <c r="W43" s="68" t="str">
        <f>IF(V43&lt;V47,"v",IF(V43=V47,IF(U43&lt;U47,"v",""),""))</f>
        <v/>
      </c>
      <c r="X43" s="3"/>
      <c r="Y43" s="3"/>
      <c r="Z43" s="3"/>
      <c r="AG43" s="126"/>
      <c r="AH43" s="147" t="s">
        <v>21</v>
      </c>
      <c r="AI43" s="148" t="str">
        <f ca="1">IF(AND(AU32="",AU36=""),"",IF(AU32="",AQ32,IF(AU36="",AQ36)))</f>
        <v>Nr 142 Fredrik Bauer IFK Mora AK</v>
      </c>
      <c r="AJ43" s="149"/>
      <c r="AK43" s="149"/>
      <c r="AL43" s="149"/>
      <c r="AM43" s="150"/>
      <c r="AN43" s="150"/>
      <c r="AO43" s="147" t="s">
        <v>62</v>
      </c>
      <c r="AP43" s="151" t="str">
        <f ca="1">IF(AND(G11="",G12=""),"",IF(G11="",C11,IF(G12="",C12)))</f>
        <v>Nr 148 Filip Steinvall IFK Lidingö Slalomklubb</v>
      </c>
      <c r="AQ43" s="150"/>
      <c r="AR43" s="150"/>
      <c r="AS43" s="149"/>
      <c r="AT43" s="149"/>
      <c r="AU43" s="128"/>
      <c r="AV43" s="128"/>
      <c r="AW43" s="128"/>
    </row>
    <row r="44" spans="1:49" ht="11.1" customHeight="1">
      <c r="A44" s="120">
        <v>51</v>
      </c>
      <c r="B44" s="120">
        <v>115</v>
      </c>
      <c r="C44" s="46" t="str">
        <f ca="1">("Nr "&amp;INDIRECT("Ranking" &amp;L2 &amp;"!M42")) &amp;" " &amp;(INDIRECT("Ranking" &amp;L2 &amp;"!K42")) &amp;" " &amp;(INDIRECT("Ranking" &amp;L2 &amp;"!L42"))</f>
        <v>Nr 138 Marcus Duvernoy Uppsala SLK</v>
      </c>
      <c r="D44" s="67">
        <v>0.4</v>
      </c>
      <c r="E44" s="134">
        <v>0.81200000000000006</v>
      </c>
      <c r="F44" s="72">
        <f t="shared" ref="F44" si="44">IF(E44&lt;&gt;"",IF(D44+E44&lt;D45+E45,0,(D44+E44)-(D45+E45)),"")</f>
        <v>1.2120000000000002</v>
      </c>
      <c r="G44" s="69" t="str">
        <f>IF(F44&lt;F45,"v",IF(F44=F45,IF(E44&lt;E45,"v",""),""))</f>
        <v/>
      </c>
      <c r="H44" s="3"/>
      <c r="I44" s="41"/>
      <c r="J44" s="41"/>
      <c r="K44" s="49"/>
      <c r="L44" s="82"/>
      <c r="M44" s="82"/>
      <c r="N44" s="83"/>
      <c r="O44" s="53"/>
      <c r="S44" s="53"/>
      <c r="T44" s="88"/>
      <c r="U44" s="88"/>
      <c r="V44" s="89"/>
      <c r="W44" s="114"/>
      <c r="X44" s="5"/>
      <c r="Y44" s="3"/>
      <c r="Z44" s="3"/>
      <c r="AE44" s="12"/>
      <c r="AF44" s="3"/>
      <c r="AG44" s="126"/>
      <c r="AH44" s="147" t="s">
        <v>22</v>
      </c>
      <c r="AI44" s="148" t="str">
        <f ca="1">IF(AND(AE10="",AE18=""),"",IF(AE10="",AA10,IF(AE18="",AA18)))</f>
        <v>Nr 140 Filip Multan Huddinge SK AF</v>
      </c>
      <c r="AJ44" s="149"/>
      <c r="AK44" s="149"/>
      <c r="AL44" s="149"/>
      <c r="AM44" s="150"/>
      <c r="AN44" s="150"/>
      <c r="AO44" s="147" t="s">
        <v>62</v>
      </c>
      <c r="AP44" s="151" t="str">
        <f ca="1">IF(AND(G13="",G14=""),"",IF(G13="",C13,IF(G14="",C14)))</f>
        <v>Nr 157 Elias Holmlund Avesta AK</v>
      </c>
      <c r="AQ44" s="150"/>
      <c r="AR44" s="150"/>
      <c r="AS44" s="149"/>
      <c r="AT44" s="149"/>
      <c r="AU44" s="128"/>
      <c r="AV44" s="128"/>
      <c r="AW44" s="128"/>
    </row>
    <row r="45" spans="1:49" ht="11.1" customHeight="1">
      <c r="A45" s="120"/>
      <c r="B45" s="120"/>
      <c r="C45" s="46" t="str">
        <f ca="1">("Nr "&amp;INDIRECT("Ranking" &amp;L2 &amp;"!M31")) &amp;" " &amp;(INDIRECT("Ranking" &amp;L2 &amp;"!K31")) &amp;" " &amp;(INDIRECT("Ranking" &amp;L2 &amp;"!L31"))</f>
        <v>Nr 127 Ludwig Cassman Östersund-Frösö SLK</v>
      </c>
      <c r="D45" s="134">
        <v>0</v>
      </c>
      <c r="E45" s="67">
        <v>0</v>
      </c>
      <c r="F45" s="72">
        <f t="shared" ref="F45" si="45">IF(E45&lt;&gt;"",IF(D45+E45&lt;D44+E44,0,(D45+E45)-(D44+E44)),"")</f>
        <v>0</v>
      </c>
      <c r="G45" s="70" t="str">
        <f>IF(F45&lt;F44,"v",IF(F45=F44,IF(E45&lt;E44,"v",""),""))</f>
        <v>v</v>
      </c>
      <c r="H45" s="3"/>
      <c r="I45" s="45"/>
      <c r="J45" s="45"/>
      <c r="K45" s="50" t="str">
        <f ca="1">IF(G44&lt;&gt;"",C44,IF(G45&lt;&gt;"",C45,""))</f>
        <v>Nr 127 Ludwig Cassman Östersund-Frösö SLK</v>
      </c>
      <c r="L45" s="84">
        <v>0.23100000000000001</v>
      </c>
      <c r="M45" s="132">
        <v>5.2999999999999999E-2</v>
      </c>
      <c r="N45" s="76">
        <f>IF(M45&lt;&gt;"",IF(L45+M45&lt;L47+M47,0,(L45+M45)-(L47+M47)),"")</f>
        <v>0.28400000000000003</v>
      </c>
      <c r="O45" s="69" t="str">
        <f>IF(N45&lt;N47,"v",IF(N45=N47,IF(M45&lt;M47,"v",""),""))</f>
        <v/>
      </c>
      <c r="P45" s="3"/>
      <c r="Q45" s="106">
        <v>205</v>
      </c>
      <c r="R45" s="106">
        <v>221</v>
      </c>
      <c r="S45" s="54" t="s">
        <v>58</v>
      </c>
      <c r="T45" s="90"/>
      <c r="U45" s="90"/>
      <c r="V45" s="91"/>
      <c r="W45" s="89"/>
      <c r="X45" s="4"/>
      <c r="Y45" s="14"/>
      <c r="Z45" s="14"/>
      <c r="AA45" s="61" t="str">
        <f ca="1">IF(W43&lt;&gt;"",S43,IF(W47&lt;&gt;"",S47,""))</f>
        <v>Nr 106 Max-Gordon Sundquist Östersund-Frösö SLK</v>
      </c>
      <c r="AB45" s="75">
        <v>0.23499999999999999</v>
      </c>
      <c r="AC45" s="132">
        <v>0</v>
      </c>
      <c r="AD45" s="76">
        <f>IF(AC45&lt;&gt;"",IF(AB45+AC45&lt;AB53+AC53,0,(AB45+AC45)-(AB53+AC53)),"")</f>
        <v>0</v>
      </c>
      <c r="AE45" s="68" t="str">
        <f>IF(AD45&lt;AD53,"v",IF(AD45=AD53,IF(AC45&lt;AC53,"v",""),""))</f>
        <v>v</v>
      </c>
      <c r="AF45" s="3"/>
      <c r="AG45" s="126"/>
      <c r="AH45" s="147" t="s">
        <v>22</v>
      </c>
      <c r="AI45" s="148" t="str">
        <f ca="1">IF(AND(AE24="",AE32=""),"",IF(AE24="",AA24,IF(AE32="",AA32)))</f>
        <v>Nr 121 Wilhelm Hedenberg UHSK Umeå SK</v>
      </c>
      <c r="AJ45" s="149"/>
      <c r="AK45" s="149"/>
      <c r="AL45" s="149"/>
      <c r="AM45" s="150"/>
      <c r="AN45" s="150"/>
      <c r="AO45" s="147" t="s">
        <v>62</v>
      </c>
      <c r="AP45" s="151" t="str">
        <f ca="1">IF(AND(G15="",G16=""),"",IF(G15="",C15,IF(G16="",C16)))</f>
        <v>Nr 125 Anton Östmark Gävle Alpina SK</v>
      </c>
      <c r="AQ45" s="150"/>
      <c r="AR45" s="150"/>
      <c r="AS45" s="149"/>
      <c r="AT45" s="149"/>
      <c r="AU45" s="128"/>
      <c r="AV45" s="128"/>
      <c r="AW45" s="128"/>
    </row>
    <row r="46" spans="1:49" ht="11.1" customHeight="1">
      <c r="A46" s="121">
        <v>52</v>
      </c>
      <c r="B46" s="121">
        <v>116</v>
      </c>
      <c r="C46" s="47" t="str">
        <f ca="1">("Nr "&amp;INDIRECT("Ranking" &amp;L2 &amp;"!M63")) &amp;" " &amp;(INDIRECT("Ranking" &amp;L2 &amp;"!K63")) &amp;" " &amp;(INDIRECT("Ranking" &amp;L2 &amp;"!L63"))</f>
        <v>Nr 159 Teodor Wickman Sundsvalls SLK</v>
      </c>
      <c r="D46" s="71">
        <v>0.4</v>
      </c>
      <c r="E46" s="134">
        <v>0.96099999999999997</v>
      </c>
      <c r="F46" s="72">
        <f t="shared" ref="F46" si="46">IF(E46&lt;&gt;"",IF(D46+E46&lt;D47+E47,0,(D46+E46)-(D47+E47)),"")</f>
        <v>1.361</v>
      </c>
      <c r="G46" s="69" t="str">
        <f>IF(F46&lt;F47,"v",IF(F46=F47,IF(E46&lt;E47,"v",""),""))</f>
        <v/>
      </c>
      <c r="H46" s="6"/>
      <c r="I46" s="121">
        <v>154</v>
      </c>
      <c r="J46" s="121">
        <v>186</v>
      </c>
      <c r="K46" s="51"/>
      <c r="L46" s="77"/>
      <c r="M46" s="77"/>
      <c r="N46" s="78"/>
      <c r="O46" s="79"/>
      <c r="P46" s="3"/>
      <c r="Q46" s="107"/>
      <c r="R46" s="107"/>
      <c r="S46" s="55"/>
      <c r="T46" s="92"/>
      <c r="U46" s="92"/>
      <c r="V46" s="93"/>
      <c r="W46" s="93"/>
      <c r="X46" s="5"/>
      <c r="Y46" s="3"/>
      <c r="Z46" s="3"/>
      <c r="AA46" s="58"/>
      <c r="AB46" s="98"/>
      <c r="AC46" s="98"/>
      <c r="AD46" s="98"/>
      <c r="AE46" s="114"/>
      <c r="AF46" s="5"/>
      <c r="AG46" s="126"/>
      <c r="AH46" s="147" t="s">
        <v>22</v>
      </c>
      <c r="AI46" s="148" t="str">
        <f ca="1">IF(AND(AE45="",AE53=""),"",IF(AE45="",AA45,IF(AE53="",AA53)))</f>
        <v>Nr 114 Björn Hedman IF Hudik Alpin</v>
      </c>
      <c r="AJ46" s="149"/>
      <c r="AK46" s="149"/>
      <c r="AL46" s="149"/>
      <c r="AM46" s="150"/>
      <c r="AN46" s="150"/>
      <c r="AO46" s="147" t="s">
        <v>62</v>
      </c>
      <c r="AP46" s="151" t="str">
        <f ca="1">IF(AND(G17="",G18=""),"",IF(G17="",C17,IF(G18="",C18)))</f>
        <v>Nr 156 Erik Edsås Åre SLK</v>
      </c>
      <c r="AQ46" s="150"/>
      <c r="AR46" s="150"/>
      <c r="AS46" s="149"/>
      <c r="AT46" s="149"/>
      <c r="AU46" s="128"/>
      <c r="AV46" s="128"/>
      <c r="AW46" s="128"/>
    </row>
    <row r="47" spans="1:49" ht="11.1" customHeight="1">
      <c r="A47" s="122"/>
      <c r="B47" s="122"/>
      <c r="C47" s="47" t="str">
        <f ca="1">("Nr "&amp;INDIRECT("Ranking" &amp;L2 &amp;"!M10")) &amp;" " &amp;(INDIRECT("Ranking" &amp;L2 &amp;"!K10")) &amp;" " &amp;(INDIRECT("Ranking" &amp;L2 &amp;"!L10"))</f>
        <v>Nr 106 Max-Gordon Sundquist Östersund-Frösö SLK</v>
      </c>
      <c r="D47" s="134">
        <v>0</v>
      </c>
      <c r="E47" s="71">
        <v>0</v>
      </c>
      <c r="F47" s="72">
        <f t="shared" ref="F47" si="47">IF(E47&lt;&gt;"",IF(D47+E47&lt;D46+E46,0,(D47+E47)-(D46+E46)),"")</f>
        <v>0</v>
      </c>
      <c r="G47" s="70" t="str">
        <f>IF(F47&lt;F46,"v",IF(F47=F46,IF(E47&lt;E46,"v",""),""))</f>
        <v>v</v>
      </c>
      <c r="H47" s="2"/>
      <c r="I47" s="122"/>
      <c r="J47" s="122"/>
      <c r="K47" s="50" t="str">
        <f ca="1">IF(G46&lt;&gt;"",C46,IF(G47&lt;&gt;"",C47,""))</f>
        <v>Nr 106 Max-Gordon Sundquist Östersund-Frösö SLK</v>
      </c>
      <c r="L47" s="134">
        <v>0</v>
      </c>
      <c r="M47" s="85">
        <v>0</v>
      </c>
      <c r="N47" s="72">
        <f>IF(M47&lt;&gt;"",IF(L47+M47&lt;L45+M45,0,(L47+M47)-(L45+M45)),"")</f>
        <v>0</v>
      </c>
      <c r="O47" s="81" t="str">
        <f>IF(N47&lt;N45,"v",IF(N47=N45,IF(M47&lt;M45,"v",""),""))</f>
        <v>v</v>
      </c>
      <c r="P47" s="2">
        <v>10</v>
      </c>
      <c r="Q47" s="108">
        <v>10</v>
      </c>
      <c r="R47" s="108"/>
      <c r="S47" s="46" t="str">
        <f ca="1">IF(O45&lt;&gt;"",K45,IF(O47&lt;&gt;"",K47,""))</f>
        <v>Nr 106 Max-Gordon Sundquist Östersund-Frösö SLK</v>
      </c>
      <c r="T47" s="134">
        <v>0</v>
      </c>
      <c r="U47" s="67">
        <v>0.27500000000000002</v>
      </c>
      <c r="V47" s="72">
        <f>IF(U47&lt;&gt;"",IF(T47+U47&lt;T43+U43,0,(T47+U47)-(T43+U43)),"")</f>
        <v>0</v>
      </c>
      <c r="W47" s="115" t="str">
        <f>IF(V47&lt;V43,"v",IF(V47=V43,IF(U47&lt;U43,"v",""),""))</f>
        <v>v</v>
      </c>
      <c r="X47" s="5"/>
      <c r="Y47" s="3"/>
      <c r="Z47" s="3"/>
      <c r="AA47" s="55"/>
      <c r="AB47" s="93"/>
      <c r="AC47" s="93"/>
      <c r="AD47" s="93"/>
      <c r="AE47" s="93"/>
      <c r="AF47" s="5"/>
      <c r="AG47" s="126"/>
      <c r="AH47" s="147" t="s">
        <v>22</v>
      </c>
      <c r="AI47" s="148" t="str">
        <f ca="1">IF(AND(AE59="",AE67=""),"",IF(AE59="",AA59,IF(AE67="",AA67)))</f>
        <v>Nr 115 Robin Wedin Edsbyns IF Alpina Förening</v>
      </c>
      <c r="AJ47" s="149"/>
      <c r="AK47" s="149"/>
      <c r="AL47" s="149"/>
      <c r="AM47" s="150"/>
      <c r="AN47" s="150"/>
      <c r="AO47" s="147" t="s">
        <v>62</v>
      </c>
      <c r="AP47" s="151" t="str">
        <f ca="1">IF(AND(G19="",G20=""),"",IF(G19="",C19,IF(G20="",C20)))</f>
        <v>Nr 124 Alexander Feinestam UHSK Umeå SK</v>
      </c>
      <c r="AQ47" s="149"/>
      <c r="AR47" s="150"/>
      <c r="AS47" s="149"/>
      <c r="AT47" s="149"/>
      <c r="AU47" s="128"/>
      <c r="AV47" s="128"/>
      <c r="AW47" s="128"/>
    </row>
    <row r="48" spans="1:49" ht="11.1" customHeight="1">
      <c r="A48" s="120">
        <v>53</v>
      </c>
      <c r="B48" s="120">
        <v>117</v>
      </c>
      <c r="C48" s="46" t="str">
        <f ca="1">("Nr "&amp;INDIRECT("Ranking" &amp;L2 &amp;"!M50")) &amp;" " &amp;(INDIRECT("Ranking" &amp;L2 &amp;"!K50")) &amp;" " &amp;(INDIRECT("Ranking" &amp;L2 &amp;"!L50"))</f>
        <v>Nr 146 Oscar Eckman Sollentuna SLK</v>
      </c>
      <c r="D48" s="67">
        <v>0.4</v>
      </c>
      <c r="E48" s="134">
        <v>0.4</v>
      </c>
      <c r="F48" s="72">
        <f t="shared" ref="F48" si="48">IF(E48&lt;&gt;"",IF(D48+E48&lt;D49+E49,0,(D48+E48)-(D49+E49)),"")</f>
        <v>0.8</v>
      </c>
      <c r="G48" s="69" t="str">
        <f>IF(F48&lt;F49,"v",IF(F48=F49,IF(E48&lt;E49,"v",""),""))</f>
        <v/>
      </c>
      <c r="H48" s="3"/>
      <c r="I48" s="41"/>
      <c r="J48" s="41"/>
      <c r="K48" s="52"/>
      <c r="L48" s="86"/>
      <c r="M48" s="86"/>
      <c r="N48" s="87"/>
      <c r="O48" s="53"/>
      <c r="Q48" s="109"/>
      <c r="R48" s="109"/>
      <c r="S48" s="53"/>
      <c r="T48" s="88"/>
      <c r="U48" s="88"/>
      <c r="V48" s="89"/>
      <c r="W48" s="89"/>
      <c r="AA48" s="53"/>
      <c r="AB48" s="89"/>
      <c r="AC48" s="89"/>
      <c r="AD48" s="89"/>
      <c r="AE48" s="89"/>
      <c r="AF48" s="5"/>
      <c r="AG48" s="126"/>
      <c r="AH48" s="147" t="s">
        <v>52</v>
      </c>
      <c r="AI48" s="148" t="str">
        <f ca="1">IF(AND(W8="",W12=""),"",IF(W8="",S8,IF(W12="",S12)))</f>
        <v>Nr 116 Jesper Ask IFK Arvidsjaur AK</v>
      </c>
      <c r="AJ48" s="149"/>
      <c r="AK48" s="149"/>
      <c r="AL48" s="149"/>
      <c r="AM48" s="150"/>
      <c r="AN48" s="150"/>
      <c r="AO48" s="147" t="s">
        <v>62</v>
      </c>
      <c r="AP48" s="151" t="str">
        <f ca="1">IF(AND(G22="",G23=""),"",IF(G22="",C22,IF(G23="",C23)))</f>
        <v>Nr 161 Marcus Rundlöf Järfälla AK</v>
      </c>
      <c r="AQ48" s="149"/>
      <c r="AR48" s="150"/>
      <c r="AS48" s="149"/>
      <c r="AT48" s="149"/>
      <c r="AU48" s="128"/>
      <c r="AV48" s="128"/>
      <c r="AW48" s="128"/>
    </row>
    <row r="49" spans="1:49" ht="11.1" customHeight="1">
      <c r="A49" s="120"/>
      <c r="B49" s="120"/>
      <c r="C49" s="46" t="str">
        <f ca="1">("Nr "&amp;INDIRECT("Ranking" &amp;L2 &amp;"!M23")) &amp;" " &amp;(INDIRECT("Ranking" &amp;L2 &amp;"!K23")) &amp;" " &amp;(INDIRECT("Ranking" &amp;L2 &amp;"!L23"))</f>
        <v>Nr 119 Mattis Hiltula Östersund-Frösö SLK</v>
      </c>
      <c r="D49" s="134">
        <v>0</v>
      </c>
      <c r="E49" s="67">
        <v>0</v>
      </c>
      <c r="F49" s="72">
        <f t="shared" ref="F49" si="49">IF(E49&lt;&gt;"",IF(D49+E49&lt;D48+E48,0,(D49+E49)-(D48+E48)),"")</f>
        <v>0</v>
      </c>
      <c r="G49" s="70" t="str">
        <f>IF(F49&lt;F48,"v",IF(F49=F48,IF(E49&lt;E48,"v",""),""))</f>
        <v>v</v>
      </c>
      <c r="H49" s="2"/>
      <c r="I49" s="45"/>
      <c r="J49" s="45"/>
      <c r="K49" s="48" t="str">
        <f ca="1">IF(G48&lt;&gt;"",C48,IF(G49&lt;&gt;"",C49,""))</f>
        <v>Nr 119 Mattis Hiltula Östersund-Frösö SLK</v>
      </c>
      <c r="L49" s="75">
        <v>0.4</v>
      </c>
      <c r="M49" s="132">
        <v>0.34200000000000003</v>
      </c>
      <c r="N49" s="76">
        <f>IF(M49&lt;&gt;"",IF(L49+M49&lt;L51+M51,0,(L49+M49)-(L51+M51)),"")</f>
        <v>0.74199999999999999</v>
      </c>
      <c r="O49" s="69" t="str">
        <f>IF(N49&lt;N51,"v",IF(N49=N51,IF(M49&lt;M51,"v",""),""))</f>
        <v/>
      </c>
      <c r="P49" s="3"/>
      <c r="Q49" s="110"/>
      <c r="R49" s="110"/>
      <c r="S49" s="53"/>
      <c r="T49" s="88"/>
      <c r="U49" s="88"/>
      <c r="V49" s="89"/>
      <c r="W49" s="89"/>
      <c r="Y49" s="120">
        <v>231</v>
      </c>
      <c r="Z49" s="120">
        <v>239</v>
      </c>
      <c r="AA49" s="59" t="s">
        <v>11</v>
      </c>
      <c r="AB49" s="91"/>
      <c r="AC49" s="91"/>
      <c r="AD49" s="91"/>
      <c r="AE49" s="89"/>
      <c r="AF49" s="4">
        <v>3</v>
      </c>
      <c r="AG49" s="126"/>
      <c r="AH49" s="147" t="s">
        <v>52</v>
      </c>
      <c r="AI49" s="148" t="str">
        <f ca="1">IF(AND(W16="",W20=""),"",IF(W16="",S16,IF(W20="",S20)))</f>
        <v>Nr 109 Gustav Lundbäck Luleå AK</v>
      </c>
      <c r="AJ49" s="149"/>
      <c r="AK49" s="149"/>
      <c r="AL49" s="149"/>
      <c r="AM49" s="150"/>
      <c r="AN49" s="150"/>
      <c r="AO49" s="147" t="s">
        <v>62</v>
      </c>
      <c r="AP49" s="151" t="str">
        <f ca="1">IF(AND(G24="",G25=""),"",IF(G24="",C24,IF(G25="",C25)))</f>
        <v>Nr 136 Oskar Vestin Härnösands Alpina Klubb</v>
      </c>
      <c r="AQ49" s="149"/>
      <c r="AR49" s="150"/>
      <c r="AS49" s="149"/>
      <c r="AT49" s="149"/>
      <c r="AU49" s="128"/>
      <c r="AV49" s="128"/>
      <c r="AW49" s="128"/>
    </row>
    <row r="50" spans="1:49" ht="11.1" customHeight="1">
      <c r="A50" s="121">
        <v>54</v>
      </c>
      <c r="B50" s="121">
        <v>118</v>
      </c>
      <c r="C50" s="47" t="str">
        <f ca="1">("Nr "&amp;INDIRECT("Ranking" &amp;L2 &amp;"!M55")) &amp;" " &amp;(INDIRECT("Ranking" &amp;L2 &amp;"!K55")) &amp;" " &amp;(INDIRECT("Ranking" &amp;L2 &amp;"!L55"))</f>
        <v>Nr 151 Johan Silfält Valfjällets SLK</v>
      </c>
      <c r="D50" s="71">
        <v>0.4</v>
      </c>
      <c r="E50" s="134">
        <v>0.45100000000000001</v>
      </c>
      <c r="F50" s="72">
        <f t="shared" ref="F50" si="50">IF(E50&lt;&gt;"",IF(D50+E50&lt;D51+E51,0,(D50+E50)-(D51+E51)),"")</f>
        <v>0.85099999999999998</v>
      </c>
      <c r="G50" s="69" t="str">
        <f>IF(F50&lt;F51,"v",IF(F50=F51,IF(E50&lt;E51,"v",""),""))</f>
        <v/>
      </c>
      <c r="H50" s="3"/>
      <c r="I50" s="121">
        <v>155</v>
      </c>
      <c r="J50" s="121">
        <v>187</v>
      </c>
      <c r="K50" s="49"/>
      <c r="L50" s="77"/>
      <c r="M50" s="77"/>
      <c r="N50" s="78"/>
      <c r="O50" s="79"/>
      <c r="P50" s="3"/>
      <c r="Q50" s="110"/>
      <c r="R50" s="110"/>
      <c r="S50" s="53"/>
      <c r="T50" s="88"/>
      <c r="U50" s="88"/>
      <c r="V50" s="89"/>
      <c r="W50" s="93"/>
      <c r="X50" s="3"/>
      <c r="Y50" s="31"/>
      <c r="Z50" s="31"/>
      <c r="AA50" s="53"/>
      <c r="AB50" s="89"/>
      <c r="AC50" s="89"/>
      <c r="AD50" s="89"/>
      <c r="AE50" s="89"/>
      <c r="AF50" s="5"/>
      <c r="AG50" s="126"/>
      <c r="AH50" s="147" t="s">
        <v>52</v>
      </c>
      <c r="AI50" s="148" t="str">
        <f ca="1">IF(AND(W22="",W26=""),"",IF(W22="",S22,IF(W26="",S26)))</f>
        <v>Nr 120 Vidar Widing Tärna IK Fjällvinden</v>
      </c>
      <c r="AJ50" s="149"/>
      <c r="AK50" s="149"/>
      <c r="AL50" s="149"/>
      <c r="AM50" s="150"/>
      <c r="AN50" s="150"/>
      <c r="AO50" s="147" t="s">
        <v>62</v>
      </c>
      <c r="AP50" s="151" t="str">
        <f ca="1">IF(AND(G26="",G27=""),"",IF(G26="",C26,IF(G27="",C27)))</f>
        <v>Nr 113 Albert Bäckman Sollentuna SLK</v>
      </c>
      <c r="AQ50" s="149"/>
      <c r="AR50" s="150"/>
      <c r="AS50" s="149"/>
      <c r="AT50" s="149"/>
      <c r="AU50" s="128"/>
      <c r="AV50" s="128"/>
      <c r="AW50" s="128"/>
    </row>
    <row r="51" spans="1:49" ht="11.1" customHeight="1">
      <c r="A51" s="122"/>
      <c r="B51" s="122"/>
      <c r="C51" s="47" t="str">
        <f ca="1">("Nr "&amp;INDIRECT("Ranking" &amp;L2 &amp;"!M18")) &amp;" " &amp;(INDIRECT("Ranking" &amp;L2 &amp;"!K18")) &amp;" " &amp;(INDIRECT("Ranking" &amp;L2 &amp;"!L18"))</f>
        <v>Nr 114 Björn Hedman IF Hudik Alpin</v>
      </c>
      <c r="D51" s="134">
        <v>0</v>
      </c>
      <c r="E51" s="71">
        <v>0</v>
      </c>
      <c r="F51" s="72">
        <f t="shared" ref="F51" si="51">IF(E51&lt;&gt;"",IF(D51+E51&lt;D50+E50,0,(D51+E51)-(D50+E50)),"")</f>
        <v>0</v>
      </c>
      <c r="G51" s="70" t="str">
        <f>IF(F51&lt;F50,"v",IF(F51=F50,IF(E51&lt;E50,"v",""),""))</f>
        <v>v</v>
      </c>
      <c r="H51" s="2"/>
      <c r="I51" s="122"/>
      <c r="J51" s="122"/>
      <c r="K51" s="48" t="str">
        <f ca="1">IF(G50&lt;&gt;"",C50,IF(G51&lt;&gt;"",C51,""))</f>
        <v>Nr 114 Björn Hedman IF Hudik Alpin</v>
      </c>
      <c r="L51" s="134">
        <v>0</v>
      </c>
      <c r="M51" s="80">
        <v>0</v>
      </c>
      <c r="N51" s="72">
        <f>IF(M51&lt;&gt;"",IF(L51+M51&lt;L49+M49,0,(L51+M51)-(L49+M49)),"")</f>
        <v>0</v>
      </c>
      <c r="O51" s="81" t="str">
        <f>IF(N51&lt;N49,"v",IF(N51=N49,IF(M51&lt;M49,"v",""),""))</f>
        <v>v</v>
      </c>
      <c r="P51" s="2">
        <v>11</v>
      </c>
      <c r="Q51" s="108">
        <v>11</v>
      </c>
      <c r="R51" s="108"/>
      <c r="S51" s="47" t="str">
        <f ca="1">IF(O49&lt;&gt;"",K49,IF(O51&lt;&gt;"",K51,""))</f>
        <v>Nr 114 Björn Hedman IF Hudik Alpin</v>
      </c>
      <c r="T51" s="71">
        <v>0.104</v>
      </c>
      <c r="U51" s="134">
        <v>0</v>
      </c>
      <c r="V51" s="72">
        <f>IF(U51&lt;&gt;"",IF(T51+U51&lt;T55+U55,0,(T51+U51)-(T55+U55)),"")</f>
        <v>0</v>
      </c>
      <c r="W51" s="68" t="str">
        <f>IF(V51&lt;V55,"v",IF(V51=V55,IF(U51&lt;U55,"v",""),""))</f>
        <v>v</v>
      </c>
      <c r="X51" s="3"/>
      <c r="Y51" s="3"/>
      <c r="Z51" s="3"/>
      <c r="AA51" s="53"/>
      <c r="AB51" s="89"/>
      <c r="AC51" s="89"/>
      <c r="AD51" s="89"/>
      <c r="AE51" s="89"/>
      <c r="AF51" s="5"/>
      <c r="AG51" s="126"/>
      <c r="AH51" s="147" t="s">
        <v>52</v>
      </c>
      <c r="AI51" s="148" t="str">
        <f ca="1">IF(AND(W30="",W34=""),"",IF(W30="",S30,IF(W34="",S34)))</f>
        <v>Nr 128 Fredrik Sundqvist Huddinge SK AF</v>
      </c>
      <c r="AJ51" s="149"/>
      <c r="AK51" s="149"/>
      <c r="AL51" s="149"/>
      <c r="AM51" s="150"/>
      <c r="AN51" s="150"/>
      <c r="AO51" s="147" t="s">
        <v>62</v>
      </c>
      <c r="AP51" s="151" t="str">
        <f ca="1">IF(AND(G28="",G29=""),"",IF(G28="",C28,IF(G29="",C29)))</f>
        <v>Nr 145 David Larsson Luleå AK</v>
      </c>
      <c r="AQ51" s="149"/>
      <c r="AR51" s="150"/>
      <c r="AS51" s="149"/>
      <c r="AT51" s="149"/>
      <c r="AU51" s="128"/>
      <c r="AV51" s="128"/>
      <c r="AW51" s="128"/>
    </row>
    <row r="52" spans="1:49" ht="11.1" customHeight="1">
      <c r="A52" s="120">
        <v>55</v>
      </c>
      <c r="B52" s="120">
        <v>119</v>
      </c>
      <c r="C52" s="46" t="str">
        <f ca="1">("Nr "&amp;INDIRECT("Ranking" &amp;L2 &amp;"!M39")) &amp;" " &amp;(INDIRECT("Ranking" &amp;L2 &amp;"!K39")) &amp;" " &amp;(INDIRECT("Ranking" &amp;L2 &amp;"!L39"))</f>
        <v>Nr 135 Johan Larsson AK Skellefteå</v>
      </c>
      <c r="D52" s="67">
        <v>0.33900000000000002</v>
      </c>
      <c r="E52" s="134">
        <v>0</v>
      </c>
      <c r="F52" s="72">
        <f t="shared" ref="F52" si="52">IF(E52&lt;&gt;"",IF(D52+E52&lt;D53+E53,0,(D52+E52)-(D53+E53)),"")</f>
        <v>0</v>
      </c>
      <c r="G52" s="69" t="str">
        <f>IF(F52&lt;F53,"v",IF(F52=F53,IF(E52&lt;E53,"v",""),""))</f>
        <v>v</v>
      </c>
      <c r="H52" s="3"/>
      <c r="I52" s="41"/>
      <c r="J52" s="41"/>
      <c r="K52" s="49"/>
      <c r="L52" s="82"/>
      <c r="M52" s="82"/>
      <c r="N52" s="83"/>
      <c r="O52" s="53"/>
      <c r="Q52" s="109"/>
      <c r="R52" s="109"/>
      <c r="S52" s="53"/>
      <c r="T52" s="88"/>
      <c r="U52" s="88"/>
      <c r="V52" s="89"/>
      <c r="W52" s="114"/>
      <c r="X52" s="5"/>
      <c r="Y52" s="3"/>
      <c r="Z52" s="3"/>
      <c r="AA52" s="55"/>
      <c r="AB52" s="93"/>
      <c r="AC52" s="93"/>
      <c r="AD52" s="93"/>
      <c r="AE52" s="93"/>
      <c r="AF52" s="5"/>
      <c r="AG52" s="126"/>
      <c r="AH52" s="147" t="s">
        <v>52</v>
      </c>
      <c r="AI52" s="148" t="str">
        <f ca="1">IF(AND(W43="",W47=""),"",IF(W43="",S43,IF(W47="",S47)))</f>
        <v>Nr 111 Hannes Grym Storklintens AK Skalp</v>
      </c>
      <c r="AJ52" s="149"/>
      <c r="AK52" s="149"/>
      <c r="AL52" s="149"/>
      <c r="AM52" s="150"/>
      <c r="AN52" s="150"/>
      <c r="AO52" s="147" t="s">
        <v>62</v>
      </c>
      <c r="AP52" s="151" t="str">
        <f ca="1">IF(AND(G30="",G31=""),"",IF(G30="",C30,IF(G31="",C31)))</f>
        <v>Nr 160 Stig Nordin Pettersson Sundsvalls SLK</v>
      </c>
      <c r="AQ52" s="149"/>
      <c r="AR52" s="150"/>
      <c r="AS52" s="149"/>
      <c r="AT52" s="149"/>
      <c r="AU52" s="128"/>
      <c r="AV52" s="128"/>
      <c r="AW52" s="128"/>
    </row>
    <row r="53" spans="1:49" ht="11.1" customHeight="1">
      <c r="A53" s="120"/>
      <c r="B53" s="120"/>
      <c r="C53" s="46" t="str">
        <f ca="1">("Nr "&amp;INDIRECT("Ranking" &amp;L2 &amp;"!M34")) &amp;" " &amp;(INDIRECT("Ranking" &amp;L2 &amp;"!K34")) &amp;" " &amp;(INDIRECT("Ranking" &amp;L2 &amp;"!L34"))</f>
        <v>Nr 130 André Olofsson Gävle Alpina SK</v>
      </c>
      <c r="D53" s="134">
        <v>0</v>
      </c>
      <c r="E53" s="67">
        <v>0.63500000000000001</v>
      </c>
      <c r="F53" s="72">
        <f t="shared" ref="F53" si="53">IF(E53&lt;&gt;"",IF(D53+E53&lt;D52+E52,0,(D53+E53)-(D52+E52)),"")</f>
        <v>0.29599999999999999</v>
      </c>
      <c r="G53" s="70" t="str">
        <f>IF(F53&lt;F52,"v",IF(F53=F52,IF(E53&lt;E52,"v",""),""))</f>
        <v/>
      </c>
      <c r="H53" s="2"/>
      <c r="I53" s="45"/>
      <c r="J53" s="45"/>
      <c r="K53" s="50" t="str">
        <f ca="1">IF(G52&lt;&gt;"",C52,IF(G53&lt;&gt;"",C53,""))</f>
        <v>Nr 135 Johan Larsson AK Skellefteå</v>
      </c>
      <c r="L53" s="84">
        <v>8.6999999999999994E-2</v>
      </c>
      <c r="M53" s="132">
        <v>0.70399999999999996</v>
      </c>
      <c r="N53" s="76">
        <f>IF(M53&lt;&gt;"",IF(L53+M53&lt;L55+M55,0,(L53+M53)-(L55+M55)),"")</f>
        <v>0.79099999999999993</v>
      </c>
      <c r="O53" s="69" t="str">
        <f>IF(N53&lt;N55,"v",IF(N53=N55,IF(M53&lt;M55,"v",""),""))</f>
        <v/>
      </c>
      <c r="P53" s="3"/>
      <c r="Q53" s="106">
        <v>206</v>
      </c>
      <c r="R53" s="106">
        <v>222</v>
      </c>
      <c r="S53" s="54" t="s">
        <v>59</v>
      </c>
      <c r="T53" s="90"/>
      <c r="U53" s="90"/>
      <c r="V53" s="91"/>
      <c r="W53" s="89"/>
      <c r="X53" s="4"/>
      <c r="Y53" s="14"/>
      <c r="Z53" s="14"/>
      <c r="AA53" s="61" t="str">
        <f ca="1">IF(W51&lt;&gt;"",S51,IF(W55&lt;&gt;"",S55,""))</f>
        <v>Nr 114 Björn Hedman IF Hudik Alpin</v>
      </c>
      <c r="AB53" s="134">
        <v>0</v>
      </c>
      <c r="AC53" s="80">
        <v>0.49</v>
      </c>
      <c r="AD53" s="72">
        <f>IF(AC53&lt;&gt;"",IF(AB53+AC53&lt;AB45+AC45,0,(AB53+AC53)-(AB45+AC45)),"")</f>
        <v>0.255</v>
      </c>
      <c r="AE53" s="115" t="str">
        <f>IF(AD53&lt;AD45,"v",IF(AD53=AD45,IF(AC53&lt;AC45,"v",""),""))</f>
        <v/>
      </c>
      <c r="AF53" s="5"/>
      <c r="AG53" s="126"/>
      <c r="AH53" s="147" t="s">
        <v>52</v>
      </c>
      <c r="AI53" s="148" t="str">
        <f ca="1">IF(AND(W51="",W55=""),"",IF(W51="",S51,IF(W55="",S55)))</f>
        <v>Nr 103 Kristoffer Jakobsen Storklintens AK Skalp</v>
      </c>
      <c r="AJ53" s="149"/>
      <c r="AK53" s="149"/>
      <c r="AL53" s="149"/>
      <c r="AM53" s="150"/>
      <c r="AN53" s="150"/>
      <c r="AO53" s="147" t="s">
        <v>62</v>
      </c>
      <c r="AP53" s="151" t="str">
        <f ca="1">IF(AND(G32="",G33=""),"",IF(G32="",C32,IF(G33="",C33)))</f>
        <v>Nr 137 Johan Blom Rättviks SLK</v>
      </c>
      <c r="AQ53" s="149"/>
      <c r="AR53" s="150"/>
      <c r="AS53" s="149"/>
      <c r="AT53" s="149"/>
      <c r="AU53" s="128"/>
      <c r="AV53" s="128"/>
      <c r="AW53" s="128"/>
    </row>
    <row r="54" spans="1:49" ht="11.1" customHeight="1">
      <c r="A54" s="121">
        <v>56</v>
      </c>
      <c r="B54" s="121">
        <v>120</v>
      </c>
      <c r="C54" s="47" t="str">
        <f ca="1">("Nr "&amp;INDIRECT("Ranking" &amp;L2 &amp;"!M66")) &amp;" " &amp;(INDIRECT("Ranking" &amp;L2 &amp;"!K66")) &amp;" " &amp;(INDIRECT("Ranking" &amp;L2 &amp;"!L66"))</f>
        <v>Nr 162 Anton Leyonberg Bergsjö-Hassela AK</v>
      </c>
      <c r="D54" s="71">
        <v>0.4</v>
      </c>
      <c r="E54" s="134">
        <v>0.4</v>
      </c>
      <c r="F54" s="72">
        <f t="shared" ref="F54" si="54">IF(E54&lt;&gt;"",IF(D54+E54&lt;D55+E55,0,(D54+E54)-(D55+E55)),"")</f>
        <v>0.8</v>
      </c>
      <c r="G54" s="69" t="str">
        <f>IF(F54&lt;F55,"v",IF(F54=F55,IF(E54&lt;E55,"v",""),""))</f>
        <v/>
      </c>
      <c r="H54" s="6"/>
      <c r="I54" s="121">
        <v>156</v>
      </c>
      <c r="J54" s="121">
        <v>188</v>
      </c>
      <c r="K54" s="51"/>
      <c r="L54" s="77"/>
      <c r="M54" s="77"/>
      <c r="N54" s="78"/>
      <c r="O54" s="79"/>
      <c r="Q54" s="107"/>
      <c r="R54" s="107"/>
      <c r="S54" s="55"/>
      <c r="T54" s="92"/>
      <c r="U54" s="92"/>
      <c r="V54" s="93"/>
      <c r="W54" s="93"/>
      <c r="X54" s="5"/>
      <c r="Y54" s="3"/>
      <c r="Z54" s="3"/>
      <c r="AA54" s="58"/>
      <c r="AB54" s="93"/>
      <c r="AC54" s="93"/>
      <c r="AD54" s="93"/>
      <c r="AE54" s="93"/>
      <c r="AF54" s="3"/>
      <c r="AG54" s="126"/>
      <c r="AH54" s="147" t="s">
        <v>52</v>
      </c>
      <c r="AI54" s="148" t="str">
        <f ca="1">IF(AND(W57="",W61=""),"",IF(W57="",S57,IF(W61="",S61)))</f>
        <v>Nr 107 Rickard Kåhre Hjortens SK</v>
      </c>
      <c r="AJ54" s="149"/>
      <c r="AK54" s="149"/>
      <c r="AL54" s="149"/>
      <c r="AM54" s="150"/>
      <c r="AN54" s="150"/>
      <c r="AO54" s="147" t="s">
        <v>62</v>
      </c>
      <c r="AP54" s="151" t="str">
        <f ca="1">IF(AND(G34="",G35=""),"",IF(G34="",C34,IF(G35="",C35)))</f>
        <v>Nr 153 Anton Smith Göteborgs SLK</v>
      </c>
      <c r="AQ54" s="149"/>
      <c r="AR54" s="150"/>
      <c r="AS54" s="149"/>
      <c r="AT54" s="149"/>
      <c r="AU54" s="128"/>
      <c r="AV54" s="128"/>
      <c r="AW54" s="128"/>
    </row>
    <row r="55" spans="1:49" ht="11.1" customHeight="1">
      <c r="A55" s="122"/>
      <c r="B55" s="122"/>
      <c r="C55" s="47" t="str">
        <f ca="1">("Nr "&amp;INDIRECT("Ranking" &amp;L2 &amp;"!M7")) &amp;" " &amp;(INDIRECT("Ranking" &amp;L2 &amp;"!K7")) &amp;" " &amp;(INDIRECT("Ranking" &amp;L2 &amp;"!L7"))</f>
        <v>Nr 103 Kristoffer Jakobsen Storklintens AK Skalp</v>
      </c>
      <c r="D55" s="134">
        <v>0</v>
      </c>
      <c r="E55" s="71">
        <v>0</v>
      </c>
      <c r="F55" s="72">
        <f t="shared" ref="F55" si="55">IF(E55&lt;&gt;"",IF(D55+E55&lt;D54+E54,0,(D55+E55)-(D54+E54)),"")</f>
        <v>0</v>
      </c>
      <c r="G55" s="70" t="str">
        <f>IF(F55&lt;F54,"v",IF(F55=F54,IF(E55&lt;E54,"v",""),""))</f>
        <v>v</v>
      </c>
      <c r="H55" s="2"/>
      <c r="I55" s="122"/>
      <c r="J55" s="122"/>
      <c r="K55" s="50" t="str">
        <f ca="1">IF(G54&lt;&gt;"",C54,IF(G55&lt;&gt;"",C55,""))</f>
        <v>Nr 103 Kristoffer Jakobsen Storklintens AK Skalp</v>
      </c>
      <c r="L55" s="134">
        <v>0</v>
      </c>
      <c r="M55" s="85">
        <v>0</v>
      </c>
      <c r="N55" s="72">
        <f>IF(M55&lt;&gt;"",IF(L55+M55&lt;L53+M53,0,(L55+M55)-(L53+M53)),"")</f>
        <v>0</v>
      </c>
      <c r="O55" s="81" t="str">
        <f>IF(N55&lt;N53,"v",IF(N55=N53,IF(M55&lt;M53,"v",""),""))</f>
        <v>v</v>
      </c>
      <c r="P55" s="2">
        <v>12</v>
      </c>
      <c r="Q55" s="108">
        <v>12</v>
      </c>
      <c r="R55" s="108"/>
      <c r="S55" s="47" t="str">
        <f ca="1">IF(O53&lt;&gt;"",K53,IF(O55&lt;&gt;"",K55,""))</f>
        <v>Nr 103 Kristoffer Jakobsen Storklintens AK Skalp</v>
      </c>
      <c r="T55" s="134">
        <v>0</v>
      </c>
      <c r="U55" s="71">
        <v>0.33300000000000002</v>
      </c>
      <c r="V55" s="72">
        <f>IF(U55&lt;&gt;"",IF(T55+U55&lt;T51+U51,0,(T55+U55)-(T51+U51)),"")</f>
        <v>0.22900000000000004</v>
      </c>
      <c r="W55" s="115" t="str">
        <f>IF(V55&lt;V51,"v",IF(V55=V51,IF(U55&lt;U51,"v",""),""))</f>
        <v/>
      </c>
      <c r="X55" s="5"/>
      <c r="Y55" s="3"/>
      <c r="Z55" s="3"/>
      <c r="AA55" s="55"/>
      <c r="AB55" s="93"/>
      <c r="AC55" s="93"/>
      <c r="AD55" s="93"/>
      <c r="AE55" s="93"/>
      <c r="AF55" s="3"/>
      <c r="AG55" s="126"/>
      <c r="AH55" s="147" t="s">
        <v>52</v>
      </c>
      <c r="AI55" s="148" t="str">
        <f ca="1">IF(AND(W65="",W69=""),"",IF(W65="",S65,IF(W69="",S69)))</f>
        <v>Nr 134 Lifvendahl Ludvig Sälens IF</v>
      </c>
      <c r="AJ55" s="149"/>
      <c r="AK55" s="149"/>
      <c r="AL55" s="149"/>
      <c r="AM55" s="150"/>
      <c r="AN55" s="150"/>
      <c r="AO55" s="147" t="s">
        <v>62</v>
      </c>
      <c r="AP55" s="151" t="str">
        <f ca="1">IF(AND(G36="",G37=""),"",IF(G36="",C36,IF(G37="",C37)))</f>
        <v>Nr 144 William Franzén IFK Lidingö Slalomklubb</v>
      </c>
      <c r="AQ55" s="149"/>
      <c r="AR55" s="150"/>
      <c r="AS55" s="149"/>
      <c r="AT55" s="149"/>
      <c r="AU55" s="128"/>
      <c r="AV55" s="128"/>
      <c r="AW55" s="128"/>
    </row>
    <row r="56" spans="1:49" ht="11.1" customHeight="1">
      <c r="A56" s="142"/>
      <c r="B56" s="142"/>
      <c r="C56" s="3"/>
      <c r="D56" s="12"/>
      <c r="E56" s="12"/>
      <c r="F56" s="40"/>
      <c r="G56" s="44"/>
      <c r="H56" s="3"/>
      <c r="I56" s="41"/>
      <c r="J56" s="41"/>
      <c r="K56" s="52"/>
      <c r="L56" s="86"/>
      <c r="M56" s="86"/>
      <c r="N56" s="87"/>
      <c r="O56" s="53"/>
      <c r="Q56" s="109"/>
      <c r="R56" s="109"/>
      <c r="S56" s="56"/>
      <c r="T56" s="94"/>
      <c r="U56" s="94"/>
      <c r="V56" s="95"/>
      <c r="W56" s="89"/>
      <c r="AA56" s="53"/>
      <c r="AB56" s="89"/>
      <c r="AC56" s="89"/>
      <c r="AD56" s="89"/>
      <c r="AE56" s="89"/>
      <c r="AF56" s="3"/>
      <c r="AH56" s="150"/>
      <c r="AI56" s="150"/>
      <c r="AJ56" s="149"/>
      <c r="AK56" s="149"/>
      <c r="AL56" s="149"/>
      <c r="AM56" s="150"/>
      <c r="AN56" s="150"/>
      <c r="AO56" s="150"/>
      <c r="AP56" s="150"/>
      <c r="AQ56" s="150"/>
      <c r="AR56" s="150"/>
      <c r="AS56" s="150"/>
      <c r="AT56" s="150"/>
      <c r="AU56" s="127"/>
      <c r="AV56" s="128"/>
      <c r="AW56" s="128"/>
    </row>
    <row r="57" spans="1:49" ht="11.1" customHeight="1">
      <c r="A57" s="119">
        <v>57</v>
      </c>
      <c r="B57" s="119">
        <v>121</v>
      </c>
      <c r="C57" s="46" t="str">
        <f ca="1">("Nr "&amp;INDIRECT("Ranking" &amp;L2 &amp;"!M46")) &amp;" " &amp;(INDIRECT("Ranking" &amp;L2 &amp;"!K46")) &amp;" " &amp;(INDIRECT("Ranking" &amp;L2 &amp;"!L46"))</f>
        <v>Nr 142 Fredrik Bauer IFK Mora AK</v>
      </c>
      <c r="D57" s="67">
        <v>0</v>
      </c>
      <c r="E57" s="134">
        <v>0</v>
      </c>
      <c r="F57" s="72">
        <f t="shared" ref="F57" si="56">IF(E57&lt;&gt;"",IF(D57+E57&lt;D58+E58,0,(D57+E57)-(D58+E58)),"")</f>
        <v>0</v>
      </c>
      <c r="G57" s="69" t="str">
        <f>IF(F57&lt;F58,"v",IF(F57=F58,IF(E57&lt;E58,"v",""),""))</f>
        <v>v</v>
      </c>
      <c r="H57" s="3"/>
      <c r="I57" s="45"/>
      <c r="J57" s="45"/>
      <c r="K57" s="48" t="str">
        <f ca="1">IF(G57&lt;&gt;"",C57,IF(G58&lt;&gt;"",C58,""))</f>
        <v>Nr 142 Fredrik Bauer IFK Mora AK</v>
      </c>
      <c r="L57" s="75">
        <v>0</v>
      </c>
      <c r="M57" s="132">
        <v>0.13700000000000001</v>
      </c>
      <c r="N57" s="76">
        <f>IF(M57&lt;&gt;"",IF(L57+M57&lt;L59+M59,0,(L57+M57)-(L59+M59)),"")</f>
        <v>0</v>
      </c>
      <c r="O57" s="69" t="str">
        <f>IF(N57&lt;N59,"v",IF(N57=N59,IF(M57&lt;M59,"v",""),""))</f>
        <v>v</v>
      </c>
      <c r="P57" s="1">
        <v>13</v>
      </c>
      <c r="Q57" s="109">
        <v>13</v>
      </c>
      <c r="R57" s="109"/>
      <c r="S57" s="57" t="str">
        <f ca="1">IF(O57&lt;&gt;"",K57,IF(O59&lt;&gt;"",K59,""))</f>
        <v>Nr 142 Fredrik Bauer IFK Mora AK</v>
      </c>
      <c r="T57" s="96">
        <v>8.2000000000000003E-2</v>
      </c>
      <c r="U57" s="132">
        <v>0</v>
      </c>
      <c r="V57" s="72">
        <f>IF(U57&lt;&gt;"",IF(T57+U57&lt;T61+U61,0,(T57+U57)-(T61+U61)),"")</f>
        <v>0</v>
      </c>
      <c r="W57" s="68" t="str">
        <f>IF(V57&lt;V61,"v",IF(V57=V61,IF(U57&lt;U61,"v",""),""))</f>
        <v>v</v>
      </c>
      <c r="AA57" s="53"/>
      <c r="AB57" s="89"/>
      <c r="AC57" s="89"/>
      <c r="AD57" s="89"/>
      <c r="AE57" s="89"/>
      <c r="AF57" s="3"/>
      <c r="AG57" s="126"/>
      <c r="AH57" s="147" t="s">
        <v>53</v>
      </c>
      <c r="AI57" s="151" t="str">
        <f ca="1">IF(AND(O6="",O8=""),"",IF(O6="",K6,IF(O8="",K8)))</f>
        <v>Nr 133 Emil Asplund Malå IF</v>
      </c>
      <c r="AJ57" s="149"/>
      <c r="AK57" s="149"/>
      <c r="AL57" s="150"/>
      <c r="AM57" s="149"/>
      <c r="AN57" s="150"/>
      <c r="AO57" s="147" t="s">
        <v>62</v>
      </c>
      <c r="AP57" s="151" t="str">
        <f ca="1">IF(AND(G40="",G41=""),"",IF(G40="",C40,IF(G41="",C41)))</f>
        <v>Nr 143 Edward Nord Norrköpings SK</v>
      </c>
      <c r="AQ57" s="150"/>
      <c r="AR57" s="150"/>
      <c r="AS57" s="149"/>
      <c r="AT57" s="150"/>
      <c r="AU57" s="127"/>
      <c r="AV57" s="128"/>
      <c r="AW57" s="128"/>
    </row>
    <row r="58" spans="1:49" ht="11.1" customHeight="1">
      <c r="A58" s="122"/>
      <c r="B58" s="122"/>
      <c r="C58" s="46" t="str">
        <f ca="1">("Nr "&amp;INDIRECT("Ranking" &amp;L2 &amp;"!M27")) &amp;" " &amp;(INDIRECT("Ranking" &amp;L2 &amp;"!K27")) &amp;" " &amp;(INDIRECT("Ranking" &amp;L2 &amp;"!L27"))</f>
        <v>Nr 123 Johan Säfvenberg UHSK Umeå SK</v>
      </c>
      <c r="D58" s="134">
        <v>0.251</v>
      </c>
      <c r="E58" s="67">
        <v>0.57499999999999996</v>
      </c>
      <c r="F58" s="72">
        <f t="shared" ref="F58" si="57">IF(E58&lt;&gt;"",IF(D58+E58&lt;D57+E57,0,(D58+E58)-(D57+E57)),"")</f>
        <v>0.82599999999999996</v>
      </c>
      <c r="G58" s="70" t="str">
        <f>IF(F58&lt;F57,"v",IF(F58=F57,IF(E58&lt;E57,"v",""),""))</f>
        <v/>
      </c>
      <c r="H58" s="7"/>
      <c r="I58" s="121">
        <v>157</v>
      </c>
      <c r="J58" s="121">
        <v>189</v>
      </c>
      <c r="K58" s="49"/>
      <c r="L58" s="77"/>
      <c r="M58" s="77"/>
      <c r="N58" s="78"/>
      <c r="O58" s="79"/>
      <c r="P58" s="6"/>
      <c r="Q58" s="111"/>
      <c r="R58" s="111"/>
      <c r="S58" s="58"/>
      <c r="T58" s="97"/>
      <c r="U58" s="97"/>
      <c r="V58" s="98"/>
      <c r="W58" s="114"/>
      <c r="X58" s="3"/>
      <c r="Y58" s="3"/>
      <c r="Z58" s="3"/>
      <c r="AA58" s="53"/>
      <c r="AB58" s="89"/>
      <c r="AC58" s="89"/>
      <c r="AD58" s="89"/>
      <c r="AE58" s="93"/>
      <c r="AF58" s="3"/>
      <c r="AG58" s="126"/>
      <c r="AH58" s="147" t="s">
        <v>53</v>
      </c>
      <c r="AI58" s="151" t="str">
        <f ca="1">IF(AND(O10="",O12=""),"",IF(O10="",K10,IF(O12="",K12)))</f>
        <v>Nr 117 Christopher Wisén Mälaröarnas Alpina SK</v>
      </c>
      <c r="AJ58" s="149"/>
      <c r="AK58" s="149"/>
      <c r="AL58" s="150"/>
      <c r="AM58" s="149"/>
      <c r="AN58" s="150"/>
      <c r="AO58" s="147" t="s">
        <v>62</v>
      </c>
      <c r="AP58" s="151" t="str">
        <f ca="1">IF(AND(G42="",G43=""),"",IF(G42="",C42,IF(G43="",C43)))</f>
        <v>Nr 154 Claes Croneborg Saltsjöbadens SLK</v>
      </c>
      <c r="AQ58" s="150"/>
      <c r="AR58" s="150"/>
      <c r="AS58" s="149"/>
      <c r="AT58" s="150"/>
      <c r="AU58" s="127"/>
      <c r="AV58" s="128"/>
      <c r="AW58" s="128"/>
    </row>
    <row r="59" spans="1:49" ht="11.1" customHeight="1">
      <c r="A59" s="121">
        <v>58</v>
      </c>
      <c r="B59" s="121">
        <v>122</v>
      </c>
      <c r="C59" s="47" t="str">
        <f ca="1">("Nr "&amp;INDIRECT("Ranking" &amp;L2 &amp;"!M59")) &amp;" " &amp;(INDIRECT("Ranking" &amp;L2 &amp;"!K59")) &amp;" " &amp;(INDIRECT("Ranking" &amp;L2 &amp;"!L59"))</f>
        <v>Nr 155 Johan Eriksson Roslagens AK</v>
      </c>
      <c r="D59" s="73">
        <v>0</v>
      </c>
      <c r="E59" s="145">
        <v>0.4</v>
      </c>
      <c r="F59" s="72">
        <f t="shared" ref="F59" si="58">IF(E59&lt;&gt;"",IF(D59+E59&lt;D60+E60,0,(D59+E59)-(D60+E60)),"")</f>
        <v>0.25</v>
      </c>
      <c r="G59" s="69" t="str">
        <f t="shared" ref="G59" si="59">IF(F59&lt;F60,"v",IF(F59=F60,IF(E59&lt;E60,"v",""),""))</f>
        <v/>
      </c>
      <c r="H59" s="3"/>
      <c r="I59" s="122"/>
      <c r="J59" s="122"/>
      <c r="K59" s="48" t="str">
        <f ca="1">IF(G59&lt;&gt;"",C59,IF(G60&lt;&gt;"",C60,""))</f>
        <v>Nr 110 Michael Vesterlund Junsele IF</v>
      </c>
      <c r="L59" s="134">
        <v>0.4</v>
      </c>
      <c r="M59" s="80">
        <v>0</v>
      </c>
      <c r="N59" s="72">
        <f>IF(M59&lt;&gt;"",IF(L59+M59&lt;L57+M57,0,(L59+M59)-(L57+M57)),"")</f>
        <v>0.26300000000000001</v>
      </c>
      <c r="O59" s="81" t="str">
        <f>IF(N59&lt;N57,"v",IF(N59=N57,IF(M59&lt;M57,"v",""),""))</f>
        <v/>
      </c>
      <c r="Q59" s="107">
        <v>207</v>
      </c>
      <c r="R59" s="107">
        <v>223</v>
      </c>
      <c r="S59" s="59" t="s">
        <v>60</v>
      </c>
      <c r="T59" s="99"/>
      <c r="U59" s="99"/>
      <c r="V59" s="100"/>
      <c r="W59" s="116"/>
      <c r="X59" s="2"/>
      <c r="Y59" s="14"/>
      <c r="Z59" s="14"/>
      <c r="AA59" s="146" t="str">
        <f ca="1">IF(W57&lt;&gt;"",S57,IF(W61&lt;&gt;"",S61,""))</f>
        <v>Nr 142 Fredrik Bauer IFK Mora AK</v>
      </c>
      <c r="AB59" s="84">
        <v>0.4</v>
      </c>
      <c r="AC59" s="132">
        <v>0</v>
      </c>
      <c r="AD59" s="76">
        <f>IF(AC59&lt;&gt;"",IF(AB59+AC59&lt;AB67+AC67,0,(AB59+AC59)-(AB67+AC67)),"")</f>
        <v>0</v>
      </c>
      <c r="AE59" s="68" t="str">
        <f>IF(AD59&lt;AD67,"v",IF(AD59=AD67,IF(AC59&lt;AC67,"v",""),""))</f>
        <v>v</v>
      </c>
      <c r="AF59" s="3"/>
      <c r="AG59" s="126"/>
      <c r="AH59" s="147" t="s">
        <v>53</v>
      </c>
      <c r="AI59" s="151" t="str">
        <f ca="1">IF(AND(O14="",O16=""),"",IF(O14="",K14,IF(O16="",K16)))</f>
        <v>Nr 108 Mattias Rönngren Åre SLK</v>
      </c>
      <c r="AJ59" s="149"/>
      <c r="AK59" s="149"/>
      <c r="AL59" s="150"/>
      <c r="AM59" s="149"/>
      <c r="AN59" s="150"/>
      <c r="AO59" s="147" t="s">
        <v>62</v>
      </c>
      <c r="AP59" s="151" t="str">
        <f ca="1">IF(AND(G44="",G45=""),"",IF(G44="",C44,IF(G45="",C45)))</f>
        <v>Nr 138 Marcus Duvernoy Uppsala SLK</v>
      </c>
      <c r="AQ59" s="150"/>
      <c r="AR59" s="150"/>
      <c r="AS59" s="149"/>
      <c r="AT59" s="150"/>
      <c r="AU59" s="127"/>
      <c r="AV59" s="128"/>
      <c r="AW59" s="128"/>
    </row>
    <row r="60" spans="1:49" ht="11.1" customHeight="1">
      <c r="A60" s="122"/>
      <c r="B60" s="122"/>
      <c r="C60" s="47" t="str">
        <f ca="1">("Nr "&amp;INDIRECT("Ranking" &amp;L2 &amp;"!M14")) &amp;" " &amp;(INDIRECT("Ranking" &amp;L2 &amp;"!K14")) &amp;" " &amp;(INDIRECT("Ranking" &amp;L2 &amp;"!L14"))</f>
        <v>Nr 110 Michael Vesterlund Junsele IF</v>
      </c>
      <c r="D60" s="134">
        <v>0.15</v>
      </c>
      <c r="E60" s="71">
        <v>0</v>
      </c>
      <c r="F60" s="72">
        <f t="shared" ref="F60" si="60">IF(E60&lt;&gt;"",IF(D60+E60&lt;D59+E59,0,(D60+E60)-(D59+E59)),"")</f>
        <v>0</v>
      </c>
      <c r="G60" s="70" t="str">
        <f t="shared" ref="G60" si="61">IF(F60&lt;F59,"v",IF(F60=F59,IF(E60&lt;E59,"v",""),""))</f>
        <v>v</v>
      </c>
      <c r="H60" s="7"/>
      <c r="I60" s="41"/>
      <c r="J60" s="41"/>
      <c r="K60" s="49"/>
      <c r="L60" s="82"/>
      <c r="M60" s="82"/>
      <c r="N60" s="83"/>
      <c r="O60" s="55"/>
      <c r="P60" s="3"/>
      <c r="Q60" s="107"/>
      <c r="R60" s="107"/>
      <c r="S60" s="53"/>
      <c r="T60" s="88"/>
      <c r="U60" s="88"/>
      <c r="V60" s="89"/>
      <c r="W60" s="89"/>
      <c r="X60" s="5"/>
      <c r="Y60" s="3"/>
      <c r="Z60" s="3"/>
      <c r="AA60" s="58"/>
      <c r="AB60" s="98"/>
      <c r="AC60" s="98"/>
      <c r="AD60" s="98"/>
      <c r="AE60" s="114"/>
      <c r="AF60" s="5"/>
      <c r="AG60" s="126"/>
      <c r="AH60" s="147" t="s">
        <v>53</v>
      </c>
      <c r="AI60" s="151" t="str">
        <f ca="1">IF(AND(O18="",O20=""),"",IF(O18="",K18,IF(O20="",K20)))</f>
        <v>Nr 141 Henrik Fallgren Sollentuna SLK</v>
      </c>
      <c r="AJ60" s="149"/>
      <c r="AK60" s="149"/>
      <c r="AL60" s="150"/>
      <c r="AM60" s="149"/>
      <c r="AN60" s="150"/>
      <c r="AO60" s="147" t="s">
        <v>62</v>
      </c>
      <c r="AP60" s="151" t="str">
        <f ca="1">IF(AND(G46="",G47=""),"",IF(G46="",C46,IF(G47="",C47)))</f>
        <v>Nr 159 Teodor Wickman Sundsvalls SLK</v>
      </c>
      <c r="AQ60" s="150"/>
      <c r="AR60" s="150"/>
      <c r="AS60" s="149"/>
      <c r="AT60" s="150"/>
    </row>
    <row r="61" spans="1:49" ht="11.1" customHeight="1">
      <c r="A61" s="119">
        <v>59</v>
      </c>
      <c r="B61" s="119">
        <v>123</v>
      </c>
      <c r="C61" s="46" t="str">
        <f ca="1">("Nr "&amp;INDIRECT("Ranking" &amp;L2 &amp;"!M43")) &amp;" " &amp;(INDIRECT("Ranking" &amp;L2 &amp;"!K43")) &amp;" " &amp;(INDIRECT("Ranking" &amp;L2 &amp;"!L43"))</f>
        <v>Nr 139 Jacob Rangnitt IFK Lidingö Slalomklubb</v>
      </c>
      <c r="D61" s="74">
        <v>0</v>
      </c>
      <c r="E61" s="145">
        <v>0.42099999999999999</v>
      </c>
      <c r="F61" s="72">
        <f t="shared" ref="F61" si="62">IF(E61&lt;&gt;"",IF(D61+E61&lt;D62+E62,0,(D61+E61)-(D62+E62)),"")</f>
        <v>0.22699999999999998</v>
      </c>
      <c r="G61" s="69" t="str">
        <f t="shared" ref="G61" si="63">IF(F61&lt;F62,"v",IF(F61=F62,IF(E61&lt;E62,"v",""),""))</f>
        <v/>
      </c>
      <c r="H61" s="3"/>
      <c r="I61" s="45"/>
      <c r="J61" s="45"/>
      <c r="K61" s="50" t="str">
        <f ca="1">IF(G61&lt;&gt;"",C61,IF(G62&lt;&gt;"",C62,""))</f>
        <v>Nr 126 Andreas Dirlinger Åre SLK</v>
      </c>
      <c r="L61" s="84">
        <v>0.30399999999999999</v>
      </c>
      <c r="M61" s="132">
        <v>0.318</v>
      </c>
      <c r="N61" s="76">
        <f>IF(M61&lt;&gt;"",IF(L61+M61&lt;L63+M63,0,(L61+M61)-(L63+M63)),"")</f>
        <v>0.622</v>
      </c>
      <c r="O61" s="69" t="str">
        <f>IF(N61&lt;N63,"v",IF(N61=N63,IF(M61&lt;M63,"v",""),""))</f>
        <v/>
      </c>
      <c r="P61" s="1">
        <v>14</v>
      </c>
      <c r="Q61" s="109">
        <v>14</v>
      </c>
      <c r="R61" s="109"/>
      <c r="S61" s="57" t="str">
        <f ca="1">IF(O61&lt;&gt;"",K61,IF(O63&lt;&gt;"",K63,""))</f>
        <v>Nr 107 Rickard Kåhre Hjortens SK</v>
      </c>
      <c r="T61" s="134">
        <v>0</v>
      </c>
      <c r="U61" s="67">
        <v>0.4</v>
      </c>
      <c r="V61" s="72">
        <f>IF(U61&lt;&gt;"",IF(T61+U61&lt;T57+U57,0,(T61+U61)-(T57+U57)),"")</f>
        <v>0.318</v>
      </c>
      <c r="W61" s="115" t="str">
        <f>IF(V61&lt;V57,"v",IF(V61=V57,IF(U61&lt;U57,"v",""),""))</f>
        <v/>
      </c>
      <c r="X61" s="5"/>
      <c r="Y61" s="3"/>
      <c r="Z61" s="3"/>
      <c r="AA61" s="55"/>
      <c r="AB61" s="93"/>
      <c r="AC61" s="93"/>
      <c r="AD61" s="93"/>
      <c r="AE61" s="93"/>
      <c r="AF61" s="5"/>
      <c r="AG61" s="126"/>
      <c r="AH61" s="147" t="s">
        <v>53</v>
      </c>
      <c r="AI61" s="151" t="str">
        <f ca="1">IF(AND(O22="",O24=""),"",IF(O22="",K22,IF(O24="",K24)))</f>
        <v>Nr 129 Dennis Eriksson IFK Borlänge</v>
      </c>
      <c r="AJ61" s="149"/>
      <c r="AK61" s="149"/>
      <c r="AL61" s="150"/>
      <c r="AM61" s="149"/>
      <c r="AN61" s="150"/>
      <c r="AO61" s="147" t="s">
        <v>62</v>
      </c>
      <c r="AP61" s="151" t="str">
        <f ca="1">IF(AND(G48="",G49=""),"",IF(G48="",C48,IF(G49="",C49)))</f>
        <v>Nr 146 Oscar Eckman Sollentuna SLK</v>
      </c>
      <c r="AQ61" s="150"/>
      <c r="AR61" s="150"/>
      <c r="AS61" s="149"/>
      <c r="AT61" s="150"/>
    </row>
    <row r="62" spans="1:49" ht="11.1" customHeight="1">
      <c r="A62" s="122"/>
      <c r="B62" s="122"/>
      <c r="C62" s="46" t="str">
        <f ca="1">("Nr "&amp;INDIRECT("Ranking" &amp;L2 &amp;"!M30")) &amp;" " &amp;(INDIRECT("Ranking" &amp;L2 &amp;"!K30")) &amp;" " &amp;(INDIRECT("Ranking" &amp;L2 &amp;"!L30"))</f>
        <v>Nr 126 Andreas Dirlinger Åre SLK</v>
      </c>
      <c r="D62" s="134">
        <v>0.19400000000000001</v>
      </c>
      <c r="E62" s="67">
        <v>0</v>
      </c>
      <c r="F62" s="72">
        <f t="shared" ref="F62" si="64">IF(E62&lt;&gt;"",IF(D62+E62&lt;D61+E61,0,(D62+E62)-(D61+E61)),"")</f>
        <v>0</v>
      </c>
      <c r="G62" s="70" t="str">
        <f t="shared" ref="G62" si="65">IF(F62&lt;F61,"v",IF(F62=F61,IF(E62&lt;E61,"v",""),""))</f>
        <v>v</v>
      </c>
      <c r="H62" s="7"/>
      <c r="I62" s="121">
        <v>158</v>
      </c>
      <c r="J62" s="121">
        <v>190</v>
      </c>
      <c r="K62" s="51"/>
      <c r="L62" s="77"/>
      <c r="M62" s="77"/>
      <c r="N62" s="78"/>
      <c r="O62" s="79"/>
      <c r="P62" s="6"/>
      <c r="Q62" s="111"/>
      <c r="R62" s="111"/>
      <c r="S62" s="58"/>
      <c r="T62" s="92"/>
      <c r="U62" s="92"/>
      <c r="V62" s="93"/>
      <c r="W62" s="93"/>
      <c r="X62" s="3"/>
      <c r="Y62" s="3"/>
      <c r="Z62" s="3"/>
      <c r="AA62" s="53"/>
      <c r="AB62" s="89"/>
      <c r="AC62" s="89"/>
      <c r="AD62" s="89"/>
      <c r="AE62" s="89"/>
      <c r="AF62" s="5"/>
      <c r="AG62" s="126"/>
      <c r="AH62" s="147" t="s">
        <v>53</v>
      </c>
      <c r="AI62" s="151" t="str">
        <f ca="1">IF(AND(O26="",O28=""),"",IF(O26="",K26,IF(O28="",K28)))</f>
        <v>Nr 152 Jens Holmström UHSK Umeå SK</v>
      </c>
      <c r="AJ62" s="149"/>
      <c r="AK62" s="149"/>
      <c r="AL62" s="150"/>
      <c r="AM62" s="149"/>
      <c r="AN62" s="150"/>
      <c r="AO62" s="147" t="s">
        <v>62</v>
      </c>
      <c r="AP62" s="151" t="str">
        <f ca="1">IF(AND(G50="",G51=""),"",IF(G50="",C50,IF(G51="",C51)))</f>
        <v>Nr 151 Johan Silfält Valfjällets SLK</v>
      </c>
      <c r="AQ62" s="150"/>
      <c r="AR62" s="150"/>
      <c r="AS62" s="149"/>
      <c r="AT62" s="150"/>
    </row>
    <row r="63" spans="1:49" ht="11.1" customHeight="1">
      <c r="A63" s="121">
        <v>60</v>
      </c>
      <c r="B63" s="121">
        <v>124</v>
      </c>
      <c r="C63" s="47" t="str">
        <f ca="1">("Nr "&amp;INDIRECT("Ranking" &amp;L2 &amp;"!M62")) &amp;" " &amp;(INDIRECT("Ranking" &amp;L2 &amp;"!K62")) &amp;" " &amp;(INDIRECT("Ranking" &amp;L2 &amp;"!L62"))</f>
        <v>Nr 158 Max Wedsjö Saltsjöbadens SLK</v>
      </c>
      <c r="D63" s="73">
        <v>0.4</v>
      </c>
      <c r="E63" s="145">
        <v>1.429</v>
      </c>
      <c r="F63" s="72">
        <f t="shared" ref="F63" si="66">IF(E63&lt;&gt;"",IF(D63+E63&lt;D64+E64,0,(D63+E63)-(D64+E64)),"")</f>
        <v>1.8290000000000002</v>
      </c>
      <c r="G63" s="69" t="str">
        <f t="shared" ref="G63" si="67">IF(F63&lt;F64,"v",IF(F63=F64,IF(E63&lt;E64,"v",""),""))</f>
        <v/>
      </c>
      <c r="H63" s="3"/>
      <c r="I63" s="122"/>
      <c r="J63" s="122"/>
      <c r="K63" s="50" t="str">
        <f ca="1">IF(G63&lt;&gt;"",C63,IF(G64&lt;&gt;"",C64,""))</f>
        <v>Nr 107 Rickard Kåhre Hjortens SK</v>
      </c>
      <c r="L63" s="134">
        <v>0</v>
      </c>
      <c r="M63" s="85">
        <v>0</v>
      </c>
      <c r="N63" s="72">
        <f>IF(M63&lt;&gt;"",IF(L63+M63&lt;L61+M61,0,(L63+M63)-(L61+M61)),"")</f>
        <v>0</v>
      </c>
      <c r="O63" s="81" t="str">
        <f>IF(N63&lt;N61,"v",IF(N63=N61,IF(M63&lt;M61,"v",""),""))</f>
        <v>v</v>
      </c>
      <c r="Q63" s="109"/>
      <c r="R63" s="109"/>
      <c r="S63" s="55"/>
      <c r="T63" s="92"/>
      <c r="U63" s="92"/>
      <c r="V63" s="93"/>
      <c r="W63" s="93"/>
      <c r="X63" s="3"/>
      <c r="Y63" s="119">
        <v>232</v>
      </c>
      <c r="Z63" s="119">
        <v>240</v>
      </c>
      <c r="AA63" s="59" t="s">
        <v>14</v>
      </c>
      <c r="AB63" s="91"/>
      <c r="AC63" s="91"/>
      <c r="AD63" s="91"/>
      <c r="AE63" s="89"/>
      <c r="AF63" s="4">
        <v>4</v>
      </c>
      <c r="AG63" s="126"/>
      <c r="AH63" s="147" t="s">
        <v>53</v>
      </c>
      <c r="AI63" s="151" t="str">
        <f ca="1">IF(AND(O30="",O32=""),"",IF(O30="",K30,IF(O32="",K32)))</f>
        <v>Nr 105 Casper Stein Lagerheim Östersund-Frösö SLK</v>
      </c>
      <c r="AJ63" s="149"/>
      <c r="AK63" s="149"/>
      <c r="AL63" s="150"/>
      <c r="AM63" s="149"/>
      <c r="AN63" s="150"/>
      <c r="AO63" s="147" t="s">
        <v>62</v>
      </c>
      <c r="AP63" s="151" t="str">
        <f ca="1">IF(AND(G52="",G53=""),"",IF(G52="",C52,IF(G53="",C53)))</f>
        <v>Nr 130 André Olofsson Gävle Alpina SK</v>
      </c>
      <c r="AQ63" s="150"/>
      <c r="AR63" s="150"/>
      <c r="AS63" s="149"/>
      <c r="AT63" s="150"/>
    </row>
    <row r="64" spans="1:49" ht="11.1" customHeight="1">
      <c r="A64" s="122"/>
      <c r="B64" s="122"/>
      <c r="C64" s="47" t="str">
        <f ca="1">("Nr "&amp;INDIRECT("Ranking" &amp;L2 &amp;"!M11")) &amp;" " &amp;(INDIRECT("Ranking" &amp;L2 &amp;"!K11")) &amp;" " &amp;(INDIRECT("Ranking" &amp;L2 &amp;"!L11"))</f>
        <v>Nr 107 Rickard Kåhre Hjortens SK</v>
      </c>
      <c r="D64" s="134">
        <v>0</v>
      </c>
      <c r="E64" s="71">
        <v>0</v>
      </c>
      <c r="F64" s="72">
        <f t="shared" ref="F64" si="68">IF(E64&lt;&gt;"",IF(D64+E64&lt;D63+E63,0,(D64+E64)-(D63+E63)),"")</f>
        <v>0</v>
      </c>
      <c r="G64" s="70" t="str">
        <f t="shared" ref="G64" si="69">IF(F64&lt;F63,"v",IF(F64=F63,IF(E64&lt;E63,"v",""),""))</f>
        <v>v</v>
      </c>
      <c r="H64" s="7"/>
      <c r="I64" s="41"/>
      <c r="J64" s="41"/>
      <c r="K64" s="52"/>
      <c r="L64" s="86"/>
      <c r="M64" s="86"/>
      <c r="N64" s="87"/>
      <c r="O64" s="55"/>
      <c r="P64" s="3"/>
      <c r="Q64" s="112"/>
      <c r="R64" s="112"/>
      <c r="S64" s="53"/>
      <c r="T64" s="88"/>
      <c r="U64" s="88"/>
      <c r="V64" s="89"/>
      <c r="W64" s="89"/>
      <c r="Y64" s="31"/>
      <c r="Z64" s="31"/>
      <c r="AA64" s="53"/>
      <c r="AB64" s="89"/>
      <c r="AC64" s="89"/>
      <c r="AD64" s="89"/>
      <c r="AE64" s="89"/>
      <c r="AF64" s="5"/>
      <c r="AG64" s="126"/>
      <c r="AH64" s="147" t="s">
        <v>53</v>
      </c>
      <c r="AI64" s="151" t="str">
        <f ca="1">IF(AND(O34="",O36=""),"",IF(O34="",K34,IF(O36="",K36)))</f>
        <v>Nr 112 Anthon Cassman Östersund-Frösö SLK</v>
      </c>
      <c r="AJ64" s="149"/>
      <c r="AK64" s="149"/>
      <c r="AL64" s="150"/>
      <c r="AM64" s="149"/>
      <c r="AN64" s="150"/>
      <c r="AO64" s="147" t="s">
        <v>62</v>
      </c>
      <c r="AP64" s="151" t="str">
        <f ca="1">IF(AND(G54="",G55=""),"",IF(G54="",C54,IF(G55="",C55)))</f>
        <v>Nr 162 Anton Leyonberg Bergsjö-Hassela AK</v>
      </c>
      <c r="AQ64" s="150"/>
      <c r="AR64" s="150"/>
      <c r="AS64" s="149"/>
      <c r="AT64" s="150"/>
    </row>
    <row r="65" spans="1:47" ht="11.1" customHeight="1">
      <c r="A65" s="119">
        <v>61</v>
      </c>
      <c r="B65" s="119">
        <v>125</v>
      </c>
      <c r="C65" s="46" t="str">
        <f ca="1">("Nr "&amp;INDIRECT("Ranking" &amp;L2 &amp;"!M51")) &amp;" " &amp;(INDIRECT("Ranking" &amp;L2 &amp;"!K51")) &amp;" " &amp;(INDIRECT("Ranking" &amp;L2 &amp;"!L51"))</f>
        <v>Nr 147 Måns Källstrand Åre SLK</v>
      </c>
      <c r="D65" s="74">
        <v>0.4</v>
      </c>
      <c r="E65" s="145">
        <v>0</v>
      </c>
      <c r="F65" s="72">
        <f t="shared" ref="F65" si="70">IF(E65&lt;&gt;"",IF(D65+E65&lt;D66+E66,0,(D65+E65)-(D66+E66)),"")</f>
        <v>0</v>
      </c>
      <c r="G65" s="69" t="str">
        <f t="shared" ref="G65" si="71">IF(F65&lt;F66,"v",IF(F65=F66,IF(E65&lt;E66,"v",""),""))</f>
        <v>v</v>
      </c>
      <c r="H65" s="3"/>
      <c r="I65" s="45"/>
      <c r="J65" s="45"/>
      <c r="K65" s="48" t="str">
        <f ca="1">IF(G65&lt;&gt;"",C65,IF(G66&lt;&gt;"",C66,""))</f>
        <v>Nr 147 Måns Källstrand Åre SLK</v>
      </c>
      <c r="L65" s="75">
        <v>0.35599999999999998</v>
      </c>
      <c r="M65" s="132">
        <v>1.51</v>
      </c>
      <c r="N65" s="76">
        <f>IF(M65&lt;&gt;"",IF(L65+M65&lt;L67+M67,0,(L65+M65)-(L67+M67)),"")</f>
        <v>1.8660000000000001</v>
      </c>
      <c r="O65" s="69" t="str">
        <f>IF(N65&lt;N67,"v",IF(N65=N67,IF(M65&lt;M67,"v",""),""))</f>
        <v/>
      </c>
      <c r="P65" s="1">
        <v>15</v>
      </c>
      <c r="Q65" s="109">
        <v>15</v>
      </c>
      <c r="R65" s="109"/>
      <c r="S65" s="60" t="str">
        <f ca="1">IF(O65&lt;&gt;"",K65,IF(O67&lt;&gt;"",K67,""))</f>
        <v>Nr 115 Robin Wedin Edsbyns IF Alpina Förening</v>
      </c>
      <c r="T65" s="101">
        <v>0.16500000000000001</v>
      </c>
      <c r="U65" s="132">
        <v>0</v>
      </c>
      <c r="V65" s="76">
        <f>IF(U65&lt;&gt;"",IF(T65+U65&lt;T69+U69,0,(T65+U65)-(T69+U69)),"")</f>
        <v>0</v>
      </c>
      <c r="W65" s="68" t="str">
        <f>IF(V65&lt;V69,"v",IF(V65=V69,IF(U65&lt;U69,"v",""),""))</f>
        <v>v</v>
      </c>
      <c r="AA65" s="53"/>
      <c r="AB65" s="89"/>
      <c r="AC65" s="89"/>
      <c r="AD65" s="89"/>
      <c r="AE65" s="89"/>
      <c r="AF65" s="5"/>
      <c r="AG65" s="126"/>
      <c r="AH65" s="147" t="s">
        <v>53</v>
      </c>
      <c r="AI65" s="151" t="str">
        <f ca="1">IF(AND(O41="",O43=""),"",IF(O41="",K41,IF(O43="",K43)))</f>
        <v>Nr 122 Felix Monsén Åre SLK</v>
      </c>
      <c r="AJ65" s="149"/>
      <c r="AK65" s="149"/>
      <c r="AL65" s="150"/>
      <c r="AM65" s="149"/>
      <c r="AN65" s="150"/>
      <c r="AO65" s="147" t="s">
        <v>62</v>
      </c>
      <c r="AP65" s="151" t="str">
        <f ca="1">IF(AND(G57="",G58=""),"",IF(G57="",C57,IF(G58="",C58)))</f>
        <v>Nr 123 Johan Säfvenberg UHSK Umeå SK</v>
      </c>
      <c r="AQ65" s="150"/>
      <c r="AR65" s="150"/>
      <c r="AS65" s="149"/>
      <c r="AT65" s="150"/>
    </row>
    <row r="66" spans="1:47" ht="11.1" customHeight="1">
      <c r="A66" s="122"/>
      <c r="B66" s="122"/>
      <c r="C66" s="46" t="str">
        <f ca="1">("Nr "&amp;INDIRECT("Ranking" &amp;L2 &amp;"!M22")) &amp;" " &amp;(INDIRECT("Ranking" &amp;L2 &amp;"!K22")) &amp;" " &amp;(INDIRECT("Ranking" &amp;L2 &amp;"!L22"))</f>
        <v>Nr 118 Jesper Persson Östersund-Frösö SLK</v>
      </c>
      <c r="D66" s="134">
        <v>0</v>
      </c>
      <c r="E66" s="67">
        <v>0.4</v>
      </c>
      <c r="F66" s="72">
        <f t="shared" ref="F66" si="72">IF(E66&lt;&gt;"",IF(D66+E66&lt;D65+E65,0,(D66+E66)-(D65+E65)),"")</f>
        <v>0</v>
      </c>
      <c r="G66" s="70" t="str">
        <f t="shared" ref="G66" si="73">IF(F66&lt;F65,"v",IF(F66=F65,IF(E66&lt;E65,"v",""),""))</f>
        <v/>
      </c>
      <c r="H66" s="7"/>
      <c r="I66" s="121">
        <v>159</v>
      </c>
      <c r="J66" s="121">
        <v>191</v>
      </c>
      <c r="K66" s="49"/>
      <c r="L66" s="77"/>
      <c r="M66" s="77"/>
      <c r="N66" s="78"/>
      <c r="O66" s="79"/>
      <c r="P66" s="6"/>
      <c r="Q66" s="111"/>
      <c r="R66" s="111"/>
      <c r="S66" s="58"/>
      <c r="T66" s="97"/>
      <c r="U66" s="97"/>
      <c r="V66" s="98"/>
      <c r="W66" s="114"/>
      <c r="X66" s="3"/>
      <c r="Y66" s="3"/>
      <c r="Z66" s="3"/>
      <c r="AA66" s="55"/>
      <c r="AB66" s="93"/>
      <c r="AC66" s="93"/>
      <c r="AD66" s="93"/>
      <c r="AE66" s="93"/>
      <c r="AF66" s="5"/>
      <c r="AG66" s="126"/>
      <c r="AH66" s="147" t="s">
        <v>53</v>
      </c>
      <c r="AI66" s="151" t="str">
        <f ca="1">IF(AND(O45="",O47=""),"",IF(O45="",K45,IF(O47="",K47)))</f>
        <v>Nr 127 Ludwig Cassman Östersund-Frösö SLK</v>
      </c>
      <c r="AJ66" s="149"/>
      <c r="AK66" s="149"/>
      <c r="AL66" s="150"/>
      <c r="AM66" s="149"/>
      <c r="AN66" s="150"/>
      <c r="AO66" s="147" t="s">
        <v>62</v>
      </c>
      <c r="AP66" s="151" t="str">
        <f ca="1">IF(AND(G59="",G60=""),"",IF(G59="",C59,IF(G60="",C60)))</f>
        <v>Nr 155 Johan Eriksson Roslagens AK</v>
      </c>
      <c r="AQ66" s="150"/>
      <c r="AR66" s="150"/>
      <c r="AS66" s="149"/>
      <c r="AT66" s="150"/>
    </row>
    <row r="67" spans="1:47" ht="11.1" customHeight="1">
      <c r="A67" s="121">
        <v>62</v>
      </c>
      <c r="B67" s="121">
        <v>126</v>
      </c>
      <c r="C67" s="47" t="str">
        <f ca="1">("Nr "&amp;INDIRECT("Ranking" &amp;L2 &amp;"!M54")) &amp;" " &amp;(INDIRECT("Ranking" &amp;L2 &amp;"!K54")) &amp;" " &amp;(INDIRECT("Ranking" &amp;L2 &amp;"!L54"))</f>
        <v>Nr 150 Oskar Ingves SK Vitesse</v>
      </c>
      <c r="D67" s="71">
        <v>0.4</v>
      </c>
      <c r="E67" s="134">
        <v>0.82699999999999996</v>
      </c>
      <c r="F67" s="72">
        <f t="shared" ref="F67" si="74">IF(E67&lt;&gt;"",IF(D67+E67&lt;D68+E68,0,(D67+E67)-(D68+E68)),"")</f>
        <v>1.2269999999999999</v>
      </c>
      <c r="G67" s="69" t="str">
        <f t="shared" ref="G67" si="75">IF(F67&lt;F68,"v",IF(F67=F68,IF(E67&lt;E68,"v",""),""))</f>
        <v/>
      </c>
      <c r="H67" s="2"/>
      <c r="I67" s="122"/>
      <c r="J67" s="122"/>
      <c r="K67" s="48" t="str">
        <f ca="1">IF(G67&lt;&gt;"",C67,IF(G68&lt;&gt;"",C68,""))</f>
        <v>Nr 115 Robin Wedin Edsbyns IF Alpina Förening</v>
      </c>
      <c r="L67" s="134">
        <v>0</v>
      </c>
      <c r="M67" s="80">
        <v>0</v>
      </c>
      <c r="N67" s="72">
        <f>IF(M67&lt;&gt;"",IF(L67+M67&lt;L65+M65,0,(L67+M67)-(L65+M65)),"")</f>
        <v>0</v>
      </c>
      <c r="O67" s="81" t="str">
        <f>IF(N67&lt;N65,"v",IF(N67=N65,IF(M67&lt;M65,"v",""),""))</f>
        <v>v</v>
      </c>
      <c r="Q67" s="107">
        <v>208</v>
      </c>
      <c r="R67" s="107">
        <v>224</v>
      </c>
      <c r="S67" s="59" t="s">
        <v>61</v>
      </c>
      <c r="T67" s="99"/>
      <c r="U67" s="99"/>
      <c r="V67" s="100"/>
      <c r="W67" s="116"/>
      <c r="X67" s="2"/>
      <c r="Y67" s="14"/>
      <c r="Z67" s="14"/>
      <c r="AA67" s="146" t="str">
        <f ca="1">IF(W65&lt;&gt;"",S65,IF(W69&lt;&gt;"",S69,""))</f>
        <v>Nr 115 Robin Wedin Edsbyns IF Alpina Förening</v>
      </c>
      <c r="AB67" s="134">
        <v>0</v>
      </c>
      <c r="AC67" s="85">
        <v>0.4</v>
      </c>
      <c r="AD67" s="72">
        <f>IF(AC67&lt;&gt;"",IF(AB67+AC67&lt;AB59+AC59,0,(AB67+AC67)-(AB59+AC59)),"")</f>
        <v>0</v>
      </c>
      <c r="AE67" s="115" t="str">
        <f>IF(AD67&lt;AD59,"v",IF(AD67=AD59,IF(AC67&lt;AC59,"v",""),""))</f>
        <v/>
      </c>
      <c r="AF67" s="5"/>
      <c r="AG67" s="126"/>
      <c r="AH67" s="147" t="s">
        <v>53</v>
      </c>
      <c r="AI67" s="151" t="str">
        <f ca="1">IF(AND(O49="",O51=""),"",IF(O49="",K49,IF(O51="",K51)))</f>
        <v>Nr 119 Mattis Hiltula Östersund-Frösö SLK</v>
      </c>
      <c r="AJ67" s="149"/>
      <c r="AK67" s="149"/>
      <c r="AL67" s="150"/>
      <c r="AM67" s="149"/>
      <c r="AN67" s="150"/>
      <c r="AO67" s="147" t="s">
        <v>62</v>
      </c>
      <c r="AP67" s="151" t="str">
        <f ca="1">IF(AND(G61="",G62=""),"",IF(G61="",C61,IF(G62="",C62)))</f>
        <v>Nr 139 Jacob Rangnitt IFK Lidingö Slalomklubb</v>
      </c>
      <c r="AQ67" s="150"/>
      <c r="AR67" s="150"/>
      <c r="AS67" s="149"/>
      <c r="AT67" s="150"/>
    </row>
    <row r="68" spans="1:47" ht="11.1" customHeight="1">
      <c r="A68" s="122"/>
      <c r="B68" s="122"/>
      <c r="C68" s="47" t="str">
        <f ca="1">("Nr "&amp;INDIRECT("Ranking" &amp;L2 &amp;"!M19")) &amp;" " &amp;(INDIRECT("Ranking" &amp;L2 &amp;"!K19")) &amp;" " &amp;(INDIRECT("Ranking" &amp;L2 &amp;"!L19"))</f>
        <v>Nr 115 Robin Wedin Edsbyns IF Alpina Förening</v>
      </c>
      <c r="D68" s="134">
        <v>0</v>
      </c>
      <c r="E68" s="71">
        <v>0</v>
      </c>
      <c r="F68" s="72">
        <f t="shared" ref="F68" si="76">IF(E68&lt;&gt;"",IF(D68+E68&lt;D67+E67,0,(D68+E68)-(D67+E67)),"")</f>
        <v>0</v>
      </c>
      <c r="G68" s="70" t="str">
        <f t="shared" ref="G68" si="77">IF(F68&lt;F67,"v",IF(F68=F67,IF(E68&lt;E67,"v",""),""))</f>
        <v>v</v>
      </c>
      <c r="H68" s="7"/>
      <c r="I68" s="41"/>
      <c r="J68" s="41"/>
      <c r="K68" s="49"/>
      <c r="L68" s="82"/>
      <c r="M68" s="82"/>
      <c r="N68" s="83"/>
      <c r="O68" s="55"/>
      <c r="P68" s="3"/>
      <c r="Q68" s="107"/>
      <c r="R68" s="107"/>
      <c r="S68" s="53"/>
      <c r="T68" s="88"/>
      <c r="U68" s="88"/>
      <c r="V68" s="89"/>
      <c r="W68" s="89"/>
      <c r="X68" s="5"/>
      <c r="Y68" s="3"/>
      <c r="Z68" s="3"/>
      <c r="AA68" s="6"/>
      <c r="AB68" s="12"/>
      <c r="AC68" s="12"/>
      <c r="AD68" s="12"/>
      <c r="AE68" s="12"/>
      <c r="AF68" s="3"/>
      <c r="AG68" s="126"/>
      <c r="AH68" s="147" t="s">
        <v>53</v>
      </c>
      <c r="AI68" s="151" t="str">
        <f ca="1">IF(AND(O53="",O55=""),"",IF(O53="",K53,IF(O55="",K55)))</f>
        <v>Nr 135 Johan Larsson AK Skellefteå</v>
      </c>
      <c r="AJ68" s="149"/>
      <c r="AK68" s="149"/>
      <c r="AL68" s="150"/>
      <c r="AM68" s="149"/>
      <c r="AN68" s="150"/>
      <c r="AO68" s="147" t="s">
        <v>62</v>
      </c>
      <c r="AP68" s="151" t="str">
        <f ca="1">IF(AND(G63="",G64=""),"",IF(G63="",C63,IF(G64="",C64)))</f>
        <v>Nr 158 Max Wedsjö Saltsjöbadens SLK</v>
      </c>
      <c r="AQ68" s="150"/>
      <c r="AR68" s="150"/>
      <c r="AS68" s="149"/>
      <c r="AT68" s="150"/>
    </row>
    <row r="69" spans="1:47" ht="11.1" customHeight="1">
      <c r="A69" s="119">
        <v>63</v>
      </c>
      <c r="B69" s="119">
        <v>127</v>
      </c>
      <c r="C69" s="46" t="str">
        <f ca="1">("Nr "&amp;INDIRECT("Ranking" &amp;L2 &amp;"!M38")) &amp;" " &amp;(INDIRECT("Ranking" &amp;L2 &amp;"!K38")) &amp;" " &amp;(INDIRECT("Ranking" &amp;L2 &amp;"!L38"))</f>
        <v>Nr 134 Lifvendahl Ludvig Sälens IF</v>
      </c>
      <c r="D69" s="74">
        <v>0</v>
      </c>
      <c r="E69" s="145">
        <v>0</v>
      </c>
      <c r="F69" s="72">
        <f t="shared" ref="F69" si="78">IF(E69&lt;&gt;"",IF(D69+E69&lt;D70+E70,0,(D69+E69)-(D70+E70)),"")</f>
        <v>0</v>
      </c>
      <c r="G69" s="69" t="str">
        <f t="shared" ref="G69" si="79">IF(F69&lt;F70,"v",IF(F69=F70,IF(E69&lt;E70,"v",""),""))</f>
        <v>v</v>
      </c>
      <c r="H69" s="2"/>
      <c r="I69" s="45"/>
      <c r="J69" s="45"/>
      <c r="K69" s="50" t="str">
        <f ca="1">IF(G69&lt;&gt;"",C69,IF(G70&lt;&gt;"",C70,""))</f>
        <v>Nr 134 Lifvendahl Ludvig Sälens IF</v>
      </c>
      <c r="L69" s="84">
        <v>0</v>
      </c>
      <c r="M69" s="132">
        <v>0</v>
      </c>
      <c r="N69" s="76">
        <f>IF(M69&lt;&gt;"",IF(L69+M69&lt;L71+M71,0,(L69+M69)-(L71+M71)),"")</f>
        <v>0</v>
      </c>
      <c r="O69" s="69" t="str">
        <f>IF(N69&lt;N71,"v",IF(N69=N71,IF(M69&lt;M71,"v",""),""))</f>
        <v>v</v>
      </c>
      <c r="P69" s="1">
        <v>16</v>
      </c>
      <c r="Q69" s="104">
        <v>16</v>
      </c>
      <c r="S69" s="60" t="str">
        <f ca="1">IF(O69&lt;&gt;"",K69,IF(O71&lt;&gt;"",K71,""))</f>
        <v>Nr 134 Lifvendahl Ludvig Sälens IF</v>
      </c>
      <c r="T69" s="134">
        <v>0</v>
      </c>
      <c r="U69" s="71">
        <v>0.4</v>
      </c>
      <c r="V69" s="72">
        <f>IF(U69&lt;&gt;"",IF(T69+U69&lt;T65+U65,0,(T69+U69)-(T65+U65)),"")</f>
        <v>0.23500000000000001</v>
      </c>
      <c r="W69" s="115" t="str">
        <f>IF(V69&lt;V65,"v",IF(V69=V65,IF(U69&lt;U65,"v",""),""))</f>
        <v/>
      </c>
      <c r="X69" s="5"/>
      <c r="Y69" s="3"/>
      <c r="Z69" s="3"/>
      <c r="AA69" s="3"/>
      <c r="AB69" s="12"/>
      <c r="AC69" s="12"/>
      <c r="AD69" s="12"/>
      <c r="AE69" s="12"/>
      <c r="AF69" s="3"/>
      <c r="AG69" s="126"/>
      <c r="AH69" s="147" t="s">
        <v>53</v>
      </c>
      <c r="AI69" s="151" t="str">
        <f ca="1">IF(AND(O57="",O59=""),"",IF(O57="",K57,IF(O59="",K59)))</f>
        <v>Nr 110 Michael Vesterlund Junsele IF</v>
      </c>
      <c r="AJ69" s="149"/>
      <c r="AK69" s="149"/>
      <c r="AL69" s="150"/>
      <c r="AM69" s="149"/>
      <c r="AN69" s="150"/>
      <c r="AO69" s="147" t="s">
        <v>62</v>
      </c>
      <c r="AP69" s="151" t="str">
        <f ca="1">IF(AND(G65="",G66=""),"",IF(G65="",C65,IF(G66="",C66)))</f>
        <v>Nr 118 Jesper Persson Östersund-Frösö SLK</v>
      </c>
      <c r="AQ69" s="150"/>
      <c r="AR69" s="150"/>
      <c r="AS69" s="149"/>
      <c r="AT69" s="150"/>
    </row>
    <row r="70" spans="1:47" ht="11.1" customHeight="1">
      <c r="A70" s="122"/>
      <c r="B70" s="122"/>
      <c r="C70" s="46" t="str">
        <f ca="1">("Nr "&amp;INDIRECT("Ranking" &amp;L2 &amp;"!M35")) &amp;" " &amp;(INDIRECT("Ranking" &amp;L2 &amp;"!K35")) &amp;" " &amp;(INDIRECT("Ranking" &amp;L2 &amp;"!L35"))</f>
        <v>Nr 131 Peter Bylund Järvsö IF</v>
      </c>
      <c r="D70" s="134">
        <v>6.8000000000000005E-2</v>
      </c>
      <c r="E70" s="67">
        <v>0.4</v>
      </c>
      <c r="F70" s="72">
        <f t="shared" ref="F70" si="80">IF(E70&lt;&gt;"",IF(D70+E70&lt;D69+E69,0,(D70+E70)-(D69+E69)),"")</f>
        <v>0.46800000000000003</v>
      </c>
      <c r="G70" s="70" t="str">
        <f t="shared" ref="G70" si="81">IF(F70&lt;F69,"v",IF(F70=F69,IF(E70&lt;E69,"v",""),""))</f>
        <v/>
      </c>
      <c r="H70" s="3"/>
      <c r="I70" s="121">
        <v>160</v>
      </c>
      <c r="J70" s="121">
        <v>192</v>
      </c>
      <c r="K70" s="51"/>
      <c r="L70" s="77"/>
      <c r="M70" s="77"/>
      <c r="N70" s="78"/>
      <c r="O70" s="79"/>
      <c r="P70" s="6"/>
      <c r="Q70" s="113"/>
      <c r="R70" s="113"/>
      <c r="S70" s="6"/>
      <c r="T70" s="12"/>
      <c r="U70" s="12"/>
      <c r="V70" s="12"/>
      <c r="W70" s="12"/>
      <c r="X70" s="3"/>
      <c r="Y70" s="3"/>
      <c r="Z70" s="3"/>
      <c r="AG70" s="126"/>
      <c r="AH70" s="147" t="s">
        <v>53</v>
      </c>
      <c r="AI70" s="151" t="str">
        <f ca="1">IF(AND(O61="",O63=""),"",IF(O61="",K61,IF(O63="",K63)))</f>
        <v>Nr 126 Andreas Dirlinger Åre SLK</v>
      </c>
      <c r="AJ70" s="149"/>
      <c r="AK70" s="149"/>
      <c r="AL70" s="150"/>
      <c r="AM70" s="149"/>
      <c r="AN70" s="150"/>
      <c r="AO70" s="147" t="s">
        <v>62</v>
      </c>
      <c r="AP70" s="151" t="str">
        <f ca="1">IF(AND(G67="",G68=""),"",IF(G67="",C67,IF(G68="",C68)))</f>
        <v>Nr 150 Oskar Ingves SK Vitesse</v>
      </c>
      <c r="AQ70" s="150"/>
      <c r="AR70" s="150"/>
      <c r="AS70" s="149"/>
      <c r="AT70" s="149"/>
      <c r="AU70" s="1"/>
    </row>
    <row r="71" spans="1:47" ht="11.1" customHeight="1">
      <c r="A71" s="121">
        <v>64</v>
      </c>
      <c r="B71" s="121">
        <v>128</v>
      </c>
      <c r="C71" s="47" t="str">
        <f ca="1">("Nr "&amp;INDIRECT("Ranking" &amp;L2 &amp;"!M67")) &amp;" " &amp;(INDIRECT("Ranking" &amp;L2 &amp;"!K67")) &amp;" " &amp;(INDIRECT("Ranking" &amp;L2 &amp;"!L67"))</f>
        <v>Nr 163 Erik Gabrielsson IFK Falun</v>
      </c>
      <c r="D71" s="73">
        <v>0.4</v>
      </c>
      <c r="E71" s="145">
        <v>0.4</v>
      </c>
      <c r="F71" s="72">
        <f t="shared" ref="F71" si="82">IF(E71&lt;&gt;"",IF(D71+E71&lt;D72+E72,0,(D71+E71)-(D72+E72)),"")</f>
        <v>0.8</v>
      </c>
      <c r="G71" s="69" t="str">
        <f t="shared" ref="G71" si="83">IF(F71&lt;F72,"v",IF(F71=F72,IF(E71&lt;E72,"v",""),""))</f>
        <v/>
      </c>
      <c r="H71" s="2"/>
      <c r="I71" s="122"/>
      <c r="J71" s="122"/>
      <c r="K71" s="50" t="str">
        <f ca="1">IF(G71&lt;&gt;"",C71,IF(G72&lt;&gt;"",C72,""))</f>
        <v>Nr 102 Anton Lahdenperä Gällivare SK</v>
      </c>
      <c r="L71" s="134">
        <v>2.1000000000000001E-2</v>
      </c>
      <c r="M71" s="85">
        <v>0.26600000000000001</v>
      </c>
      <c r="N71" s="72">
        <f>IF(M71&lt;&gt;"",IF(L71+M71&lt;L69+M69,0,(L71+M71)-(L69+M69)),"")</f>
        <v>0.28700000000000003</v>
      </c>
      <c r="O71" s="81" t="str">
        <f>IF(N71&lt;N69,"v",IF(N71=N69,IF(M71&lt;M69,"v",""),""))</f>
        <v/>
      </c>
      <c r="S71" s="3"/>
      <c r="T71" s="12"/>
      <c r="U71" s="12"/>
      <c r="V71" s="12"/>
      <c r="W71" s="12"/>
      <c r="X71" s="3"/>
      <c r="Y71" s="3"/>
      <c r="Z71" s="3"/>
      <c r="AG71" s="126"/>
      <c r="AH71" s="147" t="s">
        <v>53</v>
      </c>
      <c r="AI71" s="151" t="str">
        <f ca="1">IF(AND(O65="",O67=""),"",IF(O65="",K65,IF(O67="",K67)))</f>
        <v>Nr 147 Måns Källstrand Åre SLK</v>
      </c>
      <c r="AJ71" s="149"/>
      <c r="AK71" s="149"/>
      <c r="AL71" s="150"/>
      <c r="AM71" s="150"/>
      <c r="AN71" s="150"/>
      <c r="AO71" s="147" t="s">
        <v>62</v>
      </c>
      <c r="AP71" s="151" t="str">
        <f ca="1">IF(AND(G69="",G70=""),"",IF(G69="",C69,IF(G70="",C70)))</f>
        <v>Nr 131 Peter Bylund Järvsö IF</v>
      </c>
      <c r="AQ71" s="150"/>
      <c r="AR71" s="150"/>
      <c r="AS71" s="149"/>
      <c r="AT71" s="149"/>
      <c r="AU71" s="1"/>
    </row>
    <row r="72" spans="1:47" ht="11.1" customHeight="1">
      <c r="A72" s="122"/>
      <c r="B72" s="122"/>
      <c r="C72" s="47" t="str">
        <f ca="1">("Nr "&amp;INDIRECT("Ranking" &amp;L2 &amp;"!M6")) &amp;" " &amp;(INDIRECT("Ranking" &amp;L2 &amp;"!K6")) &amp;" " &amp;(INDIRECT("Ranking" &amp;L2 &amp;"!L6"))</f>
        <v>Nr 102 Anton Lahdenperä Gällivare SK</v>
      </c>
      <c r="D72" s="134">
        <v>0</v>
      </c>
      <c r="E72" s="71">
        <v>0</v>
      </c>
      <c r="F72" s="72">
        <f t="shared" ref="F72" si="84">IF(E72&lt;&gt;"",IF(D72+E72&lt;D71+E71,0,(D72+E72)-(D71+E71)),"")</f>
        <v>0</v>
      </c>
      <c r="G72" s="70" t="str">
        <f t="shared" ref="G72" si="85">IF(F72&lt;F71,"v",IF(F72=F71,IF(E72&lt;E71,"v",""),""))</f>
        <v>v</v>
      </c>
      <c r="H72" s="6"/>
      <c r="I72" s="41"/>
      <c r="J72" s="41"/>
      <c r="K72" s="6"/>
      <c r="L72" s="12"/>
      <c r="M72" s="12"/>
      <c r="N72" s="12"/>
      <c r="O72" s="3"/>
      <c r="P72" s="3"/>
      <c r="Q72" s="105"/>
      <c r="R72" s="105"/>
      <c r="AG72" s="126"/>
      <c r="AH72" s="147" t="s">
        <v>53</v>
      </c>
      <c r="AI72" s="151" t="str">
        <f ca="1">IF(AND(O69="",O71=""),"",IF(O69="",K69,IF(O71="",K71)))</f>
        <v>Nr 102 Anton Lahdenperä Gällivare SK</v>
      </c>
      <c r="AJ72" s="149"/>
      <c r="AK72" s="149"/>
      <c r="AL72" s="150"/>
      <c r="AM72" s="150"/>
      <c r="AN72" s="150"/>
      <c r="AO72" s="147" t="s">
        <v>62</v>
      </c>
      <c r="AP72" s="151" t="str">
        <f ca="1">IF(AND(G71="",G72=""),"",IF(G71="",C71,IF(G72="",C72)))</f>
        <v>Nr 163 Erik Gabrielsson IFK Falun</v>
      </c>
      <c r="AQ72" s="150"/>
      <c r="AR72" s="150"/>
      <c r="AS72" s="149"/>
      <c r="AT72" s="149"/>
      <c r="AU72" s="1"/>
    </row>
    <row r="73" spans="1:47" ht="11.1" customHeight="1">
      <c r="I73" s="45"/>
      <c r="J73" s="45"/>
      <c r="AI73" s="10"/>
      <c r="AM73" s="1"/>
      <c r="AT73" s="10"/>
      <c r="AU73" s="1"/>
    </row>
    <row r="74" spans="1:47">
      <c r="AI74" s="10"/>
      <c r="AM74" s="1"/>
      <c r="AT74" s="10"/>
      <c r="AU74" s="1"/>
    </row>
    <row r="75" spans="1:47">
      <c r="N75" s="1"/>
      <c r="P75" s="104"/>
      <c r="AE75" s="1"/>
      <c r="AI75" s="10"/>
      <c r="AM75" s="1"/>
      <c r="AT75" s="10"/>
      <c r="AU75" s="1"/>
    </row>
    <row r="76" spans="1:47">
      <c r="N76" s="1"/>
      <c r="P76" s="104"/>
      <c r="AE76" s="1"/>
      <c r="AI76" s="10"/>
      <c r="AM76" s="1"/>
      <c r="AT76" s="10"/>
      <c r="AU76" s="1"/>
    </row>
    <row r="77" spans="1:47">
      <c r="N77" s="1"/>
      <c r="P77" s="104"/>
      <c r="AE77" s="1"/>
      <c r="AI77" s="10"/>
      <c r="AM77" s="1"/>
      <c r="AT77" s="10"/>
      <c r="AU77" s="1"/>
    </row>
    <row r="78" spans="1:47">
      <c r="N78" s="1"/>
      <c r="P78" s="104"/>
      <c r="AE78" s="1"/>
      <c r="AI78" s="10"/>
      <c r="AM78" s="1"/>
      <c r="AT78" s="10"/>
      <c r="AU78" s="1"/>
    </row>
    <row r="79" spans="1:47">
      <c r="N79" s="1"/>
      <c r="P79" s="104"/>
      <c r="AE79" s="1"/>
      <c r="AI79" s="10"/>
      <c r="AM79" s="1"/>
      <c r="AT79" s="10"/>
      <c r="AU79" s="1"/>
    </row>
    <row r="80" spans="1:47">
      <c r="N80" s="1"/>
      <c r="P80" s="104"/>
      <c r="AE80" s="1"/>
      <c r="AI80" s="10"/>
      <c r="AM80" s="1"/>
      <c r="AT80" s="10"/>
      <c r="AU80" s="1"/>
    </row>
    <row r="81" spans="1:54">
      <c r="N81" s="1"/>
      <c r="P81" s="104"/>
      <c r="AE81" s="1"/>
      <c r="AI81" s="10"/>
      <c r="AM81" s="1"/>
      <c r="AT81" s="10"/>
      <c r="AU81" s="1"/>
    </row>
    <row r="82" spans="1:54" s="10" customFormat="1">
      <c r="A82" s="1"/>
      <c r="B82" s="1"/>
      <c r="C82" s="1"/>
      <c r="G82" s="1"/>
      <c r="H82" s="1"/>
      <c r="I82" s="1"/>
      <c r="J82" s="1"/>
      <c r="K82" s="1"/>
      <c r="N82" s="1"/>
      <c r="O82" s="1"/>
      <c r="P82" s="104"/>
      <c r="Q82" s="104"/>
      <c r="R82" s="104"/>
      <c r="S82" s="1"/>
      <c r="X82" s="1"/>
      <c r="Y82" s="1"/>
      <c r="Z82" s="1"/>
      <c r="AA82" s="1"/>
      <c r="AE82" s="1"/>
      <c r="AF82" s="1"/>
      <c r="AG82" s="1"/>
      <c r="AH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  <c r="AY82" s="1"/>
      <c r="AZ82" s="1"/>
      <c r="BA82" s="1"/>
      <c r="BB82" s="1"/>
    </row>
    <row r="83" spans="1:54" s="10" customFormat="1">
      <c r="N83" s="1"/>
      <c r="O83" s="1"/>
      <c r="P83" s="104"/>
      <c r="AE83" s="1"/>
      <c r="AF83" s="1"/>
      <c r="AG83" s="1"/>
      <c r="AH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  <c r="AY83" s="1"/>
      <c r="AZ83" s="1"/>
      <c r="BA83" s="1"/>
      <c r="BB83" s="1"/>
    </row>
    <row r="84" spans="1:54" s="10" customFormat="1">
      <c r="N84" s="1"/>
      <c r="O84" s="1"/>
      <c r="P84" s="104"/>
      <c r="AE84" s="1"/>
      <c r="AF84" s="1"/>
      <c r="AG84" s="1"/>
      <c r="AH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  <c r="AY84" s="1"/>
      <c r="AZ84" s="1"/>
      <c r="BA84" s="1"/>
      <c r="BB84" s="1"/>
    </row>
    <row r="85" spans="1:54" s="10" customFormat="1">
      <c r="N85" s="1"/>
      <c r="O85" s="1"/>
      <c r="P85" s="104"/>
      <c r="AE85" s="1"/>
      <c r="AF85" s="1"/>
      <c r="AG85" s="1"/>
      <c r="AH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  <c r="AY85" s="1"/>
      <c r="AZ85" s="1"/>
      <c r="BA85" s="1"/>
      <c r="BB85" s="1"/>
    </row>
    <row r="86" spans="1:54" s="10" customFormat="1">
      <c r="N86" s="1"/>
      <c r="O86" s="1"/>
      <c r="P86" s="104"/>
      <c r="AE86" s="1"/>
      <c r="AF86" s="1"/>
      <c r="AG86" s="1"/>
      <c r="AH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  <c r="AY86" s="1"/>
      <c r="AZ86" s="1"/>
      <c r="BA86" s="1"/>
      <c r="BB86" s="1"/>
    </row>
    <row r="87" spans="1:54" s="10" customFormat="1">
      <c r="N87" s="1"/>
      <c r="O87" s="1"/>
      <c r="P87" s="104"/>
      <c r="AE87" s="1"/>
      <c r="AF87" s="1"/>
      <c r="AG87" s="1"/>
      <c r="AH87" s="1"/>
      <c r="AM87" s="1"/>
      <c r="AN87" s="1"/>
      <c r="AO87" s="1"/>
      <c r="AP87" s="1"/>
      <c r="AQ87" s="1"/>
      <c r="AR87" s="1"/>
      <c r="AS87" s="1"/>
      <c r="AT87" s="1"/>
      <c r="AV87" s="1"/>
      <c r="AW87" s="1"/>
      <c r="AX87" s="1"/>
      <c r="AY87" s="1"/>
      <c r="AZ87" s="1"/>
      <c r="BA87" s="1"/>
      <c r="BB87" s="1"/>
    </row>
    <row r="88" spans="1:54" s="10" customFormat="1">
      <c r="N88" s="1"/>
      <c r="O88" s="1"/>
      <c r="P88" s="104"/>
      <c r="AE88" s="1"/>
      <c r="AF88" s="1"/>
      <c r="AG88" s="1"/>
      <c r="AH88" s="1"/>
      <c r="AI88" s="1"/>
      <c r="AN88" s="1"/>
      <c r="AO88" s="1"/>
      <c r="AP88" s="1"/>
      <c r="AQ88" s="1"/>
      <c r="AR88" s="1"/>
      <c r="AS88" s="1"/>
      <c r="AT88" s="1"/>
      <c r="AV88" s="1"/>
      <c r="AW88" s="1"/>
      <c r="AX88" s="1"/>
      <c r="AY88" s="1"/>
      <c r="AZ88" s="1"/>
      <c r="BA88" s="1"/>
      <c r="BB88" s="1"/>
    </row>
    <row r="89" spans="1:54" s="10" customFormat="1">
      <c r="N89" s="1"/>
      <c r="O89" s="1"/>
      <c r="P89" s="104"/>
      <c r="AE89" s="1"/>
      <c r="AF89" s="1"/>
      <c r="AG89" s="1"/>
      <c r="AH89" s="1"/>
      <c r="AI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  <c r="AZ89" s="1"/>
      <c r="BA89" s="1"/>
      <c r="BB89" s="1"/>
    </row>
    <row r="90" spans="1:54" s="10" customFormat="1">
      <c r="N90" s="1"/>
      <c r="O90" s="1"/>
      <c r="P90" s="104"/>
      <c r="AE90" s="1"/>
      <c r="AF90" s="1"/>
      <c r="AG90" s="1"/>
      <c r="AH90" s="1"/>
      <c r="AI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  <c r="AZ90" s="1"/>
      <c r="BA90" s="1"/>
      <c r="BB90" s="1"/>
    </row>
    <row r="91" spans="1:54">
      <c r="A91" s="10"/>
      <c r="B91" s="10"/>
      <c r="C91" s="10"/>
      <c r="G91" s="10"/>
      <c r="H91" s="10"/>
      <c r="I91" s="10"/>
      <c r="J91" s="10"/>
      <c r="K91" s="10"/>
      <c r="N91" s="1"/>
      <c r="P91" s="104"/>
      <c r="Q91" s="10"/>
      <c r="R91" s="10"/>
      <c r="S91" s="10"/>
      <c r="X91" s="10"/>
      <c r="Y91" s="10"/>
      <c r="Z91" s="10"/>
      <c r="AA91" s="10"/>
      <c r="AE91" s="1"/>
    </row>
    <row r="92" spans="1:54">
      <c r="T92" s="1"/>
      <c r="U92" s="1"/>
    </row>
    <row r="93" spans="1:54">
      <c r="T93" s="1"/>
      <c r="U93" s="1"/>
    </row>
    <row r="94" spans="1:54">
      <c r="T94" s="1"/>
      <c r="U94" s="1"/>
    </row>
    <row r="95" spans="1:54">
      <c r="T95" s="1"/>
      <c r="U95" s="1"/>
    </row>
    <row r="96" spans="1:54">
      <c r="T96" s="1"/>
      <c r="U96" s="1"/>
    </row>
    <row r="97" spans="20:21">
      <c r="T97" s="1"/>
      <c r="U97" s="1"/>
    </row>
    <row r="98" spans="20:21">
      <c r="T98" s="1"/>
      <c r="U98" s="1"/>
    </row>
    <row r="99" spans="20:21">
      <c r="T99" s="1"/>
      <c r="U99" s="1"/>
    </row>
    <row r="100" spans="20:21">
      <c r="T100" s="1"/>
      <c r="U100" s="1"/>
    </row>
    <row r="101" spans="20:21">
      <c r="T101" s="1"/>
      <c r="U101" s="1"/>
    </row>
    <row r="102" spans="20:21">
      <c r="T102" s="1"/>
      <c r="U102" s="1"/>
    </row>
    <row r="103" spans="20:21">
      <c r="T103" s="1"/>
      <c r="U103" s="1"/>
    </row>
    <row r="104" spans="20:21">
      <c r="T104" s="1"/>
      <c r="U104" s="1"/>
    </row>
    <row r="105" spans="20:21">
      <c r="T105" s="1"/>
      <c r="U105" s="1"/>
    </row>
    <row r="106" spans="20:21">
      <c r="T106" s="1"/>
      <c r="U106" s="1"/>
    </row>
    <row r="107" spans="20:21">
      <c r="T107" s="1"/>
      <c r="U107" s="1"/>
    </row>
  </sheetData>
  <pageMargins left="0.15748031496062992" right="0" top="1.4566929133858268" bottom="0.98425196850393704" header="0.51181102362204722" footer="0.51181102362204722"/>
  <pageSetup paperSize="9" scale="90" orientation="landscape" r:id="rId1"/>
  <rowBreaks count="1" manualBreakCount="1">
    <brk id="38" max="48" man="1"/>
  </rowBreaks>
  <colBreaks count="2" manualBreakCount="2">
    <brk id="16" max="71" man="1"/>
    <brk id="32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RankingDamer</vt:lpstr>
      <vt:lpstr>Damer</vt:lpstr>
      <vt:lpstr>RankingHerrar</vt:lpstr>
      <vt:lpstr>Herrar</vt:lpstr>
      <vt:lpstr>Damer!Print_Area</vt:lpstr>
      <vt:lpstr>Herrar!Print_Area</vt:lpstr>
      <vt:lpstr>RankingDamer!Print_Area</vt:lpstr>
      <vt:lpstr>RankingHerrar!Print_Area</vt:lpstr>
      <vt:lpstr>Damer!Print_Titles</vt:lpstr>
      <vt:lpstr>Herrar!Print_Titles</vt:lpstr>
      <vt:lpstr>RankingHerrar!Print_Titles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2015-03-29T11:52:19Z</cp:lastPrinted>
  <dcterms:created xsi:type="dcterms:W3CDTF">2012-04-08T08:00:08Z</dcterms:created>
  <dcterms:modified xsi:type="dcterms:W3CDTF">2016-02-22T17:16:28Z</dcterms:modified>
</cp:coreProperties>
</file>