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9600" yWindow="-15" windowWidth="9645" windowHeight="11940" tabRatio="897" activeTab="8"/>
  </bookViews>
  <sheets>
    <sheet name="D9_10" sheetId="15" r:id="rId1"/>
    <sheet name="RankingD9_10" sheetId="16" state="hidden" r:id="rId2"/>
    <sheet name="H9_10" sheetId="46" r:id="rId3"/>
    <sheet name="RankingH9_10" sheetId="47" state="hidden" r:id="rId4"/>
    <sheet name="D11_12" sheetId="39" r:id="rId5"/>
    <sheet name="RankingD11_12" sheetId="20" state="hidden" r:id="rId6"/>
    <sheet name="H11_12" sheetId="40" r:id="rId7"/>
    <sheet name="RankingH11_12" sheetId="22" state="hidden" r:id="rId8"/>
    <sheet name="D13_14" sheetId="41" r:id="rId9"/>
    <sheet name="RankingD13_14" sheetId="34" state="hidden" r:id="rId10"/>
    <sheet name="H13_14" sheetId="44" r:id="rId11"/>
    <sheet name="RankingH13_14" sheetId="45" state="hidden" r:id="rId12"/>
  </sheets>
  <definedNames>
    <definedName name="_xlnm.Print_Area" localSheetId="0">D9_10!$A$1:$AK$67</definedName>
    <definedName name="_xlnm.Print_Area" localSheetId="10">H13_14!$A$1:$AK$67</definedName>
    <definedName name="_xlnm.Print_Area" localSheetId="2">H9_10!$A$1:$AK$67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6"/>
  <c r="J18" i="15" l="1"/>
  <c r="J24" s="1"/>
  <c r="J32" s="1"/>
  <c r="L10" s="1"/>
  <c r="L18" s="1"/>
  <c r="L24" s="1"/>
  <c r="L32" s="1"/>
  <c r="S14" s="1"/>
  <c r="S28" s="1"/>
  <c r="U14" s="1"/>
  <c r="U28" s="1"/>
  <c r="C31"/>
  <c r="C52"/>
  <c r="C53"/>
  <c r="C54"/>
  <c r="C55"/>
  <c r="C56"/>
  <c r="G6"/>
  <c r="AB33" l="1"/>
  <c r="G8"/>
  <c r="H6" s="1"/>
  <c r="P8"/>
  <c r="H8" l="1"/>
  <c r="M8" s="1"/>
  <c r="G10"/>
  <c r="Y10"/>
  <c r="C57" l="1"/>
  <c r="G12"/>
  <c r="H10" s="1"/>
  <c r="P12"/>
  <c r="Q8" s="1"/>
  <c r="Q12"/>
  <c r="V10" l="1"/>
  <c r="H12"/>
  <c r="G14"/>
  <c r="G16"/>
  <c r="H14" s="1"/>
  <c r="P16"/>
  <c r="H16" l="1"/>
  <c r="M16" s="1"/>
  <c r="G18"/>
  <c r="Y18"/>
  <c r="Z10" s="1"/>
  <c r="C59" l="1"/>
  <c r="Z18"/>
  <c r="AE14" s="1"/>
  <c r="G20"/>
  <c r="H18" s="1"/>
  <c r="H20"/>
  <c r="M20" s="1"/>
  <c r="P20"/>
  <c r="Q16" s="1"/>
  <c r="AB21"/>
  <c r="C60" l="1"/>
  <c r="Q20"/>
  <c r="V18" s="1"/>
  <c r="G22"/>
  <c r="P22"/>
  <c r="G24" l="1"/>
  <c r="H22" s="1"/>
  <c r="Y24"/>
  <c r="H24" l="1"/>
  <c r="M22" s="1"/>
  <c r="G26"/>
  <c r="P26"/>
  <c r="Q22" s="1"/>
  <c r="C61" l="1"/>
  <c r="Q26"/>
  <c r="V24" s="1"/>
  <c r="G28"/>
  <c r="H26" s="1"/>
  <c r="H28" l="1"/>
  <c r="G30"/>
  <c r="P30"/>
  <c r="AE31"/>
  <c r="G32" l="1"/>
  <c r="H30" s="1"/>
  <c r="Y32"/>
  <c r="Z24" s="1"/>
  <c r="Z32"/>
  <c r="AD33"/>
  <c r="AD21" s="1"/>
  <c r="AE28" l="1"/>
  <c r="H32"/>
  <c r="G34"/>
  <c r="P34"/>
  <c r="Q30" s="1"/>
  <c r="AE35"/>
  <c r="Q34" l="1"/>
  <c r="V32" s="1"/>
  <c r="G36"/>
  <c r="H34" s="1"/>
  <c r="H36" l="1"/>
  <c r="M34" s="1"/>
  <c r="J121" i="47"/>
  <c r="J122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 s="1"/>
  <c r="B82"/>
  <c r="A82"/>
  <c r="K82" s="1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A1"/>
  <c r="G34" i="46"/>
  <c r="G36"/>
  <c r="H34"/>
  <c r="H36"/>
  <c r="C64"/>
  <c r="G30"/>
  <c r="G32"/>
  <c r="H30"/>
  <c r="H32"/>
  <c r="C63"/>
  <c r="G26"/>
  <c r="G28"/>
  <c r="H26"/>
  <c r="H28"/>
  <c r="C62"/>
  <c r="G22"/>
  <c r="G24"/>
  <c r="H22"/>
  <c r="H24"/>
  <c r="C61"/>
  <c r="G18"/>
  <c r="G20"/>
  <c r="H18"/>
  <c r="H20"/>
  <c r="C60"/>
  <c r="G14"/>
  <c r="G16"/>
  <c r="H14"/>
  <c r="H16"/>
  <c r="C59"/>
  <c r="G10"/>
  <c r="G12"/>
  <c r="H10"/>
  <c r="H12"/>
  <c r="C58"/>
  <c r="G6"/>
  <c r="G8"/>
  <c r="H6"/>
  <c r="H8"/>
  <c r="C57"/>
  <c r="P30"/>
  <c r="P34"/>
  <c r="Q30"/>
  <c r="Q34"/>
  <c r="C56"/>
  <c r="P22"/>
  <c r="P26"/>
  <c r="Q22"/>
  <c r="Q26"/>
  <c r="C55"/>
  <c r="P16"/>
  <c r="P20"/>
  <c r="Q16"/>
  <c r="Q20"/>
  <c r="C54"/>
  <c r="P8"/>
  <c r="P12"/>
  <c r="Q8"/>
  <c r="Q12"/>
  <c r="C53"/>
  <c r="AH31"/>
  <c r="AH35"/>
  <c r="AI31"/>
  <c r="AI35"/>
  <c r="C52"/>
  <c r="AK33"/>
  <c r="C51"/>
  <c r="AH14"/>
  <c r="AH28"/>
  <c r="AI14"/>
  <c r="AI28"/>
  <c r="AK27"/>
  <c r="C50"/>
  <c r="AK21"/>
  <c r="C49"/>
  <c r="D1"/>
  <c r="Y24"/>
  <c r="Y32"/>
  <c r="Z24"/>
  <c r="Z32"/>
  <c r="AE35"/>
  <c r="C15"/>
  <c r="C19" s="1"/>
  <c r="C23" s="1"/>
  <c r="C27" s="1"/>
  <c r="C31" s="1"/>
  <c r="A11"/>
  <c r="A15"/>
  <c r="A19" s="1"/>
  <c r="A23" s="1"/>
  <c r="A27" s="1"/>
  <c r="A31" s="1"/>
  <c r="A35" s="1"/>
  <c r="M34"/>
  <c r="V32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0"/>
  <c r="Z18"/>
  <c r="AE31"/>
  <c r="M30"/>
  <c r="AE28"/>
  <c r="M26"/>
  <c r="V24"/>
  <c r="M22"/>
  <c r="M20"/>
  <c r="V18"/>
  <c r="M16"/>
  <c r="AE14"/>
  <c r="M12"/>
  <c r="V10"/>
  <c r="M8"/>
  <c r="J121" i="45"/>
  <c r="J122"/>
  <c r="J123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B82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J5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L18"/>
  <c r="L17"/>
  <c r="A1"/>
  <c r="G34" i="44"/>
  <c r="H36" s="1"/>
  <c r="G36"/>
  <c r="H34"/>
  <c r="G30"/>
  <c r="G32"/>
  <c r="H30" s="1"/>
  <c r="H32"/>
  <c r="G26"/>
  <c r="H28" s="1"/>
  <c r="G28"/>
  <c r="H26"/>
  <c r="G22"/>
  <c r="G24"/>
  <c r="H22" s="1"/>
  <c r="H24"/>
  <c r="G18"/>
  <c r="H20" s="1"/>
  <c r="G20"/>
  <c r="H18"/>
  <c r="G14"/>
  <c r="G16"/>
  <c r="H14" s="1"/>
  <c r="H16"/>
  <c r="G10"/>
  <c r="H12" s="1"/>
  <c r="G12"/>
  <c r="H10"/>
  <c r="G6"/>
  <c r="G8"/>
  <c r="H6" s="1"/>
  <c r="H8"/>
  <c r="P30"/>
  <c r="Q34" s="1"/>
  <c r="P34"/>
  <c r="Q30"/>
  <c r="P22"/>
  <c r="P26"/>
  <c r="Q22" s="1"/>
  <c r="Q26"/>
  <c r="P16"/>
  <c r="Q20" s="1"/>
  <c r="P20"/>
  <c r="Q16"/>
  <c r="P8"/>
  <c r="P12"/>
  <c r="Q8" s="1"/>
  <c r="Q12"/>
  <c r="AH31"/>
  <c r="AI35" s="1"/>
  <c r="C52" s="1"/>
  <c r="AH35"/>
  <c r="AI31"/>
  <c r="AK33" s="1"/>
  <c r="C51" s="1"/>
  <c r="AH14"/>
  <c r="AH28"/>
  <c r="AI14" s="1"/>
  <c r="AI28"/>
  <c r="D1"/>
  <c r="Y24"/>
  <c r="Y32"/>
  <c r="Z24" s="1"/>
  <c r="Z32"/>
  <c r="C15"/>
  <c r="C31"/>
  <c r="A11"/>
  <c r="A15" s="1"/>
  <c r="A19" s="1"/>
  <c r="A23" s="1"/>
  <c r="A27" s="1"/>
  <c r="A31" s="1"/>
  <c r="A35" s="1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0" s="1"/>
  <c r="Z18"/>
  <c r="A146" i="20"/>
  <c r="J147"/>
  <c r="J148" s="1"/>
  <c r="J149" s="1"/>
  <c r="L17" i="16"/>
  <c r="L18"/>
  <c r="L19"/>
  <c r="L20"/>
  <c r="F5" i="34"/>
  <c r="F6"/>
  <c r="AH14" i="15"/>
  <c r="AH28"/>
  <c r="AI14"/>
  <c r="G36" i="41"/>
  <c r="G37"/>
  <c r="H37"/>
  <c r="D1"/>
  <c r="J147" i="34"/>
  <c r="A7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77"/>
  <c r="K76"/>
  <c r="J77"/>
  <c r="K77" s="1"/>
  <c r="J78"/>
  <c r="K78" s="1"/>
  <c r="B76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1"/>
  <c r="P36"/>
  <c r="Q34" s="1"/>
  <c r="Q36"/>
  <c r="G34"/>
  <c r="G35"/>
  <c r="H34"/>
  <c r="P30"/>
  <c r="Q32" s="1"/>
  <c r="V30" s="1"/>
  <c r="P32"/>
  <c r="Q30"/>
  <c r="C57" s="1"/>
  <c r="G32"/>
  <c r="G33"/>
  <c r="H33" s="1"/>
  <c r="B146" i="34"/>
  <c r="P26" i="41"/>
  <c r="Q28" s="1"/>
  <c r="V26" s="1"/>
  <c r="P28"/>
  <c r="Q26"/>
  <c r="C56" s="1"/>
  <c r="G28"/>
  <c r="G29"/>
  <c r="H28" s="1"/>
  <c r="G30"/>
  <c r="G31"/>
  <c r="B147" i="34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P22" i="41"/>
  <c r="P24"/>
  <c r="Q22"/>
  <c r="Q24"/>
  <c r="G24"/>
  <c r="G25"/>
  <c r="C55"/>
  <c r="P18"/>
  <c r="Q20" s="1"/>
  <c r="V20" s="1"/>
  <c r="P20"/>
  <c r="Q18"/>
  <c r="C54" s="1"/>
  <c r="G17"/>
  <c r="G18"/>
  <c r="H17" s="1"/>
  <c r="G26"/>
  <c r="G27"/>
  <c r="P14"/>
  <c r="P16"/>
  <c r="Q14" s="1"/>
  <c r="Q16"/>
  <c r="G15"/>
  <c r="G16"/>
  <c r="P10"/>
  <c r="Q12" s="1"/>
  <c r="V12" s="1"/>
  <c r="P12"/>
  <c r="Q10"/>
  <c r="C52" s="1"/>
  <c r="G9"/>
  <c r="G10"/>
  <c r="H9" s="1"/>
  <c r="G22"/>
  <c r="G23"/>
  <c r="P6"/>
  <c r="P8"/>
  <c r="Q6" s="1"/>
  <c r="Q8"/>
  <c r="G7"/>
  <c r="H8" s="1"/>
  <c r="G8"/>
  <c r="H7"/>
  <c r="G19"/>
  <c r="G20"/>
  <c r="Y30"/>
  <c r="Z34" s="1"/>
  <c r="Y34"/>
  <c r="Z30"/>
  <c r="Y22"/>
  <c r="Z26" s="1"/>
  <c r="Y26"/>
  <c r="Z22"/>
  <c r="Y16"/>
  <c r="Z20" s="1"/>
  <c r="Y20"/>
  <c r="Z16"/>
  <c r="G13"/>
  <c r="G14"/>
  <c r="Y8"/>
  <c r="Z12" s="1"/>
  <c r="Y12"/>
  <c r="Z8"/>
  <c r="C47" s="1"/>
  <c r="G5"/>
  <c r="G6"/>
  <c r="H5" s="1"/>
  <c r="G11"/>
  <c r="G12"/>
  <c r="AR31"/>
  <c r="AR35"/>
  <c r="AS31" s="1"/>
  <c r="AS35"/>
  <c r="AI24"/>
  <c r="AI32"/>
  <c r="AJ24" s="1"/>
  <c r="AJ32"/>
  <c r="AI10"/>
  <c r="AJ18" s="1"/>
  <c r="AO31" s="1"/>
  <c r="AI18"/>
  <c r="AJ10"/>
  <c r="AO14" s="1"/>
  <c r="AR14"/>
  <c r="AR28"/>
  <c r="AS14" s="1"/>
  <c r="AS28"/>
  <c r="V22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40"/>
  <c r="G37"/>
  <c r="H36" s="1"/>
  <c r="H37"/>
  <c r="D1"/>
  <c r="J147" i="22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0"/>
  <c r="Q36" s="1"/>
  <c r="V34" s="1"/>
  <c r="P36"/>
  <c r="Q34"/>
  <c r="C58" s="1"/>
  <c r="G34"/>
  <c r="G35"/>
  <c r="P30"/>
  <c r="Q32" s="1"/>
  <c r="V30" s="1"/>
  <c r="P32"/>
  <c r="Q30"/>
  <c r="C57" s="1"/>
  <c r="G30"/>
  <c r="G31"/>
  <c r="G32"/>
  <c r="G33"/>
  <c r="H33"/>
  <c r="P26"/>
  <c r="P28"/>
  <c r="Q26" s="1"/>
  <c r="Q28"/>
  <c r="G26"/>
  <c r="G27"/>
  <c r="F5" i="22"/>
  <c r="A76"/>
  <c r="K76" s="1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22" i="40"/>
  <c r="Q24" s="1"/>
  <c r="P24"/>
  <c r="Q22"/>
  <c r="G24"/>
  <c r="G25"/>
  <c r="G28"/>
  <c r="G29"/>
  <c r="H28" s="1"/>
  <c r="P18"/>
  <c r="P20"/>
  <c r="Q18" s="1"/>
  <c r="Q20"/>
  <c r="G17"/>
  <c r="G18"/>
  <c r="P14"/>
  <c r="Q16" s="1"/>
  <c r="P16"/>
  <c r="Q14"/>
  <c r="G15"/>
  <c r="G16"/>
  <c r="P10"/>
  <c r="P12"/>
  <c r="Q10" s="1"/>
  <c r="Q12"/>
  <c r="G11"/>
  <c r="G12"/>
  <c r="G9"/>
  <c r="G10"/>
  <c r="G22"/>
  <c r="G23"/>
  <c r="P6"/>
  <c r="Q8" s="1"/>
  <c r="P8"/>
  <c r="Q6"/>
  <c r="G7"/>
  <c r="G8"/>
  <c r="G19"/>
  <c r="G20"/>
  <c r="H19" s="1"/>
  <c r="Y30"/>
  <c r="Y34"/>
  <c r="Z30"/>
  <c r="Z34"/>
  <c r="C50"/>
  <c r="Y22"/>
  <c r="Y26"/>
  <c r="Z22" s="1"/>
  <c r="Z26"/>
  <c r="Y16"/>
  <c r="Z20" s="1"/>
  <c r="Y20"/>
  <c r="Z16"/>
  <c r="G13"/>
  <c r="G14"/>
  <c r="Y8"/>
  <c r="Y12"/>
  <c r="Z8" s="1"/>
  <c r="Z12"/>
  <c r="G5"/>
  <c r="G6"/>
  <c r="AR31"/>
  <c r="AR35"/>
  <c r="AS31" s="1"/>
  <c r="AS35"/>
  <c r="AF32"/>
  <c r="AI24"/>
  <c r="AI32"/>
  <c r="AJ24" s="1"/>
  <c r="AJ32"/>
  <c r="AI10"/>
  <c r="AI18"/>
  <c r="AJ10" s="1"/>
  <c r="AJ18"/>
  <c r="AR14"/>
  <c r="AS28" s="1"/>
  <c r="AU27" s="1"/>
  <c r="C44" s="1"/>
  <c r="AR28"/>
  <c r="AS14"/>
  <c r="AU21" s="1"/>
  <c r="C43" s="1"/>
  <c r="C17"/>
  <c r="C26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39"/>
  <c r="G37"/>
  <c r="H36" s="1"/>
  <c r="H37"/>
  <c r="D1"/>
  <c r="A147" i="20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39"/>
  <c r="P36"/>
  <c r="Q34"/>
  <c r="Q36"/>
  <c r="G34"/>
  <c r="G35"/>
  <c r="H34" s="1"/>
  <c r="C58"/>
  <c r="P30"/>
  <c r="P32"/>
  <c r="Q30"/>
  <c r="Q32"/>
  <c r="G32"/>
  <c r="G33"/>
  <c r="H33" s="1"/>
  <c r="C57"/>
  <c r="P26"/>
  <c r="P28"/>
  <c r="Q26"/>
  <c r="Q28"/>
  <c r="G26"/>
  <c r="G27"/>
  <c r="H26" s="1"/>
  <c r="C56"/>
  <c r="G30"/>
  <c r="G31"/>
  <c r="H30" s="1"/>
  <c r="P22"/>
  <c r="P24"/>
  <c r="Q22"/>
  <c r="Q24"/>
  <c r="G24"/>
  <c r="G25"/>
  <c r="C55"/>
  <c r="G28"/>
  <c r="G29"/>
  <c r="P18"/>
  <c r="P20"/>
  <c r="Q18"/>
  <c r="Q20"/>
  <c r="G19"/>
  <c r="G20"/>
  <c r="G17"/>
  <c r="G18"/>
  <c r="C54"/>
  <c r="P14"/>
  <c r="P16"/>
  <c r="Q14"/>
  <c r="Q16"/>
  <c r="G15"/>
  <c r="G16"/>
  <c r="C53"/>
  <c r="P10"/>
  <c r="P12"/>
  <c r="Q10" s="1"/>
  <c r="G11"/>
  <c r="H12" s="1"/>
  <c r="G12"/>
  <c r="H11"/>
  <c r="G22"/>
  <c r="G23"/>
  <c r="F5" i="20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6" i="39"/>
  <c r="P8"/>
  <c r="Q6"/>
  <c r="Q8"/>
  <c r="G7"/>
  <c r="G8"/>
  <c r="C51"/>
  <c r="Y30"/>
  <c r="Y34"/>
  <c r="Z30"/>
  <c r="Z34"/>
  <c r="V34"/>
  <c r="C50"/>
  <c r="Y22"/>
  <c r="Y26"/>
  <c r="Z22"/>
  <c r="Z26"/>
  <c r="V26"/>
  <c r="C49"/>
  <c r="Y16"/>
  <c r="Y20"/>
  <c r="Z16"/>
  <c r="Z20"/>
  <c r="V20"/>
  <c r="G13"/>
  <c r="G14"/>
  <c r="V16"/>
  <c r="C48"/>
  <c r="Y8"/>
  <c r="Y12"/>
  <c r="Z8"/>
  <c r="Z12"/>
  <c r="G9"/>
  <c r="G10"/>
  <c r="C47"/>
  <c r="AR31"/>
  <c r="AR35"/>
  <c r="AS31"/>
  <c r="AS35"/>
  <c r="V22"/>
  <c r="AF24"/>
  <c r="AI24"/>
  <c r="AI32"/>
  <c r="AJ24"/>
  <c r="AJ32"/>
  <c r="AO35"/>
  <c r="AF18"/>
  <c r="AI10"/>
  <c r="AI18"/>
  <c r="AJ10"/>
  <c r="AJ18"/>
  <c r="AO31"/>
  <c r="C46"/>
  <c r="AU33"/>
  <c r="C45" s="1"/>
  <c r="AR14"/>
  <c r="AR28"/>
  <c r="AS14"/>
  <c r="AS28"/>
  <c r="V30"/>
  <c r="AF32"/>
  <c r="AO28"/>
  <c r="G5"/>
  <c r="G6"/>
  <c r="H5" s="1"/>
  <c r="V8"/>
  <c r="AF10"/>
  <c r="AO14"/>
  <c r="AU27"/>
  <c r="C44" s="1"/>
  <c r="AU21"/>
  <c r="C43" s="1"/>
  <c r="C17"/>
  <c r="C26"/>
  <c r="A7"/>
  <c r="A9"/>
  <c r="A11"/>
  <c r="A13"/>
  <c r="A15"/>
  <c r="A17"/>
  <c r="A19"/>
  <c r="A22"/>
  <c r="A24"/>
  <c r="A26"/>
  <c r="A28"/>
  <c r="A30"/>
  <c r="A32"/>
  <c r="A34"/>
  <c r="A36"/>
  <c r="J11"/>
  <c r="J15" s="1"/>
  <c r="J19" s="1"/>
  <c r="J23" s="1"/>
  <c r="J27" s="1"/>
  <c r="J31" s="1"/>
  <c r="J35" s="1"/>
  <c r="L11" s="1"/>
  <c r="L15" s="1"/>
  <c r="L19" s="1"/>
  <c r="L23" s="1"/>
  <c r="L27" s="1"/>
  <c r="L31" s="1"/>
  <c r="L35" s="1"/>
  <c r="S10" s="1"/>
  <c r="S18" s="1"/>
  <c r="S24" s="1"/>
  <c r="S32" s="1"/>
  <c r="A11" i="15"/>
  <c r="A15" s="1"/>
  <c r="A19" s="1"/>
  <c r="A23" s="1"/>
  <c r="A27" s="1"/>
  <c r="A31" s="1"/>
  <c r="A35" s="1"/>
  <c r="AH31"/>
  <c r="AH35"/>
  <c r="AI31"/>
  <c r="AI35"/>
  <c r="D1"/>
  <c r="AK33"/>
  <c r="C51" s="1"/>
  <c r="B278" i="34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F5" i="16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B44"/>
  <c r="A82"/>
  <c r="K82" s="1"/>
  <c r="A83"/>
  <c r="J83"/>
  <c r="J84" s="1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K83"/>
  <c r="B82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J121"/>
  <c r="J122" s="1"/>
  <c r="J123" s="1"/>
  <c r="B278" i="22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278" i="20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150" i="16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1"/>
  <c r="AI28" i="15"/>
  <c r="AK27"/>
  <c r="C50" s="1"/>
  <c r="AK21"/>
  <c r="C49" s="1"/>
  <c r="C57" i="45"/>
  <c r="C74"/>
  <c r="C48"/>
  <c r="C72"/>
  <c r="D16" i="41"/>
  <c r="C63" i="45"/>
  <c r="C62"/>
  <c r="C56"/>
  <c r="D9" i="40"/>
  <c r="C47" i="45"/>
  <c r="D17" i="41"/>
  <c r="D7" i="39"/>
  <c r="D34" i="40"/>
  <c r="C64" i="45"/>
  <c r="D22" i="41"/>
  <c r="D13"/>
  <c r="D30" i="39"/>
  <c r="C49" i="45"/>
  <c r="D37" i="39"/>
  <c r="C70" i="45"/>
  <c r="D34" i="41"/>
  <c r="C69" i="45"/>
  <c r="D9" i="41"/>
  <c r="C65" i="45"/>
  <c r="D22" i="39"/>
  <c r="C52" i="45"/>
  <c r="C50"/>
  <c r="C54"/>
  <c r="C45"/>
  <c r="D15" i="39"/>
  <c r="C66" i="45"/>
  <c r="D37" i="41"/>
  <c r="D22" i="15"/>
  <c r="D33" i="41"/>
  <c r="C67" i="45"/>
  <c r="C58"/>
  <c r="C53"/>
  <c r="D34" i="39"/>
  <c r="C71" i="45"/>
  <c r="C46"/>
  <c r="D7" i="41"/>
  <c r="D36" i="46"/>
  <c r="D16" i="44"/>
  <c r="C59" i="45"/>
  <c r="C68"/>
  <c r="D26" i="41"/>
  <c r="C44" i="45"/>
  <c r="C51"/>
  <c r="C55"/>
  <c r="C60"/>
  <c r="D16" i="40"/>
  <c r="C73" i="45"/>
  <c r="D5" i="40"/>
  <c r="D6" i="15"/>
  <c r="C61" i="45"/>
  <c r="D29" i="39"/>
  <c r="D7" i="40"/>
  <c r="D35" i="41"/>
  <c r="D20" i="15"/>
  <c r="D32" i="44"/>
  <c r="D24" i="15"/>
  <c r="H35" i="41" l="1"/>
  <c r="H27" i="39"/>
  <c r="H7"/>
  <c r="O57" i="41"/>
  <c r="H30"/>
  <c r="H26"/>
  <c r="H23"/>
  <c r="H18"/>
  <c r="H13"/>
  <c r="H31"/>
  <c r="H24"/>
  <c r="H19"/>
  <c r="H15"/>
  <c r="H11"/>
  <c r="H10"/>
  <c r="O44"/>
  <c r="M10"/>
  <c r="M34"/>
  <c r="H12"/>
  <c r="H14"/>
  <c r="H20"/>
  <c r="H22"/>
  <c r="H16"/>
  <c r="M16" s="1"/>
  <c r="H27"/>
  <c r="H25"/>
  <c r="H29"/>
  <c r="H32"/>
  <c r="M32" s="1"/>
  <c r="H36"/>
  <c r="H6"/>
  <c r="H34" i="40"/>
  <c r="H31"/>
  <c r="H11"/>
  <c r="H17"/>
  <c r="H26"/>
  <c r="H35"/>
  <c r="H35" i="39"/>
  <c r="O57" s="1"/>
  <c r="H24"/>
  <c r="H8"/>
  <c r="Q12"/>
  <c r="C52"/>
  <c r="H31"/>
  <c r="M36"/>
  <c r="H9"/>
  <c r="H6"/>
  <c r="H19"/>
  <c r="H10"/>
  <c r="J79" i="34"/>
  <c r="K82" i="45"/>
  <c r="K146" i="34"/>
  <c r="K25" s="1"/>
  <c r="K83" i="47"/>
  <c r="AK27" i="44"/>
  <c r="C50" s="1"/>
  <c r="AK21"/>
  <c r="C49" s="1"/>
  <c r="AU27" i="41"/>
  <c r="C44" s="1"/>
  <c r="AU21"/>
  <c r="C43" s="1"/>
  <c r="C46"/>
  <c r="AU33"/>
  <c r="C45" s="1"/>
  <c r="C46" i="40"/>
  <c r="AU33"/>
  <c r="C45" s="1"/>
  <c r="AE31" i="44"/>
  <c r="AE14"/>
  <c r="AE28"/>
  <c r="AE35"/>
  <c r="AO28" i="41"/>
  <c r="AO35"/>
  <c r="AO14" i="40"/>
  <c r="AO31"/>
  <c r="AO35"/>
  <c r="AO28"/>
  <c r="C53" i="44"/>
  <c r="V10"/>
  <c r="C54"/>
  <c r="V18"/>
  <c r="C55"/>
  <c r="V24"/>
  <c r="V32"/>
  <c r="C56"/>
  <c r="C48" i="41"/>
  <c r="AF18"/>
  <c r="C49"/>
  <c r="AF24"/>
  <c r="C50"/>
  <c r="AF32"/>
  <c r="AF10"/>
  <c r="C47" i="40"/>
  <c r="AF10"/>
  <c r="C48"/>
  <c r="AF18"/>
  <c r="AF24"/>
  <c r="C49"/>
  <c r="C57" i="44"/>
  <c r="M8"/>
  <c r="C58"/>
  <c r="M12"/>
  <c r="C59"/>
  <c r="M16"/>
  <c r="C60"/>
  <c r="M20"/>
  <c r="C61"/>
  <c r="M22"/>
  <c r="M26"/>
  <c r="C62"/>
  <c r="C63"/>
  <c r="M30"/>
  <c r="M34"/>
  <c r="C64"/>
  <c r="M22" i="41"/>
  <c r="M14"/>
  <c r="M26"/>
  <c r="M18"/>
  <c r="C58"/>
  <c r="V34"/>
  <c r="C51"/>
  <c r="V8"/>
  <c r="C53"/>
  <c r="V16"/>
  <c r="C51" i="40"/>
  <c r="V8"/>
  <c r="C52"/>
  <c r="V12"/>
  <c r="C53"/>
  <c r="V16"/>
  <c r="C54"/>
  <c r="V20"/>
  <c r="C55"/>
  <c r="V22"/>
  <c r="C56"/>
  <c r="V26"/>
  <c r="H5"/>
  <c r="H7"/>
  <c r="H22"/>
  <c r="H16"/>
  <c r="H17" i="39"/>
  <c r="H13" i="40"/>
  <c r="H20"/>
  <c r="H8"/>
  <c r="H9"/>
  <c r="H12"/>
  <c r="H18"/>
  <c r="H24"/>
  <c r="H6"/>
  <c r="H14"/>
  <c r="H23"/>
  <c r="H10"/>
  <c r="H15"/>
  <c r="H29"/>
  <c r="H25"/>
  <c r="H27"/>
  <c r="H32"/>
  <c r="H30"/>
  <c r="M6"/>
  <c r="O44"/>
  <c r="M10"/>
  <c r="M34"/>
  <c r="H22" i="39"/>
  <c r="H28"/>
  <c r="H20"/>
  <c r="H13"/>
  <c r="H15"/>
  <c r="H14"/>
  <c r="H23"/>
  <c r="H16"/>
  <c r="O48" s="1"/>
  <c r="H18"/>
  <c r="H29"/>
  <c r="M28" s="1"/>
  <c r="H25"/>
  <c r="H32"/>
  <c r="M22"/>
  <c r="M30"/>
  <c r="C64" i="15"/>
  <c r="C58"/>
  <c r="M12"/>
  <c r="M30"/>
  <c r="C63"/>
  <c r="C62"/>
  <c r="M26"/>
  <c r="U10" i="39"/>
  <c r="U18" s="1"/>
  <c r="U24" s="1"/>
  <c r="U32" s="1"/>
  <c r="AC14" s="1"/>
  <c r="AC28" s="1"/>
  <c r="AE14" s="1"/>
  <c r="AE28" s="1"/>
  <c r="AL33" s="1"/>
  <c r="K77" i="22"/>
  <c r="K146"/>
  <c r="J55" i="45"/>
  <c r="J56" s="1"/>
  <c r="K54"/>
  <c r="K84"/>
  <c r="J85"/>
  <c r="J86" s="1"/>
  <c r="J87" s="1"/>
  <c r="K84" i="47"/>
  <c r="J85"/>
  <c r="J46" i="16"/>
  <c r="K46" s="1"/>
  <c r="K45"/>
  <c r="K83" i="45"/>
  <c r="J46" i="47"/>
  <c r="K76" i="20"/>
  <c r="K77"/>
  <c r="J150"/>
  <c r="J151" s="1"/>
  <c r="J152" s="1"/>
  <c r="K149"/>
  <c r="K31" s="1"/>
  <c r="K147"/>
  <c r="K29" s="1"/>
  <c r="J78"/>
  <c r="K78" s="1"/>
  <c r="K146"/>
  <c r="K28" s="1"/>
  <c r="K148"/>
  <c r="K30" s="1"/>
  <c r="K84" i="16"/>
  <c r="J85"/>
  <c r="J47"/>
  <c r="J124"/>
  <c r="J220" i="20"/>
  <c r="J78" i="22"/>
  <c r="J219" i="34"/>
  <c r="J220" i="22"/>
  <c r="J148"/>
  <c r="K147"/>
  <c r="J148" i="34"/>
  <c r="K147"/>
  <c r="K27" s="1"/>
  <c r="K55" i="45"/>
  <c r="J124"/>
  <c r="J123" i="47"/>
  <c r="D34" i="44"/>
  <c r="D30" i="15"/>
  <c r="D24" i="44"/>
  <c r="D9" i="39"/>
  <c r="D12" i="46"/>
  <c r="D26" i="44"/>
  <c r="D30" i="40"/>
  <c r="D28" i="46"/>
  <c r="D10" i="44"/>
  <c r="D18" i="39"/>
  <c r="C108" i="45"/>
  <c r="D33" i="40"/>
  <c r="C107" i="45"/>
  <c r="C92"/>
  <c r="D5" i="41"/>
  <c r="C91" i="45"/>
  <c r="D29" i="40"/>
  <c r="D12" i="41"/>
  <c r="C99" i="45"/>
  <c r="C87"/>
  <c r="C83"/>
  <c r="C93"/>
  <c r="D32" i="39"/>
  <c r="D6" i="44"/>
  <c r="D28"/>
  <c r="D24" i="40"/>
  <c r="D27" i="39"/>
  <c r="D25" i="41"/>
  <c r="C112" i="45"/>
  <c r="D22" i="46"/>
  <c r="D37" i="40"/>
  <c r="C96" i="45"/>
  <c r="D18" i="44"/>
  <c r="D22" i="40"/>
  <c r="C110" i="45"/>
  <c r="C106"/>
  <c r="D8" i="41"/>
  <c r="C94" i="45"/>
  <c r="D18" i="40"/>
  <c r="D15"/>
  <c r="C102" i="45"/>
  <c r="C101"/>
  <c r="D17" i="40"/>
  <c r="C86" i="45"/>
  <c r="C85"/>
  <c r="D33" i="39"/>
  <c r="D5"/>
  <c r="D18" i="15"/>
  <c r="D16" i="46"/>
  <c r="D35" i="39"/>
  <c r="D34" i="46"/>
  <c r="D8" i="39"/>
  <c r="D32" i="15"/>
  <c r="D30" i="41"/>
  <c r="D20" i="39"/>
  <c r="D25"/>
  <c r="D12" i="44"/>
  <c r="D36" i="15"/>
  <c r="D34"/>
  <c r="D26"/>
  <c r="D24" i="46"/>
  <c r="D6"/>
  <c r="D32"/>
  <c r="D20" i="40"/>
  <c r="D22" i="44"/>
  <c r="D26" i="40"/>
  <c r="C104" i="45"/>
  <c r="C84"/>
  <c r="D13" i="40"/>
  <c r="C88" i="45"/>
  <c r="C103"/>
  <c r="D8" i="15"/>
  <c r="D24" i="39"/>
  <c r="C111" i="45"/>
  <c r="D8" i="44"/>
  <c r="D36"/>
  <c r="D12" i="39"/>
  <c r="D12" i="15"/>
  <c r="D13" i="39"/>
  <c r="D18" i="46"/>
  <c r="D27" i="40"/>
  <c r="D28" i="15"/>
  <c r="D10" i="46"/>
  <c r="D30"/>
  <c r="D35" i="40"/>
  <c r="D26" i="46"/>
  <c r="C100" i="45"/>
  <c r="D25" i="40"/>
  <c r="D30" i="44"/>
  <c r="C98" i="45"/>
  <c r="D29" i="41"/>
  <c r="D14" i="44"/>
  <c r="C82" i="45"/>
  <c r="D12" i="40"/>
  <c r="D14" i="15"/>
  <c r="C90" i="45"/>
  <c r="D20" i="41"/>
  <c r="C105" i="45"/>
  <c r="C109"/>
  <c r="D8" i="40"/>
  <c r="C89" i="45"/>
  <c r="D16" i="15"/>
  <c r="D17" i="39"/>
  <c r="D16"/>
  <c r="D10" i="15"/>
  <c r="D8" i="46"/>
  <c r="D20"/>
  <c r="C95" i="45"/>
  <c r="D26" i="39"/>
  <c r="C97" i="45"/>
  <c r="D20" i="44"/>
  <c r="D14" i="46"/>
  <c r="O57" i="40" l="1"/>
  <c r="O53"/>
  <c r="M26"/>
  <c r="O52"/>
  <c r="M24"/>
  <c r="M18"/>
  <c r="O49"/>
  <c r="O48"/>
  <c r="M16"/>
  <c r="M8"/>
  <c r="M34" i="39"/>
  <c r="M26"/>
  <c r="O53"/>
  <c r="O52"/>
  <c r="M24"/>
  <c r="M16"/>
  <c r="M8"/>
  <c r="O44"/>
  <c r="M36" i="41"/>
  <c r="M30"/>
  <c r="M28"/>
  <c r="M24"/>
  <c r="M20"/>
  <c r="M12"/>
  <c r="M8"/>
  <c r="M6"/>
  <c r="K85" i="45"/>
  <c r="M36" i="40"/>
  <c r="M32"/>
  <c r="M30"/>
  <c r="M28"/>
  <c r="M22"/>
  <c r="M20"/>
  <c r="M14"/>
  <c r="M12"/>
  <c r="M18" i="39"/>
  <c r="O49"/>
  <c r="O56"/>
  <c r="M32"/>
  <c r="M20"/>
  <c r="O46"/>
  <c r="M10"/>
  <c r="V12" s="1"/>
  <c r="M14"/>
  <c r="M6"/>
  <c r="K79" i="34"/>
  <c r="J80"/>
  <c r="K86" i="45"/>
  <c r="L25" i="34"/>
  <c r="AL21" i="39"/>
  <c r="AN33" s="1"/>
  <c r="AN21" s="1"/>
  <c r="K85" i="47"/>
  <c r="J86"/>
  <c r="K46"/>
  <c r="J47"/>
  <c r="K150" i="20"/>
  <c r="K33" s="1"/>
  <c r="L33" s="1"/>
  <c r="K151"/>
  <c r="K35" s="1"/>
  <c r="J79"/>
  <c r="K79" s="1"/>
  <c r="K152"/>
  <c r="J153"/>
  <c r="L28"/>
  <c r="A121" i="45"/>
  <c r="A125"/>
  <c r="A129"/>
  <c r="A133"/>
  <c r="A137"/>
  <c r="A141"/>
  <c r="A145"/>
  <c r="A149"/>
  <c r="A122"/>
  <c r="A126"/>
  <c r="A130"/>
  <c r="A134"/>
  <c r="A138"/>
  <c r="A142"/>
  <c r="A146"/>
  <c r="A150"/>
  <c r="A123"/>
  <c r="A127"/>
  <c r="A131"/>
  <c r="A135"/>
  <c r="A139"/>
  <c r="A143"/>
  <c r="A147"/>
  <c r="A120"/>
  <c r="A124"/>
  <c r="A128"/>
  <c r="A132"/>
  <c r="A136"/>
  <c r="A140"/>
  <c r="A144"/>
  <c r="A148"/>
  <c r="J124" i="47"/>
  <c r="J125" i="45"/>
  <c r="J57"/>
  <c r="K56"/>
  <c r="J88"/>
  <c r="K87"/>
  <c r="K148" i="34"/>
  <c r="J149"/>
  <c r="K148" i="22"/>
  <c r="K29" s="1"/>
  <c r="J149"/>
  <c r="J220" i="34"/>
  <c r="K78" i="22"/>
  <c r="J79"/>
  <c r="J221" i="20"/>
  <c r="J125" i="16"/>
  <c r="K47"/>
  <c r="J48"/>
  <c r="L27" i="34"/>
  <c r="J221" i="22"/>
  <c r="J80" i="20"/>
  <c r="J86" i="16"/>
  <c r="K85"/>
  <c r="D10" i="39"/>
  <c r="D32" i="41"/>
  <c r="D15"/>
  <c r="D19" i="39"/>
  <c r="O56" i="41" l="1"/>
  <c r="O48"/>
  <c r="O50" i="39"/>
  <c r="O45"/>
  <c r="K80" i="34"/>
  <c r="J81"/>
  <c r="K47" i="47"/>
  <c r="J48"/>
  <c r="J87"/>
  <c r="K86"/>
  <c r="L35" i="20"/>
  <c r="K124" i="45"/>
  <c r="J154" i="20"/>
  <c r="K153"/>
  <c r="K80"/>
  <c r="J81"/>
  <c r="J126" i="16"/>
  <c r="K79" i="22"/>
  <c r="J80"/>
  <c r="J221" i="34"/>
  <c r="J150" i="22"/>
  <c r="K149"/>
  <c r="K31" s="1"/>
  <c r="J150" i="34"/>
  <c r="K149"/>
  <c r="J126" i="45"/>
  <c r="K125"/>
  <c r="K86" i="16"/>
  <c r="J87"/>
  <c r="J222" i="22"/>
  <c r="K48" i="16"/>
  <c r="J49"/>
  <c r="J222" i="20"/>
  <c r="L29" i="22"/>
  <c r="K29" i="34"/>
  <c r="J89" i="45"/>
  <c r="K88"/>
  <c r="J58"/>
  <c r="K57"/>
  <c r="J125" i="47"/>
  <c r="K121" i="45"/>
  <c r="K120"/>
  <c r="K123"/>
  <c r="K122"/>
  <c r="D36" i="39"/>
  <c r="C121" i="45"/>
  <c r="C137"/>
  <c r="C124"/>
  <c r="C140"/>
  <c r="C123"/>
  <c r="C139"/>
  <c r="C126"/>
  <c r="C148"/>
  <c r="C133"/>
  <c r="C120"/>
  <c r="C136"/>
  <c r="C150"/>
  <c r="C135"/>
  <c r="C138"/>
  <c r="C122"/>
  <c r="C134"/>
  <c r="C125"/>
  <c r="C129"/>
  <c r="C147"/>
  <c r="C132"/>
  <c r="C146"/>
  <c r="C131"/>
  <c r="C149"/>
  <c r="C142"/>
  <c r="D11" i="40"/>
  <c r="C141" i="45"/>
  <c r="C128"/>
  <c r="C144"/>
  <c r="C127"/>
  <c r="C143"/>
  <c r="C145"/>
  <c r="C130"/>
  <c r="O46" i="40" l="1"/>
  <c r="O58" i="39"/>
  <c r="K81" i="34"/>
  <c r="J82"/>
  <c r="K48" i="47"/>
  <c r="J49"/>
  <c r="K87"/>
  <c r="J88"/>
  <c r="J155" i="20"/>
  <c r="K154"/>
  <c r="L29" i="34"/>
  <c r="J223" i="20"/>
  <c r="J50" i="16"/>
  <c r="K49"/>
  <c r="J223" i="22"/>
  <c r="J88" i="16"/>
  <c r="K87"/>
  <c r="K31" i="34"/>
  <c r="L31" i="22"/>
  <c r="J222" i="34"/>
  <c r="K80" i="22"/>
  <c r="J81"/>
  <c r="K81" i="20"/>
  <c r="J82"/>
  <c r="J126" i="47"/>
  <c r="J59" i="45"/>
  <c r="K58"/>
  <c r="J90"/>
  <c r="K89"/>
  <c r="K126"/>
  <c r="J127"/>
  <c r="J151" i="34"/>
  <c r="K150"/>
  <c r="K150" i="22"/>
  <c r="K33" s="1"/>
  <c r="J151"/>
  <c r="J127" i="16"/>
  <c r="D11" i="41"/>
  <c r="D28" i="40"/>
  <c r="O46" i="41" l="1"/>
  <c r="O54" i="40"/>
  <c r="K82" i="34"/>
  <c r="J83"/>
  <c r="K88" i="47"/>
  <c r="J89"/>
  <c r="K49"/>
  <c r="J50"/>
  <c r="J156" i="20"/>
  <c r="K155"/>
  <c r="J128" i="16"/>
  <c r="L33" i="22"/>
  <c r="K151" i="34"/>
  <c r="J152"/>
  <c r="J91" i="45"/>
  <c r="K90"/>
  <c r="J60"/>
  <c r="K59"/>
  <c r="J127" i="47"/>
  <c r="L31" i="34"/>
  <c r="K88" i="16"/>
  <c r="J89"/>
  <c r="J224" i="22"/>
  <c r="J51" i="16"/>
  <c r="K50"/>
  <c r="J224" i="20"/>
  <c r="K151" i="22"/>
  <c r="K35" s="1"/>
  <c r="J152"/>
  <c r="K33" i="34"/>
  <c r="J128" i="45"/>
  <c r="K127"/>
  <c r="K82" i="20"/>
  <c r="J83"/>
  <c r="K81" i="22"/>
  <c r="J82"/>
  <c r="J223" i="34"/>
  <c r="D28" i="41"/>
  <c r="D19" i="40"/>
  <c r="O54" i="41" l="1"/>
  <c r="O50" i="40"/>
  <c r="K83" i="34"/>
  <c r="J84"/>
  <c r="K50" i="47"/>
  <c r="J51"/>
  <c r="K89"/>
  <c r="J90"/>
  <c r="K156" i="20"/>
  <c r="J157"/>
  <c r="J224" i="34"/>
  <c r="K128" i="45"/>
  <c r="J129"/>
  <c r="J153" i="22"/>
  <c r="K152"/>
  <c r="K89" i="16"/>
  <c r="J90"/>
  <c r="J128" i="47"/>
  <c r="J61" i="45"/>
  <c r="K60"/>
  <c r="J92"/>
  <c r="K91"/>
  <c r="K35" i="34"/>
  <c r="K82" i="22"/>
  <c r="J83"/>
  <c r="K83" i="20"/>
  <c r="J84"/>
  <c r="L33" i="34"/>
  <c r="L35" i="22"/>
  <c r="J225" i="20"/>
  <c r="K51" i="16"/>
  <c r="J52"/>
  <c r="J225" i="22"/>
  <c r="K152" i="34"/>
  <c r="J153"/>
  <c r="J129" i="16"/>
  <c r="D19" i="41"/>
  <c r="D36" i="40"/>
  <c r="O50" i="41" l="1"/>
  <c r="O58" i="40"/>
  <c r="K84" i="34"/>
  <c r="J85"/>
  <c r="J91" i="47"/>
  <c r="K90"/>
  <c r="K51"/>
  <c r="J52"/>
  <c r="J158" i="20"/>
  <c r="K157"/>
  <c r="J226" i="22"/>
  <c r="J226" i="20"/>
  <c r="J91" i="16"/>
  <c r="K90"/>
  <c r="J130" i="45"/>
  <c r="K129"/>
  <c r="J130" i="16"/>
  <c r="J154" i="34"/>
  <c r="K153"/>
  <c r="J53" i="16"/>
  <c r="K52"/>
  <c r="K84" i="20"/>
  <c r="J85"/>
  <c r="K83" i="22"/>
  <c r="J84"/>
  <c r="L35" i="34"/>
  <c r="J93" i="45"/>
  <c r="K92"/>
  <c r="J62"/>
  <c r="K61"/>
  <c r="J129" i="47"/>
  <c r="J154" i="22"/>
  <c r="K153"/>
  <c r="J225" i="34"/>
  <c r="D36" i="41"/>
  <c r="O58" l="1"/>
  <c r="K85" i="34"/>
  <c r="J86"/>
  <c r="K52" i="47"/>
  <c r="J53"/>
  <c r="J92"/>
  <c r="K91"/>
  <c r="K158" i="20"/>
  <c r="J159"/>
  <c r="J226" i="34"/>
  <c r="J155" i="22"/>
  <c r="K154"/>
  <c r="J130" i="47"/>
  <c r="J63" i="45"/>
  <c r="K62"/>
  <c r="J94"/>
  <c r="K93"/>
  <c r="K84" i="22"/>
  <c r="J85"/>
  <c r="K85" i="20"/>
  <c r="J86"/>
  <c r="K53" i="16"/>
  <c r="J54"/>
  <c r="J155" i="34"/>
  <c r="K154"/>
  <c r="J131" i="16"/>
  <c r="K130" i="45"/>
  <c r="J131"/>
  <c r="K91" i="16"/>
  <c r="J92"/>
  <c r="J227" i="20"/>
  <c r="J227" i="22"/>
  <c r="C49" i="16"/>
  <c r="C69"/>
  <c r="C61"/>
  <c r="C73"/>
  <c r="C59"/>
  <c r="C44"/>
  <c r="C55"/>
  <c r="C71"/>
  <c r="C48"/>
  <c r="C56"/>
  <c r="C62"/>
  <c r="C54"/>
  <c r="C46"/>
  <c r="C50"/>
  <c r="C58"/>
  <c r="C65"/>
  <c r="C70"/>
  <c r="C72"/>
  <c r="C52"/>
  <c r="C60"/>
  <c r="C51"/>
  <c r="C66"/>
  <c r="C45"/>
  <c r="C57"/>
  <c r="C74"/>
  <c r="C68"/>
  <c r="C63"/>
  <c r="C64"/>
  <c r="C47"/>
  <c r="C67"/>
  <c r="C53"/>
  <c r="K86" i="34" l="1"/>
  <c r="J87"/>
  <c r="K53" i="47"/>
  <c r="J54"/>
  <c r="J93"/>
  <c r="K92"/>
  <c r="K159" i="20"/>
  <c r="J160"/>
  <c r="K92" i="16"/>
  <c r="J93"/>
  <c r="J132" i="45"/>
  <c r="K131"/>
  <c r="J55" i="16"/>
  <c r="K54"/>
  <c r="J95" i="45"/>
  <c r="K94"/>
  <c r="J64"/>
  <c r="K63"/>
  <c r="J131" i="47"/>
  <c r="K155" i="22"/>
  <c r="J156"/>
  <c r="J227" i="34"/>
  <c r="J228" i="22"/>
  <c r="J228" i="20"/>
  <c r="J132" i="16"/>
  <c r="K155" i="34"/>
  <c r="J156"/>
  <c r="K86" i="20"/>
  <c r="J87"/>
  <c r="K85" i="22"/>
  <c r="J86"/>
  <c r="C47" i="47"/>
  <c r="C51"/>
  <c r="C55"/>
  <c r="C44"/>
  <c r="C65"/>
  <c r="C67"/>
  <c r="C71"/>
  <c r="C112" i="16"/>
  <c r="C46" i="47"/>
  <c r="C54"/>
  <c r="C62"/>
  <c r="C70"/>
  <c r="C91" i="16"/>
  <c r="C103"/>
  <c r="C57" i="47"/>
  <c r="C50"/>
  <c r="C58"/>
  <c r="C66"/>
  <c r="C111" i="16"/>
  <c r="C87"/>
  <c r="C107"/>
  <c r="C106"/>
  <c r="C109"/>
  <c r="C97"/>
  <c r="C82"/>
  <c r="C48" i="47"/>
  <c r="C52"/>
  <c r="C56"/>
  <c r="C60"/>
  <c r="C105" i="16"/>
  <c r="C53" i="47"/>
  <c r="C86" i="16"/>
  <c r="C96"/>
  <c r="C88"/>
  <c r="C99"/>
  <c r="C89"/>
  <c r="C90"/>
  <c r="C108"/>
  <c r="C84"/>
  <c r="C101"/>
  <c r="C102"/>
  <c r="C95"/>
  <c r="C74" i="47"/>
  <c r="C73"/>
  <c r="C85" i="16"/>
  <c r="C104"/>
  <c r="C98"/>
  <c r="C110"/>
  <c r="C69" i="47"/>
  <c r="C59"/>
  <c r="C63"/>
  <c r="C49"/>
  <c r="C64"/>
  <c r="C68"/>
  <c r="C72"/>
  <c r="C61"/>
  <c r="C92" i="16"/>
  <c r="C100"/>
  <c r="C94"/>
  <c r="C93"/>
  <c r="C45" i="47"/>
  <c r="C83" i="16"/>
  <c r="K87" i="34" l="1"/>
  <c r="J88"/>
  <c r="J55" i="47"/>
  <c r="K54"/>
  <c r="J94"/>
  <c r="K93"/>
  <c r="K160" i="20"/>
  <c r="J161"/>
  <c r="A145" i="16"/>
  <c r="A146"/>
  <c r="A125"/>
  <c r="A148"/>
  <c r="A149"/>
  <c r="A128"/>
  <c r="A137"/>
  <c r="A136"/>
  <c r="A120"/>
  <c r="A127"/>
  <c r="A135"/>
  <c r="A142"/>
  <c r="A147"/>
  <c r="A121"/>
  <c r="A131"/>
  <c r="A144"/>
  <c r="A132"/>
  <c r="A133"/>
  <c r="A138"/>
  <c r="A140"/>
  <c r="A130"/>
  <c r="A139"/>
  <c r="A122"/>
  <c r="A143"/>
  <c r="A126"/>
  <c r="A123"/>
  <c r="A134"/>
  <c r="A141"/>
  <c r="A124"/>
  <c r="A129"/>
  <c r="A150"/>
  <c r="J133"/>
  <c r="J229" i="20"/>
  <c r="J229" i="22"/>
  <c r="J228" i="34"/>
  <c r="J132" i="47"/>
  <c r="J65" i="45"/>
  <c r="K64"/>
  <c r="J96"/>
  <c r="K95"/>
  <c r="J56" i="16"/>
  <c r="K55"/>
  <c r="K132" i="45"/>
  <c r="J133"/>
  <c r="K86" i="22"/>
  <c r="J87"/>
  <c r="K87" i="20"/>
  <c r="J88"/>
  <c r="J157" i="34"/>
  <c r="K156"/>
  <c r="J157" i="22"/>
  <c r="K156"/>
  <c r="J94" i="16"/>
  <c r="K93"/>
  <c r="C82" i="47"/>
  <c r="C101"/>
  <c r="C109"/>
  <c r="C83"/>
  <c r="C96"/>
  <c r="C105"/>
  <c r="C97"/>
  <c r="C94"/>
  <c r="C93"/>
  <c r="C103"/>
  <c r="C107"/>
  <c r="C111"/>
  <c r="C88"/>
  <c r="C108"/>
  <c r="C99"/>
  <c r="C90"/>
  <c r="C89"/>
  <c r="C100"/>
  <c r="C110"/>
  <c r="C112"/>
  <c r="C95"/>
  <c r="C92"/>
  <c r="C106"/>
  <c r="C86"/>
  <c r="C85"/>
  <c r="C84"/>
  <c r="C102"/>
  <c r="C104"/>
  <c r="C87"/>
  <c r="C91"/>
  <c r="C98"/>
  <c r="K88" i="34" l="1"/>
  <c r="J89"/>
  <c r="A127" i="47"/>
  <c r="A120"/>
  <c r="A128"/>
  <c r="A136"/>
  <c r="A144"/>
  <c r="A137"/>
  <c r="A135"/>
  <c r="A125"/>
  <c r="A126"/>
  <c r="A142"/>
  <c r="A149"/>
  <c r="A129"/>
  <c r="A130"/>
  <c r="A146"/>
  <c r="A143"/>
  <c r="A123"/>
  <c r="A131"/>
  <c r="A124"/>
  <c r="A132"/>
  <c r="A140"/>
  <c r="A148"/>
  <c r="A145"/>
  <c r="A139"/>
  <c r="A133"/>
  <c r="A134"/>
  <c r="A150"/>
  <c r="A121"/>
  <c r="A122"/>
  <c r="A138"/>
  <c r="A141"/>
  <c r="A147"/>
  <c r="K94"/>
  <c r="J95"/>
  <c r="J56"/>
  <c r="K55"/>
  <c r="J162" i="20"/>
  <c r="K161"/>
  <c r="K132" i="16"/>
  <c r="K88" i="20"/>
  <c r="J89"/>
  <c r="K87" i="22"/>
  <c r="J88"/>
  <c r="J134" i="45"/>
  <c r="K133"/>
  <c r="J95" i="16"/>
  <c r="K94"/>
  <c r="J158" i="22"/>
  <c r="K157"/>
  <c r="K157" i="34"/>
  <c r="J158"/>
  <c r="J57" i="16"/>
  <c r="K56"/>
  <c r="J97" i="45"/>
  <c r="K96"/>
  <c r="J66"/>
  <c r="K65"/>
  <c r="J133" i="47"/>
  <c r="J229" i="34"/>
  <c r="J230" i="22"/>
  <c r="J230" i="20"/>
  <c r="J134" i="16"/>
  <c r="K133"/>
  <c r="K120"/>
  <c r="K122"/>
  <c r="K121"/>
  <c r="K123"/>
  <c r="K124"/>
  <c r="K125"/>
  <c r="K126"/>
  <c r="K127"/>
  <c r="K128"/>
  <c r="K129"/>
  <c r="K130"/>
  <c r="K131"/>
  <c r="C124"/>
  <c r="C136"/>
  <c r="C140"/>
  <c r="C133"/>
  <c r="C128"/>
  <c r="C129"/>
  <c r="C143"/>
  <c r="C122"/>
  <c r="C138"/>
  <c r="C132"/>
  <c r="C141"/>
  <c r="C125"/>
  <c r="C134"/>
  <c r="C135"/>
  <c r="C137"/>
  <c r="C148"/>
  <c r="C131"/>
  <c r="C121"/>
  <c r="C142"/>
  <c r="C127"/>
  <c r="C146"/>
  <c r="C123"/>
  <c r="C139"/>
  <c r="C130"/>
  <c r="C147"/>
  <c r="C150"/>
  <c r="C126"/>
  <c r="C145"/>
  <c r="C144"/>
  <c r="C120"/>
  <c r="C149"/>
  <c r="K89" i="34" l="1"/>
  <c r="J90"/>
  <c r="K132" i="47"/>
  <c r="J96"/>
  <c r="K95"/>
  <c r="K56"/>
  <c r="J57"/>
  <c r="K123"/>
  <c r="K124"/>
  <c r="K121"/>
  <c r="K120"/>
  <c r="K122"/>
  <c r="K125"/>
  <c r="K126"/>
  <c r="K127"/>
  <c r="K128"/>
  <c r="K129"/>
  <c r="K130"/>
  <c r="K131"/>
  <c r="K162" i="20"/>
  <c r="J163"/>
  <c r="K158" i="34"/>
  <c r="J159"/>
  <c r="K88" i="22"/>
  <c r="J89"/>
  <c r="K89" i="20"/>
  <c r="J90"/>
  <c r="K134" i="16"/>
  <c r="J135"/>
  <c r="J231" i="20"/>
  <c r="J231" i="22"/>
  <c r="J230" i="34"/>
  <c r="J134" i="47"/>
  <c r="K133"/>
  <c r="J67" i="45"/>
  <c r="K66"/>
  <c r="J98"/>
  <c r="K97"/>
  <c r="K57" i="16"/>
  <c r="J58"/>
  <c r="J159" i="22"/>
  <c r="K158"/>
  <c r="J96" i="16"/>
  <c r="K95"/>
  <c r="K134" i="45"/>
  <c r="J135"/>
  <c r="C120" i="47"/>
  <c r="C143"/>
  <c r="C130"/>
  <c r="C121"/>
  <c r="C123"/>
  <c r="C144"/>
  <c r="C124"/>
  <c r="C147"/>
  <c r="C138"/>
  <c r="C133"/>
  <c r="C142"/>
  <c r="C139"/>
  <c r="C148"/>
  <c r="C125"/>
  <c r="C137"/>
  <c r="C128"/>
  <c r="C127"/>
  <c r="C146"/>
  <c r="C129"/>
  <c r="C150"/>
  <c r="C135"/>
  <c r="C132"/>
  <c r="C131"/>
  <c r="C141"/>
  <c r="C122"/>
  <c r="C149"/>
  <c r="C126"/>
  <c r="C145"/>
  <c r="C140"/>
  <c r="C134"/>
  <c r="C136"/>
  <c r="K90" i="34" l="1"/>
  <c r="J91"/>
  <c r="J58" i="47"/>
  <c r="K57"/>
  <c r="K96"/>
  <c r="J97"/>
  <c r="J164" i="20"/>
  <c r="K163"/>
  <c r="J136" i="45"/>
  <c r="K135"/>
  <c r="J59" i="16"/>
  <c r="K58"/>
  <c r="J232" i="22"/>
  <c r="J136" i="16"/>
  <c r="K135"/>
  <c r="K90" i="20"/>
  <c r="J91"/>
  <c r="K89" i="22"/>
  <c r="J90"/>
  <c r="J160" i="34"/>
  <c r="K159"/>
  <c r="K96" i="16"/>
  <c r="J97"/>
  <c r="J160" i="22"/>
  <c r="K159"/>
  <c r="J99" i="45"/>
  <c r="K98"/>
  <c r="J68"/>
  <c r="K67"/>
  <c r="J135" i="47"/>
  <c r="K134"/>
  <c r="J231" i="34"/>
  <c r="J232" i="20"/>
  <c r="K91" i="34" l="1"/>
  <c r="J92"/>
  <c r="K97" i="47"/>
  <c r="J98"/>
  <c r="K58"/>
  <c r="J59"/>
  <c r="J165" i="20"/>
  <c r="K164"/>
  <c r="J98" i="16"/>
  <c r="K97"/>
  <c r="K90" i="22"/>
  <c r="J91"/>
  <c r="K91" i="20"/>
  <c r="J92"/>
  <c r="J233"/>
  <c r="J232" i="34"/>
  <c r="J136" i="47"/>
  <c r="K135"/>
  <c r="J69" i="45"/>
  <c r="K68"/>
  <c r="J100"/>
  <c r="K99"/>
  <c r="K160" i="22"/>
  <c r="J161"/>
  <c r="J161" i="34"/>
  <c r="K160"/>
  <c r="J137" i="16"/>
  <c r="K136"/>
  <c r="J233" i="22"/>
  <c r="J60" i="16"/>
  <c r="K59"/>
  <c r="K136" i="45"/>
  <c r="J137"/>
  <c r="K92" i="34" l="1"/>
  <c r="J93"/>
  <c r="K59" i="47"/>
  <c r="J60"/>
  <c r="K98"/>
  <c r="J99"/>
  <c r="K165" i="20"/>
  <c r="J166"/>
  <c r="J138" i="45"/>
  <c r="K137"/>
  <c r="K161" i="22"/>
  <c r="J162"/>
  <c r="K92" i="20"/>
  <c r="J93"/>
  <c r="K91" i="22"/>
  <c r="J92"/>
  <c r="K60" i="16"/>
  <c r="J61"/>
  <c r="J234" i="22"/>
  <c r="J138" i="16"/>
  <c r="K137"/>
  <c r="J162" i="34"/>
  <c r="K161"/>
  <c r="J101" i="45"/>
  <c r="K100"/>
  <c r="J70"/>
  <c r="K69"/>
  <c r="J137" i="47"/>
  <c r="K136"/>
  <c r="J233" i="34"/>
  <c r="J234" i="20"/>
  <c r="J99" i="16"/>
  <c r="K98"/>
  <c r="K93" i="34" l="1"/>
  <c r="J94"/>
  <c r="J100" i="47"/>
  <c r="K99"/>
  <c r="J61"/>
  <c r="K60"/>
  <c r="K166" i="20"/>
  <c r="J167"/>
  <c r="J235"/>
  <c r="K61" i="16"/>
  <c r="J62"/>
  <c r="K92" i="22"/>
  <c r="J93"/>
  <c r="K93" i="20"/>
  <c r="J94"/>
  <c r="K162" i="22"/>
  <c r="J163"/>
  <c r="J100" i="16"/>
  <c r="K99"/>
  <c r="J234" i="34"/>
  <c r="J138" i="47"/>
  <c r="K137"/>
  <c r="J71" i="45"/>
  <c r="K70"/>
  <c r="J102"/>
  <c r="K101"/>
  <c r="K162" i="34"/>
  <c r="J163"/>
  <c r="J139" i="16"/>
  <c r="K138"/>
  <c r="J235" i="22"/>
  <c r="K138" i="45"/>
  <c r="J139"/>
  <c r="K94" i="34" l="1"/>
  <c r="J95"/>
  <c r="J62" i="47"/>
  <c r="K61"/>
  <c r="J101"/>
  <c r="K100"/>
  <c r="K167" i="20"/>
  <c r="J168"/>
  <c r="J140" i="45"/>
  <c r="K139"/>
  <c r="J236" i="22"/>
  <c r="J164" i="34"/>
  <c r="K163"/>
  <c r="J235"/>
  <c r="K163" i="22"/>
  <c r="J164"/>
  <c r="K94" i="20"/>
  <c r="J95"/>
  <c r="K93" i="22"/>
  <c r="J94"/>
  <c r="K62" i="16"/>
  <c r="J63"/>
  <c r="J140"/>
  <c r="K139"/>
  <c r="J103" i="45"/>
  <c r="K102"/>
  <c r="J72"/>
  <c r="K71"/>
  <c r="J139" i="47"/>
  <c r="K138"/>
  <c r="J101" i="16"/>
  <c r="K100"/>
  <c r="J236" i="20"/>
  <c r="K23" i="34" l="1"/>
  <c r="K95"/>
  <c r="J96"/>
  <c r="J102" i="47"/>
  <c r="K101"/>
  <c r="J63"/>
  <c r="K62"/>
  <c r="J169" i="20"/>
  <c r="K168"/>
  <c r="K63" i="16"/>
  <c r="J64"/>
  <c r="K94" i="22"/>
  <c r="J95"/>
  <c r="K95" i="20"/>
  <c r="J96"/>
  <c r="K164" i="22"/>
  <c r="J165"/>
  <c r="J237" i="20"/>
  <c r="J102" i="16"/>
  <c r="K101"/>
  <c r="J140" i="47"/>
  <c r="K139"/>
  <c r="J73" i="45"/>
  <c r="K72"/>
  <c r="J104"/>
  <c r="K103"/>
  <c r="K140" i="16"/>
  <c r="J141"/>
  <c r="J236" i="34"/>
  <c r="J165"/>
  <c r="K164"/>
  <c r="J237" i="22"/>
  <c r="K140" i="45"/>
  <c r="J141"/>
  <c r="C78" i="34"/>
  <c r="C82"/>
  <c r="C86"/>
  <c r="C133" i="20"/>
  <c r="C129"/>
  <c r="C125"/>
  <c r="C121"/>
  <c r="C119" i="34"/>
  <c r="C111"/>
  <c r="C135"/>
  <c r="C127"/>
  <c r="C117" i="20"/>
  <c r="C113"/>
  <c r="C108"/>
  <c r="C100"/>
  <c r="C87" i="34"/>
  <c r="C79"/>
  <c r="C103"/>
  <c r="C95"/>
  <c r="C92" i="20"/>
  <c r="C84"/>
  <c r="C138"/>
  <c r="C134"/>
  <c r="C117" i="34"/>
  <c r="C109"/>
  <c r="C133"/>
  <c r="C125"/>
  <c r="C130" i="20"/>
  <c r="C126"/>
  <c r="C122"/>
  <c r="C114"/>
  <c r="C89" i="34"/>
  <c r="C76"/>
  <c r="C105"/>
  <c r="C138"/>
  <c r="C97" i="20"/>
  <c r="C93"/>
  <c r="C89"/>
  <c r="C85"/>
  <c r="C126" i="34"/>
  <c r="C130"/>
  <c r="C134"/>
  <c r="C122"/>
  <c r="C81" i="20"/>
  <c r="C77"/>
  <c r="C118"/>
  <c r="C106"/>
  <c r="C110" i="34"/>
  <c r="C114"/>
  <c r="C118"/>
  <c r="C106"/>
  <c r="C90" i="20"/>
  <c r="C111"/>
  <c r="C103"/>
  <c r="C95"/>
  <c r="C94" i="34"/>
  <c r="C98"/>
  <c r="C102"/>
  <c r="C90"/>
  <c r="C87" i="20"/>
  <c r="C79"/>
  <c r="C137"/>
  <c r="C101"/>
  <c r="C84" i="34"/>
  <c r="C123"/>
  <c r="C92"/>
  <c r="C80"/>
  <c r="C88" i="20"/>
  <c r="C80"/>
  <c r="C136"/>
  <c r="C132"/>
  <c r="C115" i="34"/>
  <c r="C91"/>
  <c r="C131"/>
  <c r="C107"/>
  <c r="C128" i="20"/>
  <c r="C124"/>
  <c r="C120"/>
  <c r="C116"/>
  <c r="C83" i="34"/>
  <c r="C129"/>
  <c r="C99"/>
  <c r="C113"/>
  <c r="C110" i="20"/>
  <c r="C102"/>
  <c r="C94"/>
  <c r="C86"/>
  <c r="C121" i="34"/>
  <c r="C97"/>
  <c r="C137"/>
  <c r="C81"/>
  <c r="C78" i="20"/>
  <c r="C109"/>
  <c r="C105"/>
  <c r="C85" i="34"/>
  <c r="C136"/>
  <c r="C101"/>
  <c r="C93"/>
  <c r="C98" i="20"/>
  <c r="C82"/>
  <c r="C107"/>
  <c r="C99"/>
  <c r="C132" i="34"/>
  <c r="C120"/>
  <c r="C77"/>
  <c r="C128"/>
  <c r="C91" i="20"/>
  <c r="C83"/>
  <c r="C76"/>
  <c r="C135"/>
  <c r="C116" i="34"/>
  <c r="C104"/>
  <c r="C124"/>
  <c r="C112"/>
  <c r="C131" i="20"/>
  <c r="C127"/>
  <c r="C123"/>
  <c r="C119"/>
  <c r="C100" i="34"/>
  <c r="C88"/>
  <c r="C108"/>
  <c r="C96"/>
  <c r="C115" i="20"/>
  <c r="C112"/>
  <c r="C104"/>
  <c r="C96"/>
  <c r="K96" i="34" l="1"/>
  <c r="J97"/>
  <c r="L23"/>
  <c r="K24"/>
  <c r="J64" i="47"/>
  <c r="K63"/>
  <c r="K102"/>
  <c r="J103"/>
  <c r="J170" i="20"/>
  <c r="K169"/>
  <c r="J142" i="45"/>
  <c r="K141"/>
  <c r="J238" i="22"/>
  <c r="J142" i="16"/>
  <c r="K141"/>
  <c r="K165" i="22"/>
  <c r="J166"/>
  <c r="K96" i="20"/>
  <c r="J97"/>
  <c r="K95" i="22"/>
  <c r="J96"/>
  <c r="K64" i="16"/>
  <c r="J65"/>
  <c r="K165" i="34"/>
  <c r="J166"/>
  <c r="J237"/>
  <c r="J105" i="45"/>
  <c r="K104"/>
  <c r="J74"/>
  <c r="K74" s="1"/>
  <c r="K73"/>
  <c r="J141" i="47"/>
  <c r="K140"/>
  <c r="K102" i="16"/>
  <c r="J103"/>
  <c r="J238" i="20"/>
  <c r="C176" i="34"/>
  <c r="C184"/>
  <c r="C153" i="20"/>
  <c r="C129" i="22"/>
  <c r="C161" i="20"/>
  <c r="C149"/>
  <c r="C192" i="34"/>
  <c r="C200"/>
  <c r="C184" i="20"/>
  <c r="C160"/>
  <c r="C192"/>
  <c r="C176"/>
  <c r="C150" i="34"/>
  <c r="C193"/>
  <c r="C187" i="20"/>
  <c r="C170"/>
  <c r="C195"/>
  <c r="C183"/>
  <c r="C166" i="34"/>
  <c r="C158"/>
  <c r="C171" i="20"/>
  <c r="C159"/>
  <c r="C179"/>
  <c r="C167"/>
  <c r="C165" i="34"/>
  <c r="C149"/>
  <c r="C202" i="20"/>
  <c r="C190"/>
  <c r="C150"/>
  <c r="C198"/>
  <c r="C197" i="34"/>
  <c r="C181"/>
  <c r="C205" i="20"/>
  <c r="C193"/>
  <c r="C78" i="22"/>
  <c r="C201" i="20"/>
  <c r="C175" i="34"/>
  <c r="C159"/>
  <c r="C98" i="22"/>
  <c r="C92"/>
  <c r="C102"/>
  <c r="C96"/>
  <c r="C207" i="34"/>
  <c r="C191"/>
  <c r="C122" i="22"/>
  <c r="C116"/>
  <c r="C126"/>
  <c r="C120"/>
  <c r="C194" i="34"/>
  <c r="C186"/>
  <c r="C91" i="22"/>
  <c r="C79"/>
  <c r="C99"/>
  <c r="C87"/>
  <c r="C147" i="34"/>
  <c r="C202"/>
  <c r="C77" i="22"/>
  <c r="C127"/>
  <c r="C85"/>
  <c r="C135"/>
  <c r="C152" i="34"/>
  <c r="D24" i="41"/>
  <c r="C125" i="22"/>
  <c r="C137"/>
  <c r="C133"/>
  <c r="C160" i="34"/>
  <c r="C168"/>
  <c r="C169" i="20"/>
  <c r="C157"/>
  <c r="C177"/>
  <c r="C165"/>
  <c r="C183" i="34"/>
  <c r="C199"/>
  <c r="C200" i="20"/>
  <c r="C188"/>
  <c r="C208"/>
  <c r="C196"/>
  <c r="C177" i="34"/>
  <c r="C161"/>
  <c r="C203" i="20"/>
  <c r="C191"/>
  <c r="C147"/>
  <c r="C199"/>
  <c r="C163" i="34"/>
  <c r="C206"/>
  <c r="C156" i="20"/>
  <c r="C175"/>
  <c r="C172"/>
  <c r="C148"/>
  <c r="C195" i="34"/>
  <c r="C179"/>
  <c r="C166" i="20"/>
  <c r="C206"/>
  <c r="C182"/>
  <c r="C158"/>
  <c r="C188" i="34"/>
  <c r="C180"/>
  <c r="C82" i="22"/>
  <c r="C76"/>
  <c r="C86"/>
  <c r="C80"/>
  <c r="C204" i="34"/>
  <c r="C196"/>
  <c r="C106" i="22"/>
  <c r="C100"/>
  <c r="C110"/>
  <c r="C104"/>
  <c r="C162" i="34"/>
  <c r="C154"/>
  <c r="C130" i="22"/>
  <c r="C124"/>
  <c r="C134"/>
  <c r="C128"/>
  <c r="C178" i="34"/>
  <c r="C170"/>
  <c r="C107" i="22"/>
  <c r="C95"/>
  <c r="C115"/>
  <c r="C103"/>
  <c r="C173" i="34"/>
  <c r="C157"/>
  <c r="C93" i="22"/>
  <c r="C81"/>
  <c r="C101"/>
  <c r="C89"/>
  <c r="C205" i="34"/>
  <c r="C189"/>
  <c r="C105" i="22"/>
  <c r="C146" i="20"/>
  <c r="C113" i="22"/>
  <c r="C208" i="34"/>
  <c r="C146"/>
  <c r="C152" i="20"/>
  <c r="C173"/>
  <c r="C168"/>
  <c r="C181"/>
  <c r="C151" i="34"/>
  <c r="C167"/>
  <c r="C162" i="20"/>
  <c r="C204"/>
  <c r="C178"/>
  <c r="C154"/>
  <c r="C182" i="34"/>
  <c r="C174"/>
  <c r="C155" i="20"/>
  <c r="C207"/>
  <c r="C163"/>
  <c r="C151"/>
  <c r="C198" i="34"/>
  <c r="C190"/>
  <c r="C186" i="20"/>
  <c r="C164"/>
  <c r="C194"/>
  <c r="C180"/>
  <c r="C156" i="34"/>
  <c r="C148"/>
  <c r="C189" i="20"/>
  <c r="C174"/>
  <c r="C197"/>
  <c r="C185"/>
  <c r="C172" i="34"/>
  <c r="C164"/>
  <c r="C90" i="22"/>
  <c r="C84"/>
  <c r="C94"/>
  <c r="C88"/>
  <c r="C169" i="34"/>
  <c r="C153"/>
  <c r="C114" i="22"/>
  <c r="C108"/>
  <c r="C118"/>
  <c r="C112"/>
  <c r="C201" i="34"/>
  <c r="C185"/>
  <c r="C138" i="22"/>
  <c r="C132"/>
  <c r="C83"/>
  <c r="C136"/>
  <c r="C171" i="34"/>
  <c r="C155"/>
  <c r="C123" i="22"/>
  <c r="C111"/>
  <c r="C131"/>
  <c r="C119"/>
  <c r="C203" i="34"/>
  <c r="C187"/>
  <c r="C109" i="22"/>
  <c r="C97"/>
  <c r="C117"/>
  <c r="C121"/>
  <c r="O52" i="41" l="1"/>
  <c r="A259" i="34"/>
  <c r="A257"/>
  <c r="A272"/>
  <c r="A240"/>
  <c r="A255"/>
  <c r="A261"/>
  <c r="A266"/>
  <c r="A234"/>
  <c r="A251"/>
  <c r="A249"/>
  <c r="A260"/>
  <c r="A228"/>
  <c r="A231"/>
  <c r="A237"/>
  <c r="A270"/>
  <c r="A238"/>
  <c r="A275"/>
  <c r="A273"/>
  <c r="A217"/>
  <c r="A248"/>
  <c r="A271"/>
  <c r="A277"/>
  <c r="A274"/>
  <c r="A242"/>
  <c r="A267"/>
  <c r="A265"/>
  <c r="A268"/>
  <c r="A236"/>
  <c r="A247"/>
  <c r="A221"/>
  <c r="A262"/>
  <c r="A230"/>
  <c r="A227"/>
  <c r="A225"/>
  <c r="A256"/>
  <c r="A224"/>
  <c r="A223"/>
  <c r="A229"/>
  <c r="A250"/>
  <c r="A218"/>
  <c r="A219"/>
  <c r="A276"/>
  <c r="A244"/>
  <c r="A263"/>
  <c r="A269"/>
  <c r="A216"/>
  <c r="A254"/>
  <c r="A222"/>
  <c r="A243"/>
  <c r="A241"/>
  <c r="A264"/>
  <c r="A232"/>
  <c r="A239"/>
  <c r="A245"/>
  <c r="A258"/>
  <c r="A226"/>
  <c r="A235"/>
  <c r="A233"/>
  <c r="A252"/>
  <c r="A220"/>
  <c r="A253"/>
  <c r="A278"/>
  <c r="A246"/>
  <c r="L24"/>
  <c r="K97"/>
  <c r="J98"/>
  <c r="K103" i="47"/>
  <c r="J104"/>
  <c r="K64"/>
  <c r="J65"/>
  <c r="K170" i="20"/>
  <c r="J171"/>
  <c r="A275"/>
  <c r="A271"/>
  <c r="A267"/>
  <c r="A263"/>
  <c r="A259"/>
  <c r="A255"/>
  <c r="A252"/>
  <c r="A244"/>
  <c r="A236"/>
  <c r="A228"/>
  <c r="A220"/>
  <c r="A276"/>
  <c r="A272"/>
  <c r="A268"/>
  <c r="A264"/>
  <c r="A260"/>
  <c r="A256"/>
  <c r="A250"/>
  <c r="A242"/>
  <c r="A234"/>
  <c r="A226"/>
  <c r="A218"/>
  <c r="A249"/>
  <c r="A245"/>
  <c r="A241"/>
  <c r="A237"/>
  <c r="A233"/>
  <c r="A229"/>
  <c r="A225"/>
  <c r="A221"/>
  <c r="A217"/>
  <c r="A277"/>
  <c r="A273"/>
  <c r="A269"/>
  <c r="A265"/>
  <c r="A261"/>
  <c r="A257"/>
  <c r="A253"/>
  <c r="A248"/>
  <c r="A240"/>
  <c r="A232"/>
  <c r="A224"/>
  <c r="A278"/>
  <c r="A274"/>
  <c r="A270"/>
  <c r="A266"/>
  <c r="A262"/>
  <c r="A258"/>
  <c r="A254"/>
  <c r="A246"/>
  <c r="A238"/>
  <c r="A230"/>
  <c r="A222"/>
  <c r="A251"/>
  <c r="A247"/>
  <c r="A243"/>
  <c r="A239"/>
  <c r="A235"/>
  <c r="A231"/>
  <c r="A227"/>
  <c r="A223"/>
  <c r="A219"/>
  <c r="A216"/>
  <c r="J239"/>
  <c r="J142" i="47"/>
  <c r="K141"/>
  <c r="J106" i="45"/>
  <c r="K105"/>
  <c r="J238" i="34"/>
  <c r="J143" i="16"/>
  <c r="K142"/>
  <c r="K142" i="45"/>
  <c r="J143"/>
  <c r="J104" i="16"/>
  <c r="K103"/>
  <c r="K166" i="34"/>
  <c r="J167"/>
  <c r="K65" i="16"/>
  <c r="J66"/>
  <c r="K96" i="22"/>
  <c r="J97"/>
  <c r="K97" i="20"/>
  <c r="J98"/>
  <c r="K166" i="22"/>
  <c r="J167"/>
  <c r="J239"/>
  <c r="C185"/>
  <c r="C169"/>
  <c r="C155"/>
  <c r="C201"/>
  <c r="C198"/>
  <c r="C190"/>
  <c r="C157"/>
  <c r="C203"/>
  <c r="C164"/>
  <c r="C156"/>
  <c r="C180"/>
  <c r="C172"/>
  <c r="C187"/>
  <c r="C171"/>
  <c r="C150"/>
  <c r="C176"/>
  <c r="C189"/>
  <c r="C173"/>
  <c r="C159"/>
  <c r="C205"/>
  <c r="C161"/>
  <c r="C208"/>
  <c r="C193"/>
  <c r="C177"/>
  <c r="C166"/>
  <c r="C158"/>
  <c r="C182"/>
  <c r="C174"/>
  <c r="C191"/>
  <c r="C175"/>
  <c r="C152"/>
  <c r="C207"/>
  <c r="C163"/>
  <c r="C147"/>
  <c r="C195"/>
  <c r="C179"/>
  <c r="C165"/>
  <c r="C149"/>
  <c r="C197"/>
  <c r="C181"/>
  <c r="C184"/>
  <c r="C168"/>
  <c r="C200"/>
  <c r="C192"/>
  <c r="C154"/>
  <c r="C146"/>
  <c r="C170"/>
  <c r="C162"/>
  <c r="C167"/>
  <c r="C151"/>
  <c r="C199"/>
  <c r="C183"/>
  <c r="C206"/>
  <c r="C196"/>
  <c r="C188"/>
  <c r="C153"/>
  <c r="C186"/>
  <c r="C178"/>
  <c r="C202"/>
  <c r="C194"/>
  <c r="C204"/>
  <c r="C160"/>
  <c r="D18" i="41"/>
  <c r="C148" i="22"/>
  <c r="O49" i="41" l="1"/>
  <c r="K237" i="34"/>
  <c r="K98"/>
  <c r="J99"/>
  <c r="K224"/>
  <c r="K217"/>
  <c r="K28" s="1"/>
  <c r="K219"/>
  <c r="K32" s="1"/>
  <c r="K221"/>
  <c r="K36" s="1"/>
  <c r="K223"/>
  <c r="K216"/>
  <c r="K218"/>
  <c r="K30" s="1"/>
  <c r="K220"/>
  <c r="K34" s="1"/>
  <c r="K222"/>
  <c r="K225"/>
  <c r="K226"/>
  <c r="K227"/>
  <c r="K228"/>
  <c r="K229"/>
  <c r="K230"/>
  <c r="K231"/>
  <c r="K232"/>
  <c r="K233"/>
  <c r="K234"/>
  <c r="K235"/>
  <c r="K236"/>
  <c r="J66" i="47"/>
  <c r="K65"/>
  <c r="K104"/>
  <c r="J105"/>
  <c r="J172" i="20"/>
  <c r="K171"/>
  <c r="A218" i="22"/>
  <c r="A222"/>
  <c r="A226"/>
  <c r="A230"/>
  <c r="A234"/>
  <c r="A238"/>
  <c r="A242"/>
  <c r="A246"/>
  <c r="A250"/>
  <c r="A254"/>
  <c r="A258"/>
  <c r="A262"/>
  <c r="A266"/>
  <c r="A270"/>
  <c r="A274"/>
  <c r="A278"/>
  <c r="A223"/>
  <c r="A231"/>
  <c r="A239"/>
  <c r="A247"/>
  <c r="A255"/>
  <c r="A263"/>
  <c r="A271"/>
  <c r="A217"/>
  <c r="A225"/>
  <c r="A233"/>
  <c r="A241"/>
  <c r="A249"/>
  <c r="A257"/>
  <c r="A265"/>
  <c r="A273"/>
  <c r="A216"/>
  <c r="A220"/>
  <c r="A224"/>
  <c r="A228"/>
  <c r="A232"/>
  <c r="A236"/>
  <c r="A240"/>
  <c r="A244"/>
  <c r="A248"/>
  <c r="A252"/>
  <c r="A256"/>
  <c r="A260"/>
  <c r="A264"/>
  <c r="A268"/>
  <c r="A272"/>
  <c r="A276"/>
  <c r="A219"/>
  <c r="A227"/>
  <c r="A235"/>
  <c r="A243"/>
  <c r="A251"/>
  <c r="A259"/>
  <c r="A267"/>
  <c r="A275"/>
  <c r="A221"/>
  <c r="A229"/>
  <c r="A237"/>
  <c r="A245"/>
  <c r="A253"/>
  <c r="A261"/>
  <c r="A269"/>
  <c r="A277"/>
  <c r="J240"/>
  <c r="J105" i="16"/>
  <c r="K104"/>
  <c r="J144"/>
  <c r="K143"/>
  <c r="J239" i="34"/>
  <c r="K238"/>
  <c r="J107" i="45"/>
  <c r="K106"/>
  <c r="J143" i="47"/>
  <c r="K142"/>
  <c r="J240" i="20"/>
  <c r="K239"/>
  <c r="K217"/>
  <c r="K216"/>
  <c r="K218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167" i="22"/>
  <c r="J168"/>
  <c r="J99" i="20"/>
  <c r="K98"/>
  <c r="J98" i="22"/>
  <c r="K97"/>
  <c r="J67" i="16"/>
  <c r="K66"/>
  <c r="J168" i="34"/>
  <c r="K167"/>
  <c r="J144" i="45"/>
  <c r="K143"/>
  <c r="K238" i="20"/>
  <c r="C220" i="34"/>
  <c r="C263"/>
  <c r="C236"/>
  <c r="C228"/>
  <c r="C237" i="20"/>
  <c r="C245"/>
  <c r="C218"/>
  <c r="C234"/>
  <c r="C247"/>
  <c r="C264" i="34"/>
  <c r="C256"/>
  <c r="C217"/>
  <c r="C272"/>
  <c r="C225" i="20"/>
  <c r="C233"/>
  <c r="C241"/>
  <c r="C233" i="34"/>
  <c r="C276"/>
  <c r="C265"/>
  <c r="C249"/>
  <c r="C228" i="20"/>
  <c r="C244"/>
  <c r="C255"/>
  <c r="C263"/>
  <c r="C226"/>
  <c r="C243" i="34"/>
  <c r="C227"/>
  <c r="C275"/>
  <c r="C271" i="20"/>
  <c r="C242"/>
  <c r="C222" i="34"/>
  <c r="C230"/>
  <c r="C238"/>
  <c r="C235" i="20"/>
  <c r="C243"/>
  <c r="C251"/>
  <c r="C230"/>
  <c r="C274"/>
  <c r="C258" i="34"/>
  <c r="C250"/>
  <c r="C274"/>
  <c r="C266"/>
  <c r="C223" i="20"/>
  <c r="C231"/>
  <c r="C239"/>
  <c r="C278" i="34"/>
  <c r="C216"/>
  <c r="C221"/>
  <c r="C237"/>
  <c r="C224" i="20"/>
  <c r="C240"/>
  <c r="C253"/>
  <c r="C261"/>
  <c r="C276"/>
  <c r="C239" i="34"/>
  <c r="C223"/>
  <c r="C271"/>
  <c r="C255"/>
  <c r="C270" i="20"/>
  <c r="C278"/>
  <c r="C232"/>
  <c r="C259" i="34"/>
  <c r="C219" i="20"/>
  <c r="C232" i="34"/>
  <c r="C224"/>
  <c r="C248"/>
  <c r="C240"/>
  <c r="C257" i="20"/>
  <c r="C265"/>
  <c r="C273"/>
  <c r="C217"/>
  <c r="C252" i="34"/>
  <c r="C244"/>
  <c r="C268"/>
  <c r="C260"/>
  <c r="C250" i="20"/>
  <c r="C260"/>
  <c r="C268"/>
  <c r="C248"/>
  <c r="C241" i="34"/>
  <c r="C225"/>
  <c r="C273"/>
  <c r="C257"/>
  <c r="C256" i="20"/>
  <c r="C272"/>
  <c r="C236"/>
  <c r="C259"/>
  <c r="C235" i="34"/>
  <c r="C219"/>
  <c r="C267"/>
  <c r="C251"/>
  <c r="C249" i="20"/>
  <c r="C226" i="34"/>
  <c r="C218"/>
  <c r="C242"/>
  <c r="C234"/>
  <c r="C220" i="20"/>
  <c r="C252"/>
  <c r="C267"/>
  <c r="C216"/>
  <c r="C246" i="34"/>
  <c r="C254"/>
  <c r="C262"/>
  <c r="C270"/>
  <c r="C246" i="20"/>
  <c r="C258"/>
  <c r="C266"/>
  <c r="C229"/>
  <c r="C245" i="34"/>
  <c r="C229"/>
  <c r="C277"/>
  <c r="C261"/>
  <c r="C222" i="20"/>
  <c r="C238"/>
  <c r="C254"/>
  <c r="C262"/>
  <c r="C253" i="34"/>
  <c r="C269"/>
  <c r="C247"/>
  <c r="C231"/>
  <c r="C269" i="20"/>
  <c r="C277"/>
  <c r="C221"/>
  <c r="C264"/>
  <c r="C275"/>
  <c r="C227"/>
  <c r="L30" i="34" l="1"/>
  <c r="L32"/>
  <c r="L34"/>
  <c r="K26"/>
  <c r="L36"/>
  <c r="L28"/>
  <c r="K99"/>
  <c r="J100"/>
  <c r="K105" i="47"/>
  <c r="J106"/>
  <c r="K66"/>
  <c r="J67"/>
  <c r="L29" i="20"/>
  <c r="L31"/>
  <c r="L30"/>
  <c r="K172"/>
  <c r="J173"/>
  <c r="K144" i="45"/>
  <c r="J145"/>
  <c r="J169" i="34"/>
  <c r="K168"/>
  <c r="K67" i="16"/>
  <c r="J68"/>
  <c r="J99" i="22"/>
  <c r="K98"/>
  <c r="J100" i="20"/>
  <c r="K99"/>
  <c r="L34"/>
  <c r="J241"/>
  <c r="K240"/>
  <c r="J144" i="47"/>
  <c r="K143"/>
  <c r="J240" i="34"/>
  <c r="K239"/>
  <c r="J106" i="16"/>
  <c r="K105"/>
  <c r="J241" i="22"/>
  <c r="K240"/>
  <c r="K217"/>
  <c r="K28" s="1"/>
  <c r="K216"/>
  <c r="K27" s="1"/>
  <c r="L27" s="1"/>
  <c r="K218"/>
  <c r="K30" s="1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J169"/>
  <c r="K168"/>
  <c r="L36" i="20"/>
  <c r="L32"/>
  <c r="K239" i="22"/>
  <c r="J108" i="45"/>
  <c r="K107"/>
  <c r="J145" i="16"/>
  <c r="K144"/>
  <c r="C233" i="22"/>
  <c r="C232"/>
  <c r="C218"/>
  <c r="C258"/>
  <c r="C257"/>
  <c r="C244"/>
  <c r="D6" i="41"/>
  <c r="C270" i="22"/>
  <c r="C217"/>
  <c r="C234"/>
  <c r="C274"/>
  <c r="C227"/>
  <c r="C245"/>
  <c r="D14" i="41"/>
  <c r="C231" i="22"/>
  <c r="C249"/>
  <c r="C269"/>
  <c r="C259"/>
  <c r="C277"/>
  <c r="C230"/>
  <c r="C240"/>
  <c r="C219"/>
  <c r="D11" i="39"/>
  <c r="C242" i="22"/>
  <c r="C252"/>
  <c r="C243"/>
  <c r="D6" i="39"/>
  <c r="C256" i="22"/>
  <c r="C251"/>
  <c r="C223"/>
  <c r="C241"/>
  <c r="C268"/>
  <c r="C275"/>
  <c r="D31" i="41"/>
  <c r="C265" i="22"/>
  <c r="C248"/>
  <c r="C246"/>
  <c r="C255"/>
  <c r="C273"/>
  <c r="D31" i="39"/>
  <c r="C238" i="22"/>
  <c r="C278"/>
  <c r="C224"/>
  <c r="C264"/>
  <c r="C250"/>
  <c r="C239"/>
  <c r="D10" i="41"/>
  <c r="C254" i="22"/>
  <c r="C247"/>
  <c r="C267"/>
  <c r="D23" i="39"/>
  <c r="C266" i="22"/>
  <c r="C271"/>
  <c r="C229"/>
  <c r="C226"/>
  <c r="C237"/>
  <c r="D14" i="39"/>
  <c r="C220" i="22"/>
  <c r="C260"/>
  <c r="C261"/>
  <c r="C222"/>
  <c r="C262"/>
  <c r="C272"/>
  <c r="C221"/>
  <c r="C236"/>
  <c r="C276"/>
  <c r="D23" i="41"/>
  <c r="C263" i="22"/>
  <c r="C216"/>
  <c r="C235"/>
  <c r="C253"/>
  <c r="C225"/>
  <c r="C228"/>
  <c r="D28" i="39"/>
  <c r="O55" i="41" l="1"/>
  <c r="O51"/>
  <c r="O47"/>
  <c r="O45"/>
  <c r="O43"/>
  <c r="O54" i="39"/>
  <c r="O51"/>
  <c r="O47"/>
  <c r="M12"/>
  <c r="O55"/>
  <c r="O43"/>
  <c r="K100" i="34"/>
  <c r="J101"/>
  <c r="L26"/>
  <c r="K67" i="47"/>
  <c r="J68"/>
  <c r="J107"/>
  <c r="K106"/>
  <c r="K173" i="20"/>
  <c r="J174"/>
  <c r="J146" i="16"/>
  <c r="K145"/>
  <c r="J109" i="45"/>
  <c r="K108"/>
  <c r="L34" i="22"/>
  <c r="L30"/>
  <c r="L28"/>
  <c r="J242"/>
  <c r="K241"/>
  <c r="K106" i="16"/>
  <c r="J107"/>
  <c r="J241" i="34"/>
  <c r="K240"/>
  <c r="J145" i="47"/>
  <c r="K144"/>
  <c r="J242" i="20"/>
  <c r="K241"/>
  <c r="J69" i="16"/>
  <c r="K68"/>
  <c r="J146" i="45"/>
  <c r="K145"/>
  <c r="K169" i="22"/>
  <c r="J170"/>
  <c r="L36"/>
  <c r="L32"/>
  <c r="K100" i="20"/>
  <c r="J101"/>
  <c r="K99" i="22"/>
  <c r="J100"/>
  <c r="J170" i="34"/>
  <c r="K169"/>
  <c r="D10" i="40"/>
  <c r="D23"/>
  <c r="D27" i="41"/>
  <c r="D6" i="40"/>
  <c r="D14"/>
  <c r="D31"/>
  <c r="D32"/>
  <c r="O53" i="41" l="1"/>
  <c r="O56" i="40"/>
  <c r="O55"/>
  <c r="O51"/>
  <c r="O47"/>
  <c r="O45"/>
  <c r="O43"/>
  <c r="K101" i="34"/>
  <c r="J102"/>
  <c r="J69" i="47"/>
  <c r="K68"/>
  <c r="K107"/>
  <c r="J108"/>
  <c r="J175" i="20"/>
  <c r="K174"/>
  <c r="J102"/>
  <c r="K101"/>
  <c r="K170" i="34"/>
  <c r="J171"/>
  <c r="K146" i="45"/>
  <c r="J147"/>
  <c r="K69" i="16"/>
  <c r="J70"/>
  <c r="J243" i="20"/>
  <c r="K242"/>
  <c r="J146" i="47"/>
  <c r="K145"/>
  <c r="J242" i="34"/>
  <c r="K241"/>
  <c r="J243" i="22"/>
  <c r="K242"/>
  <c r="J101"/>
  <c r="K100"/>
  <c r="J171"/>
  <c r="K170"/>
  <c r="J108" i="16"/>
  <c r="K107"/>
  <c r="J110" i="45"/>
  <c r="K109"/>
  <c r="J147" i="16"/>
  <c r="K146"/>
  <c r="K102" i="34" l="1"/>
  <c r="J103"/>
  <c r="K108" i="47"/>
  <c r="J109"/>
  <c r="K69"/>
  <c r="J70"/>
  <c r="J176" i="20"/>
  <c r="K175"/>
  <c r="J71" i="16"/>
  <c r="K70"/>
  <c r="J148" i="45"/>
  <c r="K147"/>
  <c r="J172" i="34"/>
  <c r="K171"/>
  <c r="J148" i="16"/>
  <c r="K147"/>
  <c r="J111" i="45"/>
  <c r="K110"/>
  <c r="J109" i="16"/>
  <c r="K108"/>
  <c r="J172" i="22"/>
  <c r="K171"/>
  <c r="J102"/>
  <c r="K101"/>
  <c r="J244"/>
  <c r="K243"/>
  <c r="J243" i="34"/>
  <c r="K242"/>
  <c r="J147" i="47"/>
  <c r="K146"/>
  <c r="J244" i="20"/>
  <c r="K243"/>
  <c r="K102"/>
  <c r="J103"/>
  <c r="K103" i="34" l="1"/>
  <c r="J104"/>
  <c r="K70" i="47"/>
  <c r="J71"/>
  <c r="K109"/>
  <c r="J110"/>
  <c r="K176" i="20"/>
  <c r="J177"/>
  <c r="J104"/>
  <c r="K103"/>
  <c r="K244"/>
  <c r="J245"/>
  <c r="J148" i="47"/>
  <c r="K147"/>
  <c r="J244" i="34"/>
  <c r="K243"/>
  <c r="K244" i="22"/>
  <c r="J245"/>
  <c r="J103"/>
  <c r="K102"/>
  <c r="J173"/>
  <c r="K172"/>
  <c r="J110" i="16"/>
  <c r="K109"/>
  <c r="J112" i="45"/>
  <c r="K112" s="1"/>
  <c r="K111"/>
  <c r="K148" i="16"/>
  <c r="J149"/>
  <c r="J173" i="34"/>
  <c r="K172"/>
  <c r="K148" i="45"/>
  <c r="J149"/>
  <c r="K71" i="16"/>
  <c r="J72"/>
  <c r="K104" i="34" l="1"/>
  <c r="J105"/>
  <c r="J111" i="47"/>
  <c r="K110"/>
  <c r="K71"/>
  <c r="J72"/>
  <c r="J178" i="20"/>
  <c r="K177"/>
  <c r="K72" i="16"/>
  <c r="J73"/>
  <c r="J150" i="45"/>
  <c r="K150" s="1"/>
  <c r="K149"/>
  <c r="J150" i="16"/>
  <c r="K150" s="1"/>
  <c r="K149"/>
  <c r="K245" i="22"/>
  <c r="J246"/>
  <c r="K245" i="20"/>
  <c r="J246"/>
  <c r="J174" i="34"/>
  <c r="K173"/>
  <c r="J111" i="16"/>
  <c r="K110"/>
  <c r="J174" i="22"/>
  <c r="K173"/>
  <c r="K103"/>
  <c r="J104"/>
  <c r="K244" i="34"/>
  <c r="J245"/>
  <c r="J149" i="47"/>
  <c r="K148"/>
  <c r="J105" i="20"/>
  <c r="K104"/>
  <c r="K105" i="34" l="1"/>
  <c r="J106"/>
  <c r="K72" i="47"/>
  <c r="J73"/>
  <c r="J112"/>
  <c r="K112" s="1"/>
  <c r="K111"/>
  <c r="K178" i="20"/>
  <c r="J179"/>
  <c r="K245" i="34"/>
  <c r="J246"/>
  <c r="K104" i="22"/>
  <c r="J105"/>
  <c r="K246" i="20"/>
  <c r="J247"/>
  <c r="K246" i="22"/>
  <c r="J247"/>
  <c r="K73" i="16"/>
  <c r="J74"/>
  <c r="K74" s="1"/>
  <c r="J106" i="20"/>
  <c r="K105"/>
  <c r="J150" i="47"/>
  <c r="K150" s="1"/>
  <c r="K149"/>
  <c r="K174" i="22"/>
  <c r="J175"/>
  <c r="J112" i="16"/>
  <c r="K112" s="1"/>
  <c r="K111"/>
  <c r="J175" i="34"/>
  <c r="K174"/>
  <c r="K106" l="1"/>
  <c r="J107"/>
  <c r="J74" i="47"/>
  <c r="K74" s="1"/>
  <c r="K73"/>
  <c r="J180" i="20"/>
  <c r="K179"/>
  <c r="K175" i="22"/>
  <c r="J176"/>
  <c r="K247"/>
  <c r="J248"/>
  <c r="K247" i="20"/>
  <c r="J248"/>
  <c r="J106" i="22"/>
  <c r="K105"/>
  <c r="K246" i="34"/>
  <c r="J247"/>
  <c r="K175"/>
  <c r="J176"/>
  <c r="K106" i="20"/>
  <c r="J107"/>
  <c r="J108" i="34" l="1"/>
  <c r="K107"/>
  <c r="J181" i="20"/>
  <c r="K180"/>
  <c r="J108"/>
  <c r="K107"/>
  <c r="K176" i="34"/>
  <c r="J177"/>
  <c r="K247"/>
  <c r="J248"/>
  <c r="K248" i="20"/>
  <c r="J249"/>
  <c r="K248" i="22"/>
  <c r="J249"/>
  <c r="K176"/>
  <c r="J177"/>
  <c r="K106"/>
  <c r="J107"/>
  <c r="J109" i="34" l="1"/>
  <c r="K108"/>
  <c r="J182" i="20"/>
  <c r="K181"/>
  <c r="K107" i="22"/>
  <c r="J108"/>
  <c r="K177"/>
  <c r="J178"/>
  <c r="K249"/>
  <c r="J250"/>
  <c r="K249" i="20"/>
  <c r="J250"/>
  <c r="K248" i="34"/>
  <c r="J249"/>
  <c r="K177"/>
  <c r="J178"/>
  <c r="J109" i="20"/>
  <c r="K108"/>
  <c r="K109" i="34" l="1"/>
  <c r="J110"/>
  <c r="J183" i="20"/>
  <c r="K182"/>
  <c r="J179" i="34"/>
  <c r="K178"/>
  <c r="K249"/>
  <c r="J250"/>
  <c r="K250" i="20"/>
  <c r="J251"/>
  <c r="K250" i="22"/>
  <c r="J251"/>
  <c r="K178"/>
  <c r="J179"/>
  <c r="K108"/>
  <c r="J109"/>
  <c r="J110" i="20"/>
  <c r="K109"/>
  <c r="K110" i="34" l="1"/>
  <c r="J111"/>
  <c r="K183" i="20"/>
  <c r="J184"/>
  <c r="K109" i="22"/>
  <c r="J110"/>
  <c r="K251" i="20"/>
  <c r="J252"/>
  <c r="K179" i="22"/>
  <c r="J180"/>
  <c r="K251"/>
  <c r="J252"/>
  <c r="K250" i="34"/>
  <c r="J251"/>
  <c r="K110" i="20"/>
  <c r="J111"/>
  <c r="K179" i="34"/>
  <c r="J180"/>
  <c r="K111" l="1"/>
  <c r="J112"/>
  <c r="J185" i="20"/>
  <c r="K184"/>
  <c r="K180" i="34"/>
  <c r="J181"/>
  <c r="K111" i="20"/>
  <c r="J112"/>
  <c r="K251" i="34"/>
  <c r="J252"/>
  <c r="K252" i="22"/>
  <c r="J253"/>
  <c r="K180"/>
  <c r="J181"/>
  <c r="K252" i="20"/>
  <c r="J253"/>
  <c r="K110" i="22"/>
  <c r="J111"/>
  <c r="J113" i="34" l="1"/>
  <c r="K112"/>
  <c r="J186" i="20"/>
  <c r="K185"/>
  <c r="K111" i="22"/>
  <c r="J112"/>
  <c r="K253" i="20"/>
  <c r="J254"/>
  <c r="J182" i="22"/>
  <c r="K181"/>
  <c r="K253"/>
  <c r="J254"/>
  <c r="K252" i="34"/>
  <c r="J253"/>
  <c r="K112" i="20"/>
  <c r="J113"/>
  <c r="K181" i="34"/>
  <c r="J182"/>
  <c r="J114" l="1"/>
  <c r="K113"/>
  <c r="K186" i="20"/>
  <c r="J187"/>
  <c r="J183" i="34"/>
  <c r="K182"/>
  <c r="J114" i="20"/>
  <c r="K113"/>
  <c r="K253" i="34"/>
  <c r="J254"/>
  <c r="K254" i="22"/>
  <c r="J255"/>
  <c r="K254" i="20"/>
  <c r="J255"/>
  <c r="K112" i="22"/>
  <c r="J113"/>
  <c r="K182"/>
  <c r="J183"/>
  <c r="J115" i="34" l="1"/>
  <c r="K114"/>
  <c r="K187" i="20"/>
  <c r="J188"/>
  <c r="J184" i="22"/>
  <c r="K183"/>
  <c r="J114"/>
  <c r="K113"/>
  <c r="K255" i="20"/>
  <c r="J256"/>
  <c r="K255" i="22"/>
  <c r="J256"/>
  <c r="K254" i="34"/>
  <c r="J255"/>
  <c r="K114" i="20"/>
  <c r="J115"/>
  <c r="K183" i="34"/>
  <c r="J184"/>
  <c r="J116" l="1"/>
  <c r="K115"/>
  <c r="J189" i="20"/>
  <c r="K188"/>
  <c r="K184" i="34"/>
  <c r="J185"/>
  <c r="K115" i="20"/>
  <c r="J116"/>
  <c r="K255" i="34"/>
  <c r="J256"/>
  <c r="K256" i="22"/>
  <c r="J257"/>
  <c r="K256" i="20"/>
  <c r="J257"/>
  <c r="J115" i="22"/>
  <c r="K114"/>
  <c r="K184"/>
  <c r="J185"/>
  <c r="K116" i="34" l="1"/>
  <c r="J117"/>
  <c r="K189" i="20"/>
  <c r="J190"/>
  <c r="J186" i="22"/>
  <c r="K185"/>
  <c r="K257" i="20"/>
  <c r="J258"/>
  <c r="K257" i="22"/>
  <c r="J258"/>
  <c r="K256" i="34"/>
  <c r="J257"/>
  <c r="J117" i="20"/>
  <c r="K116"/>
  <c r="K185" i="34"/>
  <c r="J186"/>
  <c r="K115" i="22"/>
  <c r="J116"/>
  <c r="J118" i="34" l="1"/>
  <c r="K117"/>
  <c r="J191" i="20"/>
  <c r="K190"/>
  <c r="K116" i="22"/>
  <c r="J117"/>
  <c r="J187" i="34"/>
  <c r="K186"/>
  <c r="K257"/>
  <c r="J258"/>
  <c r="K258" i="22"/>
  <c r="J259"/>
  <c r="K258" i="20"/>
  <c r="J259"/>
  <c r="J118"/>
  <c r="K117"/>
  <c r="J187" i="22"/>
  <c r="K186"/>
  <c r="K118" i="34" l="1"/>
  <c r="J119"/>
  <c r="K191" i="20"/>
  <c r="J192"/>
  <c r="K187" i="22"/>
  <c r="J188"/>
  <c r="K118" i="20"/>
  <c r="J119"/>
  <c r="K259"/>
  <c r="J260"/>
  <c r="K259" i="22"/>
  <c r="J260"/>
  <c r="K258" i="34"/>
  <c r="J259"/>
  <c r="J118" i="22"/>
  <c r="K117"/>
  <c r="K187" i="34"/>
  <c r="J188"/>
  <c r="K119" l="1"/>
  <c r="J120"/>
  <c r="J193" i="20"/>
  <c r="K192"/>
  <c r="K118" i="22"/>
  <c r="J119"/>
  <c r="K188" i="34"/>
  <c r="J189"/>
  <c r="K259"/>
  <c r="J260"/>
  <c r="K260" i="22"/>
  <c r="J261"/>
  <c r="K260" i="20"/>
  <c r="J261"/>
  <c r="K119"/>
  <c r="J120"/>
  <c r="K188" i="22"/>
  <c r="J189"/>
  <c r="K120" i="34" l="1"/>
  <c r="J121"/>
  <c r="J194" i="20"/>
  <c r="K193"/>
  <c r="J190" i="22"/>
  <c r="K189"/>
  <c r="K120" i="20"/>
  <c r="J121"/>
  <c r="K261"/>
  <c r="J262"/>
  <c r="K261" i="22"/>
  <c r="J262"/>
  <c r="K260" i="34"/>
  <c r="J261"/>
  <c r="K189"/>
  <c r="J190"/>
  <c r="J120" i="22"/>
  <c r="K119"/>
  <c r="K121" i="34" l="1"/>
  <c r="J122"/>
  <c r="J195" i="20"/>
  <c r="K194"/>
  <c r="J191" i="34"/>
  <c r="K190"/>
  <c r="K261"/>
  <c r="J262"/>
  <c r="K262" i="22"/>
  <c r="J263"/>
  <c r="K262" i="20"/>
  <c r="J263"/>
  <c r="J122"/>
  <c r="K121"/>
  <c r="J121" i="22"/>
  <c r="K120"/>
  <c r="K190"/>
  <c r="J191"/>
  <c r="K122" i="34" l="1"/>
  <c r="J123"/>
  <c r="K195" i="20"/>
  <c r="J196"/>
  <c r="J192" i="22"/>
  <c r="K191"/>
  <c r="K263" i="20"/>
  <c r="J264"/>
  <c r="K263" i="22"/>
  <c r="J264"/>
  <c r="K262" i="34"/>
  <c r="J263"/>
  <c r="J122" i="22"/>
  <c r="K121"/>
  <c r="K122" i="20"/>
  <c r="J123"/>
  <c r="K191" i="34"/>
  <c r="J192"/>
  <c r="K123" l="1"/>
  <c r="J124"/>
  <c r="K196" i="20"/>
  <c r="J197"/>
  <c r="K122" i="22"/>
  <c r="J123"/>
  <c r="K192" i="34"/>
  <c r="J193"/>
  <c r="K123" i="20"/>
  <c r="J124"/>
  <c r="K263" i="34"/>
  <c r="J264"/>
  <c r="K264" i="22"/>
  <c r="J265"/>
  <c r="K264" i="20"/>
  <c r="J265"/>
  <c r="K192" i="22"/>
  <c r="J193"/>
  <c r="K124" i="34" l="1"/>
  <c r="J125"/>
  <c r="K197" i="20"/>
  <c r="J198"/>
  <c r="K193" i="22"/>
  <c r="J194"/>
  <c r="K265" i="20"/>
  <c r="J266"/>
  <c r="K265" i="22"/>
  <c r="J266"/>
  <c r="K264" i="34"/>
  <c r="J265"/>
  <c r="J125" i="20"/>
  <c r="K124"/>
  <c r="K193" i="34"/>
  <c r="J194"/>
  <c r="J124" i="22"/>
  <c r="K123"/>
  <c r="K125" i="34" l="1"/>
  <c r="J126"/>
  <c r="J199" i="20"/>
  <c r="K198"/>
  <c r="K124" i="22"/>
  <c r="J125"/>
  <c r="J195" i="34"/>
  <c r="K194"/>
  <c r="K265"/>
  <c r="J266"/>
  <c r="K266" i="22"/>
  <c r="J267"/>
  <c r="K266" i="20"/>
  <c r="J267"/>
  <c r="K194" i="22"/>
  <c r="J195"/>
  <c r="K125" i="20"/>
  <c r="J126"/>
  <c r="K126" i="34" l="1"/>
  <c r="J127"/>
  <c r="J200" i="20"/>
  <c r="K199"/>
  <c r="K126"/>
  <c r="J127"/>
  <c r="K195" i="22"/>
  <c r="J196"/>
  <c r="K267" i="20"/>
  <c r="J268"/>
  <c r="K267" i="22"/>
  <c r="J268"/>
  <c r="K266" i="34"/>
  <c r="J267"/>
  <c r="K125" i="22"/>
  <c r="J126"/>
  <c r="K195" i="34"/>
  <c r="J196"/>
  <c r="K127" l="1"/>
  <c r="J128"/>
  <c r="J201" i="20"/>
  <c r="K200"/>
  <c r="K196" i="34"/>
  <c r="J197"/>
  <c r="J127" i="22"/>
  <c r="K126"/>
  <c r="K267" i="34"/>
  <c r="J268"/>
  <c r="K268" i="22"/>
  <c r="J269"/>
  <c r="K268" i="20"/>
  <c r="J269"/>
  <c r="J197" i="22"/>
  <c r="K196"/>
  <c r="K127" i="20"/>
  <c r="J128"/>
  <c r="K128" i="34" l="1"/>
  <c r="J129"/>
  <c r="J202" i="20"/>
  <c r="K201"/>
  <c r="J198" i="22"/>
  <c r="K197"/>
  <c r="K128" i="20"/>
  <c r="J129"/>
  <c r="K269"/>
  <c r="J270"/>
  <c r="K269" i="22"/>
  <c r="J270"/>
  <c r="K268" i="34"/>
  <c r="J269"/>
  <c r="K197"/>
  <c r="J198"/>
  <c r="J128" i="22"/>
  <c r="K127"/>
  <c r="K129" i="34" l="1"/>
  <c r="J130"/>
  <c r="K202" i="20"/>
  <c r="J203"/>
  <c r="K128" i="22"/>
  <c r="J129"/>
  <c r="J199" i="34"/>
  <c r="K198"/>
  <c r="K269"/>
  <c r="J270"/>
  <c r="K270" i="22"/>
  <c r="J271"/>
  <c r="K270" i="20"/>
  <c r="J271"/>
  <c r="J130"/>
  <c r="K129"/>
  <c r="K198" i="22"/>
  <c r="J199"/>
  <c r="K130" i="34" l="1"/>
  <c r="J131"/>
  <c r="J204" i="20"/>
  <c r="K203"/>
  <c r="K130"/>
  <c r="J131"/>
  <c r="K199" i="22"/>
  <c r="J200"/>
  <c r="K271" i="20"/>
  <c r="J272"/>
  <c r="K271" i="22"/>
  <c r="J272"/>
  <c r="K270" i="34"/>
  <c r="J271"/>
  <c r="K129" i="22"/>
  <c r="J130"/>
  <c r="K199" i="34"/>
  <c r="J200"/>
  <c r="K131" l="1"/>
  <c r="J132"/>
  <c r="J205" i="20"/>
  <c r="K204"/>
  <c r="K200" i="34"/>
  <c r="J201"/>
  <c r="J131" i="22"/>
  <c r="K130"/>
  <c r="K271" i="34"/>
  <c r="J272"/>
  <c r="K272" i="22"/>
  <c r="J273"/>
  <c r="K272" i="20"/>
  <c r="J273"/>
  <c r="J201" i="22"/>
  <c r="K200"/>
  <c r="J132" i="20"/>
  <c r="K131"/>
  <c r="K132" i="34" l="1"/>
  <c r="J133"/>
  <c r="J206" i="20"/>
  <c r="K205"/>
  <c r="K132"/>
  <c r="J133"/>
  <c r="J202" i="22"/>
  <c r="K201"/>
  <c r="K273" i="20"/>
  <c r="J274"/>
  <c r="K273" i="22"/>
  <c r="J274"/>
  <c r="K272" i="34"/>
  <c r="J273"/>
  <c r="K201"/>
  <c r="J202"/>
  <c r="J132" i="22"/>
  <c r="K131"/>
  <c r="K133" i="34" l="1"/>
  <c r="J134"/>
  <c r="J207" i="20"/>
  <c r="K206"/>
  <c r="K132" i="22"/>
  <c r="J133"/>
  <c r="J203" i="34"/>
  <c r="K202"/>
  <c r="K273"/>
  <c r="J274"/>
  <c r="K274" i="22"/>
  <c r="J275"/>
  <c r="K274" i="20"/>
  <c r="J275"/>
  <c r="J134"/>
  <c r="K133"/>
  <c r="K202" i="22"/>
  <c r="J203"/>
  <c r="K134" i="34" l="1"/>
  <c r="J135"/>
  <c r="J208" i="20"/>
  <c r="K208" s="1"/>
  <c r="K207"/>
  <c r="J204" i="22"/>
  <c r="K203"/>
  <c r="K275" i="20"/>
  <c r="J276"/>
  <c r="K275" i="22"/>
  <c r="J276"/>
  <c r="K274" i="34"/>
  <c r="J275"/>
  <c r="K133" i="22"/>
  <c r="J134"/>
  <c r="K134" i="20"/>
  <c r="J135"/>
  <c r="K203" i="34"/>
  <c r="J204"/>
  <c r="K135" l="1"/>
  <c r="J136"/>
  <c r="K204"/>
  <c r="J205"/>
  <c r="K135" i="20"/>
  <c r="J136"/>
  <c r="K134" i="22"/>
  <c r="J135"/>
  <c r="K275" i="34"/>
  <c r="J276"/>
  <c r="J277" i="22"/>
  <c r="K276"/>
  <c r="J277" i="20"/>
  <c r="K276"/>
  <c r="K204" i="22"/>
  <c r="J205"/>
  <c r="J137" i="34" l="1"/>
  <c r="K136"/>
  <c r="J278" i="20"/>
  <c r="K278" s="1"/>
  <c r="K277"/>
  <c r="K277" i="22"/>
  <c r="J278"/>
  <c r="K278" s="1"/>
  <c r="J206"/>
  <c r="K205"/>
  <c r="J277" i="34"/>
  <c r="K276"/>
  <c r="K135" i="22"/>
  <c r="J136"/>
  <c r="J137" i="20"/>
  <c r="K136"/>
  <c r="K205" i="34"/>
  <c r="J206"/>
  <c r="K137" l="1"/>
  <c r="J138"/>
  <c r="K138" s="1"/>
  <c r="K136" i="22"/>
  <c r="J137"/>
  <c r="K206" i="34"/>
  <c r="J207"/>
  <c r="K137" i="20"/>
  <c r="J138"/>
  <c r="K138" s="1"/>
  <c r="J278" i="34"/>
  <c r="K278" s="1"/>
  <c r="K277"/>
  <c r="K206" i="22"/>
  <c r="J207"/>
  <c r="J208" l="1"/>
  <c r="K208" s="1"/>
  <c r="K207"/>
  <c r="J208" i="34"/>
  <c r="K208" s="1"/>
  <c r="K207"/>
  <c r="J138" i="22"/>
  <c r="K138" s="1"/>
  <c r="K137"/>
</calcChain>
</file>

<file path=xl/sharedStrings.xml><?xml version="1.0" encoding="utf-8"?>
<sst xmlns="http://schemas.openxmlformats.org/spreadsheetml/2006/main" count="1208" uniqueCount="264">
  <si>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</si>
  <si>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</si>
  <si>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</si>
  <si>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</si>
  <si>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</si>
  <si>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</si>
  <si>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</si>
  <si>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</si>
  <si>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</si>
  <si>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</si>
  <si>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</si>
  <si>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</si>
  <si>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</si>
  <si>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</si>
  <si>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</si>
  <si>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</si>
  <si>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</si>
  <si>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</si>
  <si>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</si>
  <si>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</si>
  <si>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</si>
  <si>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</si>
  <si>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</si>
  <si>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9.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</si>
  <si>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</si>
  <si>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</si>
  <si>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</si>
  <si>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</si>
  <si>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</si>
  <si>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</si>
  <si>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</si>
  <si>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</si>
  <si>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</si>
  <si>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</si>
  <si>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</si>
  <si>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</si>
  <si>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</si>
  <si>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</si>
  <si>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</si>
  <si>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</si>
  <si>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</si>
  <si>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</si>
  <si>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</si>
  <si>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</si>
  <si>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</si>
  <si>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</si>
  <si>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</si>
  <si>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</si>
  <si>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</si>
  <si>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</si>
  <si>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</si>
  <si>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</si>
  <si>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</si>
  <si>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</si>
  <si>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</si>
  <si>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17.</t>
  </si>
  <si>
    <t>-</t>
  </si>
  <si>
    <t>Sundsvalls SLK</t>
  </si>
  <si>
    <t>FEIL Signe</t>
  </si>
  <si>
    <t>BJÖRS Sandra</t>
  </si>
  <si>
    <t>HEDIN Astrid</t>
  </si>
  <si>
    <t>Nolby Alpina SK</t>
  </si>
  <si>
    <t>NÄSHOLM Lina</t>
  </si>
  <si>
    <t>ÅBERG Nora</t>
  </si>
  <si>
    <t>FORSSBECK Emma</t>
  </si>
  <si>
    <t>TURSTEDT Freja</t>
  </si>
  <si>
    <t>ISAKSSON Josephine</t>
  </si>
  <si>
    <t>WESTLUND Maria</t>
  </si>
  <si>
    <t>PERSSON Clara</t>
  </si>
  <si>
    <t>BACKLUND Liza</t>
  </si>
  <si>
    <t>BRUGGE Hanna</t>
  </si>
  <si>
    <t>Järfälla AK</t>
  </si>
  <si>
    <t>NÄSHOLM Selma</t>
  </si>
  <si>
    <t>THORSANDER Jonna</t>
  </si>
  <si>
    <t>ERIKSSON Lina</t>
  </si>
  <si>
    <t>UPPLING Tilde</t>
  </si>
  <si>
    <t>MOBERG Ebba</t>
  </si>
  <si>
    <t>SJÖSTRÖM-JONSSON Matilda</t>
  </si>
  <si>
    <t>ÅBERG Linn</t>
  </si>
  <si>
    <t>JACOBSSON Nellie</t>
  </si>
  <si>
    <t>FRENGEN Maja</t>
  </si>
  <si>
    <t>LUNDSTRÖM Sarah</t>
  </si>
  <si>
    <t>ELLQVIST Engla</t>
  </si>
  <si>
    <t>ANDERSSON Klara</t>
  </si>
  <si>
    <t>BACKE Maja</t>
  </si>
  <si>
    <t>RASTEBY Filippa</t>
  </si>
  <si>
    <t>PETTERSSON Moa</t>
  </si>
  <si>
    <t>AIKIO Stephanié</t>
  </si>
  <si>
    <t>MÅRTENSDOTTER Kajsa</t>
  </si>
  <si>
    <t>ARAB Cornelia</t>
  </si>
  <si>
    <t>MALKER Filip</t>
  </si>
  <si>
    <t>SVELANDER Simon</t>
  </si>
  <si>
    <t>SILFER Leopold</t>
  </si>
  <si>
    <t>SVENSSON Axel</t>
  </si>
  <si>
    <t>BERGGREN Tim</t>
  </si>
  <si>
    <t>ÅBERG Malte</t>
  </si>
  <si>
    <t>AXELHED Pontus</t>
  </si>
  <si>
    <t>Mälaröarnas Alpina SK</t>
  </si>
  <si>
    <t>GRETZER Leo</t>
  </si>
  <si>
    <t>HAMLUND Hugo</t>
  </si>
  <si>
    <t>KÅRBERG Joel</t>
  </si>
  <si>
    <t>HEIDORN Elias</t>
  </si>
  <si>
    <t>WESTLUND Wilhelm</t>
  </si>
  <si>
    <t>BYLUND Ludvig</t>
  </si>
  <si>
    <t>MÅNSSON Astrid</t>
  </si>
  <si>
    <t>AICHER Emma</t>
  </si>
  <si>
    <t>SÖDERBERG Saga</t>
  </si>
  <si>
    <t>Getbergets Alpina IF</t>
  </si>
  <si>
    <t>SVENSSON Isac</t>
  </si>
  <si>
    <t>VENNERSTRÖM Hugo</t>
  </si>
  <si>
    <t>PERSSON Lukas</t>
  </si>
  <si>
    <t>HÄGGLUND Edvin</t>
  </si>
  <si>
    <t>AICHER Maximilian</t>
  </si>
  <si>
    <t>NORDIN William</t>
  </si>
  <si>
    <t>MALKER Elliot</t>
  </si>
  <si>
    <t>PERSSON Calle</t>
  </si>
  <si>
    <t>ABERSTEN Måns</t>
  </si>
  <si>
    <t>KJELLBERG Frans</t>
  </si>
  <si>
    <t>UPPLING Ludvig</t>
  </si>
  <si>
    <t>STRAND Emil</t>
  </si>
  <si>
    <t>JONASSON Malte</t>
  </si>
  <si>
    <t>MOBERG Axel</t>
  </si>
  <si>
    <t>HANSSON Robin</t>
  </si>
  <si>
    <t>NORDSTEN Oskar</t>
  </si>
  <si>
    <t>RYDBERG Theodor</t>
  </si>
  <si>
    <t>FRANKE Gunnar</t>
  </si>
  <si>
    <t>/</t>
  </si>
  <si>
    <t>FÜRST Nelly</t>
  </si>
  <si>
    <t>BENGTSSON Johanna</t>
  </si>
  <si>
    <t>Bollnäs AK</t>
  </si>
  <si>
    <t>HAMLUND Alice</t>
  </si>
  <si>
    <t>NYBERG Ida</t>
  </si>
  <si>
    <t>IF Hudik Alpin</t>
  </si>
  <si>
    <t>SVELANDER Alva</t>
  </si>
  <si>
    <t>10</t>
  </si>
  <si>
    <t>11</t>
  </si>
  <si>
    <t>BYLUND Vilgot</t>
  </si>
  <si>
    <t>HEIDORN Elliot</t>
  </si>
  <si>
    <t>SILFER Vincent</t>
  </si>
  <si>
    <t>ÖHLUND Constantin</t>
  </si>
  <si>
    <t>Åre SLK</t>
  </si>
  <si>
    <t>BACKLUND JONZON Teo</t>
  </si>
  <si>
    <t>BOMAN WICKSELL Gustav</t>
  </si>
  <si>
    <t>MÅNSSON Viking</t>
  </si>
  <si>
    <t>TORSANDER Aaron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</si>
  <si>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</si>
  <si>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</si>
  <si>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</si>
  <si>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</si>
  <si>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</si>
  <si>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</si>
  <si>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</si>
  <si>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</si>
  <si>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</si>
  <si>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</si>
  <si>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</si>
  <si>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</si>
  <si>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</si>
  <si>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</si>
  <si>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SKYTTBERG Ester</t>
  </si>
  <si>
    <t>LINDBERG Noelle</t>
  </si>
  <si>
    <t>SÖDERLIND Freja</t>
  </si>
  <si>
    <t>NYLANDER Alva</t>
  </si>
  <si>
    <t>DANELL Tilde</t>
  </si>
  <si>
    <t>BENGTSSON Hilda</t>
  </si>
  <si>
    <t>BENGTSSON Linnea</t>
  </si>
  <si>
    <t>ÖHLUND Cornelia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</si>
  <si>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</si>
  <si>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</si>
  <si>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</si>
  <si>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</si>
  <si>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</si>
  <si>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</si>
  <si>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</si>
  <si>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</si>
  <si>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</si>
  <si>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</si>
  <si>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</si>
  <si>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</si>
  <si>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</si>
  <si>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</si>
  <si>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</si>
  <si>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</si>
  <si>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</si>
  <si>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</si>
  <si>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50</t>
  </si>
  <si>
    <t>51</t>
  </si>
  <si>
    <t>52</t>
  </si>
  <si>
    <t>53</t>
  </si>
  <si>
    <t>EKLÖF Felix</t>
  </si>
  <si>
    <t>WESTLING Vilgot</t>
  </si>
  <si>
    <t>ZETTERQUIST Filip</t>
  </si>
  <si>
    <t>NORDSTEN Samuel</t>
  </si>
  <si>
    <t>KUZMIN Andrei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</si>
  <si>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</si>
  <si>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</si>
  <si>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</si>
  <si>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</si>
  <si>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</si>
  <si>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</si>
  <si>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</si>
  <si>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</si>
  <si>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</si>
  <si>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</si>
  <si>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</si>
  <si>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</si>
  <si>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</si>
  <si>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</si>
  <si>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</si>
  <si>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</si>
  <si>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</si>
  <si>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</si>
  <si>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</si>
  <si>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</si>
  <si>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</si>
  <si>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</si>
  <si>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JOHANSSON Ella</t>
  </si>
  <si>
    <t>SÖDERBERG Agnes</t>
  </si>
  <si>
    <t>HÄGGLUND Clara</t>
  </si>
  <si>
    <t>TYRÉN Klara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</si>
  <si>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</si>
  <si>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</si>
  <si>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</si>
  <si>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</si>
  <si>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</si>
  <si>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</si>
  <si>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</si>
  <si>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</si>
  <si>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</si>
  <si>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</si>
  <si>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</si>
  <si>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</si>
  <si>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</si>
  <si>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</si>
  <si>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</si>
  <si>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</si>
  <si>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</si>
  <si>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100</t>
  </si>
  <si>
    <t>ZETTERQUIST Hugo</t>
  </si>
  <si>
    <t>STOLPE Arvid</t>
  </si>
  <si>
    <t>ISAKSSON Rasmus</t>
  </si>
  <si>
    <t>JERNKROK Carl-Isac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</si>
  <si>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</si>
  <si>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</si>
  <si>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</si>
  <si>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</si>
  <si>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</si>
  <si>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</si>
  <si>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</si>
  <si>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</si>
  <si>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</si>
  <si>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</si>
  <si>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</si>
  <si>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</si>
  <si>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JOHANSSON Isabelle</t>
  </si>
  <si>
    <t>5</t>
  </si>
  <si>
    <t>8</t>
  </si>
  <si>
    <t>3</t>
  </si>
  <si>
    <t>1</t>
  </si>
  <si>
    <t>12</t>
  </si>
  <si>
    <t>4</t>
  </si>
  <si>
    <t>2</t>
  </si>
  <si>
    <t>6</t>
  </si>
  <si>
    <t>9</t>
  </si>
</sst>
</file>

<file path=xl/styles.xml><?xml version="1.0" encoding="utf-8"?>
<styleSheet xmlns="http://schemas.openxmlformats.org/spreadsheetml/2006/main">
  <numFmts count="1">
    <numFmt numFmtId="164" formatCode="mm:ss.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trike/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theme="3"/>
      </bottom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0" xfId="0" applyAlignment="1"/>
    <xf numFmtId="0" fontId="0" fillId="12" borderId="0" xfId="0" applyFill="1"/>
    <xf numFmtId="0" fontId="3" fillId="12" borderId="0" xfId="0" applyFont="1" applyFill="1" applyAlignment="1">
      <alignment horizontal="right"/>
    </xf>
    <xf numFmtId="0" fontId="3" fillId="12" borderId="0" xfId="0" applyFont="1" applyFill="1"/>
    <xf numFmtId="49" fontId="3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0" fillId="12" borderId="0" xfId="0" applyFill="1" applyProtection="1">
      <protection locked="0"/>
    </xf>
    <xf numFmtId="0" fontId="3" fillId="9" borderId="0" xfId="0" applyFont="1" applyFill="1"/>
    <xf numFmtId="0" fontId="0" fillId="9" borderId="0" xfId="0" applyFill="1"/>
    <xf numFmtId="0" fontId="5" fillId="12" borderId="0" xfId="0" applyFont="1" applyFill="1"/>
    <xf numFmtId="0" fontId="5" fillId="12" borderId="0" xfId="0" applyFont="1" applyFill="1" applyAlignment="1">
      <alignment horizontal="right"/>
    </xf>
    <xf numFmtId="164" fontId="0" fillId="0" borderId="0" xfId="0" applyNumberFormat="1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12" borderId="0" xfId="0" applyFill="1" applyAlignment="1">
      <alignment horizontal="right"/>
    </xf>
    <xf numFmtId="0" fontId="0" fillId="13" borderId="0" xfId="0" applyFill="1"/>
    <xf numFmtId="0" fontId="0" fillId="12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Border="1"/>
    <xf numFmtId="0" fontId="7" fillId="6" borderId="1" xfId="0" applyFont="1" applyFill="1" applyBorder="1"/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Protection="1">
      <protection locked="0"/>
    </xf>
    <xf numFmtId="0" fontId="7" fillId="0" borderId="5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left" indent="1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Protection="1">
      <protection locked="0"/>
    </xf>
    <xf numFmtId="0" fontId="7" fillId="0" borderId="1" xfId="0" applyFont="1" applyBorder="1"/>
    <xf numFmtId="0" fontId="7" fillId="4" borderId="1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7" borderId="1" xfId="0" applyFont="1" applyFill="1" applyBorder="1"/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left"/>
    </xf>
    <xf numFmtId="0" fontId="7" fillId="6" borderId="0" xfId="0" applyFont="1" applyFill="1" applyBorder="1"/>
    <xf numFmtId="0" fontId="7" fillId="0" borderId="5" xfId="0" applyFont="1" applyFill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7" fillId="4" borderId="0" xfId="0" applyFont="1" applyFill="1" applyBorder="1"/>
    <xf numFmtId="0" fontId="7" fillId="5" borderId="1" xfId="0" applyFont="1" applyFill="1" applyBorder="1"/>
    <xf numFmtId="0" fontId="8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9" borderId="0" xfId="0" applyFont="1" applyFill="1" applyBorder="1"/>
    <xf numFmtId="0" fontId="7" fillId="0" borderId="4" xfId="0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7" fillId="0" borderId="9" xfId="0" applyFont="1" applyBorder="1"/>
    <xf numFmtId="0" fontId="7" fillId="10" borderId="1" xfId="0" applyFont="1" applyFill="1" applyBorder="1"/>
    <xf numFmtId="0" fontId="7" fillId="5" borderId="0" xfId="0" applyFont="1" applyFill="1" applyBorder="1"/>
    <xf numFmtId="0" fontId="7" fillId="11" borderId="0" xfId="0" applyFont="1" applyFill="1"/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3" fillId="12" borderId="0" xfId="0" applyFont="1" applyFill="1"/>
    <xf numFmtId="0" fontId="14" fillId="12" borderId="0" xfId="0" applyFont="1" applyFill="1"/>
    <xf numFmtId="0" fontId="15" fillId="0" borderId="0" xfId="0" applyFont="1" applyProtection="1">
      <protection locked="0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7" xfId="0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7" fillId="5" borderId="1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0" borderId="0" xfId="0" applyFont="1" applyAlignment="1"/>
    <xf numFmtId="0" fontId="8" fillId="0" borderId="0" xfId="0" applyFont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7" fillId="9" borderId="0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 applyProtection="1">
      <alignment horizontal="center" vertical="center"/>
      <protection locked="0"/>
    </xf>
    <xf numFmtId="0" fontId="10" fillId="8" borderId="0" xfId="0" applyFont="1" applyFill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2" borderId="0" xfId="0" quotePrefix="1" applyFont="1" applyFill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/>
      <protection locked="0"/>
    </xf>
    <xf numFmtId="0" fontId="7" fillId="7" borderId="10" xfId="0" applyFont="1" applyFill="1" applyBorder="1" applyAlignment="1" applyProtection="1">
      <alignment horizontal="center"/>
      <protection locked="0"/>
    </xf>
    <xf numFmtId="0" fontId="7" fillId="6" borderId="11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/>
      <protection locked="0"/>
    </xf>
    <xf numFmtId="0" fontId="7" fillId="5" borderId="11" xfId="0" applyFont="1" applyFill="1" applyBorder="1" applyAlignment="1" applyProtection="1">
      <alignment horizontal="center"/>
      <protection locked="0"/>
    </xf>
    <xf numFmtId="0" fontId="7" fillId="4" borderId="10" xfId="0" applyFont="1" applyFill="1" applyBorder="1" applyAlignment="1" applyProtection="1">
      <alignment horizontal="center"/>
      <protection locked="0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5" borderId="11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5" borderId="10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7" fillId="6" borderId="11" xfId="0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right"/>
      <protection locked="0"/>
    </xf>
    <xf numFmtId="0" fontId="4" fillId="0" borderId="0" xfId="0" applyFont="1" applyBorder="1" applyProtection="1">
      <protection locked="0"/>
    </xf>
    <xf numFmtId="0" fontId="15" fillId="0" borderId="0" xfId="0" applyFont="1" applyBorder="1" applyProtection="1">
      <protection locked="0"/>
    </xf>
    <xf numFmtId="0" fontId="21" fillId="0" borderId="0" xfId="0" applyFont="1" applyFill="1" applyAlignment="1" applyProtection="1">
      <alignment horizontal="right"/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0" fontId="23" fillId="0" borderId="0" xfId="0" applyFont="1" applyBorder="1" applyAlignment="1" applyProtection="1">
      <alignment horizontal="right"/>
      <protection locked="0"/>
    </xf>
    <xf numFmtId="0" fontId="20" fillId="5" borderId="1" xfId="0" applyFont="1" applyFill="1" applyBorder="1" applyAlignment="1">
      <alignment vertical="center"/>
    </xf>
    <xf numFmtId="0" fontId="20" fillId="5" borderId="11" xfId="0" applyFont="1" applyFill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/>
      <protection locked="0"/>
    </xf>
    <xf numFmtId="0" fontId="7" fillId="2" borderId="0" xfId="0" quotePrefix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5" xfId="0" quotePrefix="1" applyFont="1" applyFill="1" applyBorder="1" applyAlignment="1" applyProtection="1">
      <alignment horizontal="center" vertical="center"/>
      <protection locked="0"/>
    </xf>
  </cellXfs>
  <cellStyles count="369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33" builtinId="8" hidden="1"/>
    <cellStyle name="Hyperlink" xfId="339" builtinId="8" hidden="1"/>
    <cellStyle name="Hyperlink" xfId="341" builtinId="8" hidden="1"/>
    <cellStyle name="Hyperlink" xfId="343" builtinId="8" hidden="1"/>
    <cellStyle name="Hyperlink" xfId="349" builtinId="8" hidden="1"/>
    <cellStyle name="Hyperlink" xfId="351" builtinId="8" hidden="1"/>
    <cellStyle name="Hyperlink" xfId="355" builtinId="8" hidden="1"/>
    <cellStyle name="Hyperlink" xfId="359" builtinId="8" hidden="1"/>
    <cellStyle name="Hyperlink" xfId="363" builtinId="8" hidden="1"/>
    <cellStyle name="Hyperlink" xfId="365" builtinId="8" hidden="1"/>
    <cellStyle name="Hyperlink" xfId="361" builtinId="8" hidden="1"/>
    <cellStyle name="Hyperlink" xfId="353" builtinId="8" hidden="1"/>
    <cellStyle name="Hyperlink" xfId="345" builtinId="8" hidden="1"/>
    <cellStyle name="Hyperlink" xfId="329" builtinId="8" hidden="1"/>
    <cellStyle name="Hyperlink" xfId="321" builtinId="8" hidden="1"/>
    <cellStyle name="Hyperlink" xfId="313" builtinId="8" hidden="1"/>
    <cellStyle name="Hyperlink" xfId="297" builtinId="8" hidden="1"/>
    <cellStyle name="Hyperlink" xfId="289" builtinId="8" hidden="1"/>
    <cellStyle name="Hyperlink" xfId="281" builtinId="8" hidden="1"/>
    <cellStyle name="Hyperlink" xfId="265" builtinId="8" hidden="1"/>
    <cellStyle name="Hyperlink" xfId="257" builtinId="8" hidden="1"/>
    <cellStyle name="Hyperlink" xfId="249" builtinId="8" hidden="1"/>
    <cellStyle name="Hyperlink" xfId="233" builtinId="8" hidden="1"/>
    <cellStyle name="Hyperlink" xfId="225" builtinId="8" hidden="1"/>
    <cellStyle name="Hyperlink" xfId="217" builtinId="8" hidden="1"/>
    <cellStyle name="Hyperlink" xfId="201" builtinId="8" hidden="1"/>
    <cellStyle name="Hyperlink" xfId="193" builtinId="8" hidden="1"/>
    <cellStyle name="Hyperlink" xfId="185" builtinId="8" hidden="1"/>
    <cellStyle name="Hyperlink" xfId="169" builtinId="8" hidden="1"/>
    <cellStyle name="Hyperlink" xfId="161" builtinId="8" hidden="1"/>
    <cellStyle name="Hyperlink" xfId="153" builtinId="8" hidden="1"/>
    <cellStyle name="Hyperlink" xfId="61" builtinId="8" hidden="1"/>
    <cellStyle name="Hyperlink" xfId="63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29" builtinId="8" hidden="1"/>
    <cellStyle name="Hyperlink" xfId="113" builtinId="8" hidden="1"/>
    <cellStyle name="Hyperlink" xfId="97" builtinId="8" hidden="1"/>
    <cellStyle name="Hyperlink" xfId="6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3" builtinId="8" hidden="1"/>
    <cellStyle name="Hyperlink" xfId="55" builtinId="8" hidden="1"/>
    <cellStyle name="Hyperlink" xfId="57" builtinId="8" hidden="1"/>
    <cellStyle name="Hyperlink" xfId="49" builtinId="8" hidden="1"/>
    <cellStyle name="Hyperlink" xfId="13" builtinId="8" hidden="1"/>
    <cellStyle name="Hyperlink" xfId="15" builtinId="8" hidden="1"/>
    <cellStyle name="Hyperlink" xfId="21" builtinId="8" hidden="1"/>
    <cellStyle name="Hyperlink" xfId="23" builtinId="8" hidden="1"/>
    <cellStyle name="Hyperlink" xfId="25" builtinId="8" hidden="1"/>
    <cellStyle name="Hyperlink" xfId="17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9" builtinId="8" hidden="1"/>
    <cellStyle name="Hyperlink" xfId="51" builtinId="8" hidden="1"/>
    <cellStyle name="Hyperlink" xfId="41" builtinId="8" hidden="1"/>
    <cellStyle name="Hyperlink" xfId="33" builtinId="8" hidden="1"/>
    <cellStyle name="Hyperlink" xfId="81" builtinId="8" hidden="1"/>
    <cellStyle name="Hyperlink" xfId="141" builtinId="8" hidden="1"/>
    <cellStyle name="Hyperlink" xfId="133" builtinId="8" hidden="1"/>
    <cellStyle name="Hyperlink" xfId="123" builtinId="8" hidden="1"/>
    <cellStyle name="Hyperlink" xfId="115" builtinId="8" hidden="1"/>
    <cellStyle name="Hyperlink" xfId="105" builtinId="8" hidden="1"/>
    <cellStyle name="Hyperlink" xfId="95" builtinId="8" hidden="1"/>
    <cellStyle name="Hyperlink" xfId="87" builtinId="8" hidden="1"/>
    <cellStyle name="Hyperlink" xfId="77" builtinId="8" hidden="1"/>
    <cellStyle name="Hyperlink" xfId="69" builtinId="8" hidden="1"/>
    <cellStyle name="Hyperlink" xfId="145" builtinId="8" hidden="1"/>
    <cellStyle name="Hyperlink" xfId="177" builtinId="8" hidden="1"/>
    <cellStyle name="Hyperlink" xfId="209" builtinId="8" hidden="1"/>
    <cellStyle name="Hyperlink" xfId="241" builtinId="8" hidden="1"/>
    <cellStyle name="Hyperlink" xfId="273" builtinId="8" hidden="1"/>
    <cellStyle name="Hyperlink" xfId="305" builtinId="8" hidden="1"/>
    <cellStyle name="Hyperlink" xfId="337" builtinId="8" hidden="1"/>
    <cellStyle name="Hyperlink" xfId="367" builtinId="8" hidden="1"/>
    <cellStyle name="Hyperlink" xfId="357" builtinId="8" hidden="1"/>
    <cellStyle name="Hyperlink" xfId="347" builtinId="8" hidden="1"/>
    <cellStyle name="Hyperlink" xfId="335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1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1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15" builtinId="8" hidden="1"/>
    <cellStyle name="Hyperlink" xfId="293" builtinId="8" hidden="1"/>
    <cellStyle name="Hyperlink" xfId="271" builtinId="8" hidden="1"/>
    <cellStyle name="Hyperlink" xfId="251" builtinId="8" hidden="1"/>
    <cellStyle name="Hyperlink" xfId="22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0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65" builtinId="8" hidden="1"/>
    <cellStyle name="Hyperlink" xfId="151" builtinId="8" hidden="1"/>
    <cellStyle name="Hyperlink" xfId="155" builtinId="8" hidden="1"/>
    <cellStyle name="Hyperlink" xfId="157" builtinId="8" hidden="1"/>
    <cellStyle name="Hyperlink" xfId="147" builtinId="8" hidden="1"/>
    <cellStyle name="Hyperlink" xfId="149" builtinId="8" hidden="1"/>
    <cellStyle name="Hyperlink" xfId="143" builtinId="8" hidden="1"/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0" zoomScaleNormal="110" zoomScaleSheetLayoutView="70" zoomScalePageLayoutView="125" workbookViewId="0">
      <selection activeCell="E39" sqref="E39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bestFit="1" customWidth="1"/>
    <col min="5" max="5" width="4.625" style="21" customWidth="1"/>
    <col min="6" max="7" width="5.375" style="21" bestFit="1" customWidth="1"/>
    <col min="8" max="8" width="1.75" style="22" bestFit="1" customWidth="1"/>
    <col min="9" max="9" width="4.375" style="22" customWidth="1"/>
    <col min="10" max="10" width="3.125" style="22" bestFit="1" customWidth="1"/>
    <col min="11" max="11" width="1.375" style="22" bestFit="1" customWidth="1"/>
    <col min="12" max="12" width="3.125" style="22" bestFit="1" customWidth="1"/>
    <col min="13" max="13" width="26.75" style="22" bestFit="1" customWidth="1"/>
    <col min="14" max="16" width="4.625" style="21" customWidth="1"/>
    <col min="17" max="17" width="1.75" style="22" bestFit="1" customWidth="1"/>
    <col min="18" max="18" width="4.375" style="22" customWidth="1"/>
    <col min="19" max="19" width="2.75" style="22" customWidth="1"/>
    <col min="20" max="20" width="1.375" style="22" bestFit="1" customWidth="1"/>
    <col min="21" max="21" width="2.75" style="22" customWidth="1"/>
    <col min="22" max="22" width="22.75" style="22" bestFit="1" customWidth="1"/>
    <col min="23" max="25" width="5.375" style="21" bestFit="1" customWidth="1"/>
    <col min="26" max="26" width="1.75" style="22" bestFit="1" customWidth="1"/>
    <col min="27" max="27" width="3" style="22" customWidth="1"/>
    <col min="28" max="28" width="3.125" style="22" bestFit="1" customWidth="1"/>
    <col min="29" max="29" width="1.375" style="22" bestFit="1" customWidth="1"/>
    <col min="30" max="30" width="3.125" style="22" customWidth="1"/>
    <col min="31" max="31" width="26.75" style="22" bestFit="1" customWidth="1"/>
    <col min="32" max="33" width="5.375" style="21" bestFit="1" customWidth="1"/>
    <col min="34" max="34" width="4.5" style="21" bestFit="1" customWidth="1"/>
    <col min="35" max="35" width="1.125" style="22" customWidth="1"/>
    <col min="36" max="36" width="2.125" style="22" customWidth="1"/>
    <col min="37" max="37" width="26.75" style="22" bestFit="1" customWidth="1"/>
    <col min="38" max="16384" width="10.875" style="22"/>
  </cols>
  <sheetData>
    <row r="1" spans="1:41">
      <c r="D1" s="125" t="str">
        <f ca="1">MID(CELL("filename",C1),FIND("]",CELL("filename",C1))+1,255)</f>
        <v>D9_10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27" t="s">
        <v>2</v>
      </c>
      <c r="AG4" s="27" t="s">
        <v>3</v>
      </c>
      <c r="AH4" s="27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5 HEDIN Astrid Nolby Alpina SK</v>
      </c>
      <c r="E6" s="149"/>
      <c r="F6" s="151"/>
      <c r="G6" s="32" t="str">
        <f>IF(F6&lt;&gt;"",IF(E6+F6&lt;E8+F8,0,(E6+F6)-(E8+F8)),"")</f>
        <v/>
      </c>
      <c r="H6" s="33" t="str">
        <f>IF(G6&lt;G8,"v",IF(G6=G8,IF(F6&lt;F8,"v",""),""))</f>
        <v/>
      </c>
      <c r="I6" s="30"/>
      <c r="J6" s="30"/>
      <c r="K6" s="30"/>
      <c r="L6" s="30"/>
    </row>
    <row r="7" spans="1:41" ht="11.25" customHeight="1">
      <c r="A7" s="181">
        <v>63</v>
      </c>
      <c r="B7" s="183" t="s">
        <v>126</v>
      </c>
      <c r="C7" s="181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>IF(H6&lt;&gt;"",D6,IF(H8&lt;&gt;"",D8,""))</f>
        <v/>
      </c>
      <c r="N8" s="155"/>
      <c r="O8" s="153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2 FÜRST Nelly Nolby Alpina SK</v>
      </c>
      <c r="E10" s="150"/>
      <c r="F10" s="152"/>
      <c r="G10" s="32" t="str">
        <f>IF(F10&lt;&gt;"",IF(E10+F10&lt;E12+F12,0,(E10+F10)-(E12+F12)),"")</f>
        <v/>
      </c>
      <c r="H10" s="33" t="str">
        <f>IF(G10&lt;G12,"v",IF(G10=G12,IF(F10&lt;F12,"v",""),""))</f>
        <v/>
      </c>
      <c r="I10" s="30"/>
      <c r="J10" s="180">
        <v>148</v>
      </c>
      <c r="K10" s="177" t="s">
        <v>126</v>
      </c>
      <c r="L10" s="180">
        <f>J32+21</f>
        <v>172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49"/>
      <c r="X10" s="151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64</v>
      </c>
      <c r="B11" s="183" t="s">
        <v>126</v>
      </c>
      <c r="C11" s="181">
        <v>111</v>
      </c>
      <c r="D11" s="50"/>
      <c r="E11" s="41"/>
      <c r="F11" s="41"/>
      <c r="G11" s="35"/>
      <c r="H11" s="36"/>
      <c r="I11" s="30"/>
      <c r="J11" s="180"/>
      <c r="K11" s="177"/>
      <c r="L11" s="180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4 BENGTSSON Johanna Bollnäs AK</v>
      </c>
      <c r="E12" s="152"/>
      <c r="F12" s="150"/>
      <c r="G12" s="37" t="str">
        <f>IF(F12&lt;&gt;"",IF(E12+F12&lt;E10+F10,0,(E12+F12)-(E10+F10)),"")</f>
        <v/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>IF(H10&lt;&gt;"",D10,IF(H12&lt;&gt;"",D12,""))</f>
        <v/>
      </c>
      <c r="N12" s="153"/>
      <c r="O12" s="155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 PERSSON Clara Sundsvalls SLK</v>
      </c>
      <c r="E14" s="149"/>
      <c r="F14" s="151"/>
      <c r="G14" s="32" t="str">
        <f>IF(F14&lt;&gt;"",IF(E14+F14&lt;E16+F16,0,(E14+F14)-(E16+F16)),"")</f>
        <v/>
      </c>
      <c r="H14" s="33" t="str">
        <f>IF(G14&lt;G16,"v",IF(G14=G16,IF(F14&lt;F16,"v",""),""))</f>
        <v/>
      </c>
      <c r="I14" s="30"/>
      <c r="J14" s="30"/>
      <c r="K14" s="30"/>
      <c r="L14" s="54"/>
      <c r="S14" s="180">
        <f>L32+21</f>
        <v>196</v>
      </c>
      <c r="T14" s="177" t="s">
        <v>126</v>
      </c>
      <c r="U14" s="180">
        <f>S28+11</f>
        <v>208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5"/>
      <c r="AG14" s="153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65</v>
      </c>
      <c r="B15" s="183" t="s">
        <v>126</v>
      </c>
      <c r="C15" s="181" t="s">
        <v>56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80"/>
      <c r="T15" s="177"/>
      <c r="U15" s="180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 - -</v>
      </c>
      <c r="E16" s="151"/>
      <c r="F16" s="149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>IF(H14&lt;&gt;"",D14,IF(H16&lt;&gt;"",D16,""))</f>
        <v/>
      </c>
      <c r="N16" s="156"/>
      <c r="O16" s="154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50"/>
      <c r="F18" s="152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149</v>
      </c>
      <c r="K18" s="177" t="s">
        <v>126</v>
      </c>
      <c r="L18" s="180">
        <f>L10+1</f>
        <v>173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51"/>
      <c r="X18" s="149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81">
        <f>A15+1</f>
        <v>66</v>
      </c>
      <c r="B19" s="183" t="s">
        <v>126</v>
      </c>
      <c r="C19" s="181" t="s">
        <v>56</v>
      </c>
      <c r="D19" s="50"/>
      <c r="E19" s="41"/>
      <c r="F19" s="41"/>
      <c r="G19" s="35"/>
      <c r="H19" s="36"/>
      <c r="J19" s="180"/>
      <c r="K19" s="177"/>
      <c r="L19" s="180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11 SVELANDER Alva Sundsvalls SLK</v>
      </c>
      <c r="E20" s="152"/>
      <c r="F20" s="150"/>
      <c r="G20" s="37" t="str">
        <f>IF(F20&lt;&gt;"",IF(E20+F20&lt;E18+F18,0,(E20+F20)-(E18+F18)),"")</f>
        <v/>
      </c>
      <c r="H20" s="38" t="str">
        <f>IF(G20&lt;G18,"v",IF(G20=G18,IF(F20&lt;F18,"v",""),""))</f>
        <v/>
      </c>
      <c r="I20" s="39"/>
      <c r="J20" s="39"/>
      <c r="K20" s="39"/>
      <c r="L20" s="39"/>
      <c r="M20" s="56" t="str">
        <f>IF(H18&lt;&gt;"",D18,IF(H20&lt;&gt;"",D20,""))</f>
        <v/>
      </c>
      <c r="N20" s="154"/>
      <c r="O20" s="156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80">
        <f>AB33+6</f>
        <v>226</v>
      </c>
      <c r="AC21" s="177" t="s">
        <v>126</v>
      </c>
      <c r="AD21" s="180">
        <f>AD33+6</f>
        <v>238</v>
      </c>
      <c r="AE21" s="45" t="s">
        <v>10</v>
      </c>
      <c r="AF21" s="46"/>
      <c r="AG21" s="46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3 ISAKSSON Josephine Nolby Alpina SK</v>
      </c>
      <c r="E22" s="149"/>
      <c r="F22" s="151"/>
      <c r="G22" s="32" t="str">
        <f>IF(F22&lt;&gt;"",IF(E22+F22&lt;E24+F24,0,(E22+F22)-(E24+F24)),"")</f>
        <v/>
      </c>
      <c r="H22" s="33" t="str">
        <f>IF(G22&lt;G24,"v",IF(G22=G24,IF(F22&lt;F24,"v",""),""))</f>
        <v/>
      </c>
      <c r="M22" s="55" t="str">
        <f>IF(H22&lt;&gt;"",D22,IF(H24&lt;&gt;"",D24,""))</f>
        <v/>
      </c>
      <c r="N22" s="155"/>
      <c r="O22" s="153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AA22" s="30"/>
      <c r="AB22" s="180"/>
      <c r="AC22" s="177"/>
      <c r="AD22" s="180"/>
      <c r="AJ22" s="61"/>
      <c r="AK22" s="52"/>
    </row>
    <row r="23" spans="1:37" ht="11.1" customHeight="1">
      <c r="A23" s="181">
        <f>A19+1</f>
        <v>67</v>
      </c>
      <c r="B23" s="183" t="s">
        <v>126</v>
      </c>
      <c r="C23" s="181" t="s">
        <v>56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 - -</v>
      </c>
      <c r="E24" s="151"/>
      <c r="F24" s="149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150</v>
      </c>
      <c r="K24" s="177" t="s">
        <v>126</v>
      </c>
      <c r="L24" s="180">
        <f>L18+1</f>
        <v>174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50"/>
      <c r="X24" s="152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80"/>
      <c r="K25" s="177"/>
      <c r="L25" s="180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9 NYBERG Ida IF Hudik Alpin</v>
      </c>
      <c r="E26" s="150"/>
      <c r="F26" s="152"/>
      <c r="G26" s="32" t="str">
        <f>IF(F26&lt;&gt;"",IF(E26+F26&lt;E28+F28,0,(E26+F26)-(E28+F28)),"")</f>
        <v/>
      </c>
      <c r="H26" s="33" t="str">
        <f>IF(G26&lt;G28,"v",IF(G26=G28,IF(F26&lt;F28,"v",""),""))</f>
        <v/>
      </c>
      <c r="M26" s="55" t="str">
        <f>IF(H26&lt;&gt;"",D26,IF(H28&lt;&gt;"",D28,""))</f>
        <v/>
      </c>
      <c r="N26" s="153"/>
      <c r="O26" s="155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81">
        <f>A23+1</f>
        <v>68</v>
      </c>
      <c r="B27" s="183" t="s">
        <v>126</v>
      </c>
      <c r="C27" s="181">
        <v>112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10 ÅBERG Nora Sundsvalls SLK</v>
      </c>
      <c r="E28" s="152"/>
      <c r="F28" s="150"/>
      <c r="G28" s="37" t="str">
        <f>IF(F28&lt;&gt;"",IF(E28+F28&lt;E26+F26,0,(E28+F28)-(E26+F26)),"")</f>
        <v/>
      </c>
      <c r="H28" s="38" t="str">
        <f>IF(G28&lt;G26,"v",IF(G28=G26,IF(F28&lt;F26,"v",""),""))</f>
        <v/>
      </c>
      <c r="M28" s="30"/>
      <c r="P28" s="51"/>
      <c r="Q28" s="30"/>
      <c r="R28" s="30"/>
      <c r="S28" s="180">
        <f>S14+1</f>
        <v>197</v>
      </c>
      <c r="T28" s="177" t="s">
        <v>126</v>
      </c>
      <c r="U28" s="180">
        <f>U14+1</f>
        <v>209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3"/>
      <c r="AG28" s="155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80"/>
      <c r="T29" s="177"/>
      <c r="U29" s="180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12 JOHANSSON Isabelle Sundsvalls SLK</v>
      </c>
      <c r="E30" s="149"/>
      <c r="F30" s="151"/>
      <c r="G30" s="32" t="str">
        <f>IF(F30&lt;&gt;"",IF(E30+F30&lt;E32+F32,0,(E30+F30)-(E32+F32)),"")</f>
        <v/>
      </c>
      <c r="H30" s="33" t="str">
        <f>IF(G30&lt;G32,"v",IF(G30=G32,IF(F30&lt;F32,"v",""),""))</f>
        <v/>
      </c>
      <c r="M30" s="66" t="str">
        <f>IF(H30&lt;&gt;"",D30,IF(H32&lt;&gt;"",D32,""))</f>
        <v/>
      </c>
      <c r="N30" s="156"/>
      <c r="O30" s="154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81">
        <f>A27+1</f>
        <v>69</v>
      </c>
      <c r="B31" s="183" t="s">
        <v>126</v>
      </c>
      <c r="C31" s="181">
        <f>C27+1</f>
        <v>113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56"/>
      <c r="AG31" s="154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6 HAMLUND Alice Sundsvalls SLK</v>
      </c>
      <c r="E32" s="151"/>
      <c r="F32" s="149"/>
      <c r="G32" s="37" t="str">
        <f>IF(F32&lt;&gt;"",IF(E32+F32&lt;E30+F30,0,(E32+F32)-(E30+F30)),"")</f>
        <v/>
      </c>
      <c r="H32" s="38" t="str">
        <f>IF(G32&lt;G30,"v",IF(G32=G30,IF(F32&lt;F30,"v",""),""))</f>
        <v/>
      </c>
      <c r="J32" s="180">
        <f>J24+1</f>
        <v>151</v>
      </c>
      <c r="K32" s="177" t="s">
        <v>126</v>
      </c>
      <c r="L32" s="180">
        <f>L24+1</f>
        <v>175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52"/>
      <c r="X32" s="150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80"/>
      <c r="K33" s="177"/>
      <c r="L33" s="180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U28+11</f>
        <v>220</v>
      </c>
      <c r="AC33" s="177" t="s">
        <v>126</v>
      </c>
      <c r="AD33" s="180">
        <f>AB21+6</f>
        <v>232</v>
      </c>
      <c r="AE33" s="45" t="s">
        <v>16</v>
      </c>
      <c r="AF33" s="45"/>
      <c r="AG33" s="45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>IF(H34&lt;&gt;"",D34,IF(H36&lt;&gt;"",D36,""))</f>
        <v/>
      </c>
      <c r="N34" s="154"/>
      <c r="O34" s="156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77"/>
      <c r="AD34" s="180"/>
      <c r="AI34" s="64"/>
      <c r="AJ34" s="61"/>
      <c r="AK34" s="52"/>
    </row>
    <row r="35" spans="1:37" ht="11.1" customHeight="1" thickBot="1">
      <c r="A35" s="181">
        <f>A31+1</f>
        <v>70</v>
      </c>
      <c r="B35" s="183" t="s">
        <v>126</v>
      </c>
      <c r="C35" s="181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4"/>
      <c r="AG35" s="156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8 FORSSBECK Emma Nolby Alpina SK</v>
      </c>
      <c r="E36" s="152"/>
      <c r="F36" s="150"/>
      <c r="G36" s="37" t="str">
        <f>IF(F36&lt;&gt;"",IF(E36+F36&lt;E34+F34,0,(E36+F36)-(E34+F34)),"")</f>
        <v/>
      </c>
      <c r="H36" s="38" t="str">
        <f>IF(G36&lt;G34,"v",IF(G36=G34,IF(F36&lt;F34,"v",""),""))</f>
        <v/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>IF(AND(H6="",H8=""),"",IF(H6="",D6,IF(H8="",D8)))</f>
        <v/>
      </c>
      <c r="J57" s="130"/>
      <c r="M57" s="70"/>
      <c r="N57" s="72"/>
    </row>
    <row r="58" spans="1:14" ht="18.75">
      <c r="A58" s="130" t="s">
        <v>23</v>
      </c>
      <c r="B58" s="130"/>
      <c r="C58" s="71" t="str">
        <f>IF(AND(H10="",H12=""),"",IF(H10="",D10,IF(H12="",D12)))</f>
        <v/>
      </c>
      <c r="J58" s="130"/>
      <c r="M58" s="70"/>
      <c r="N58" s="72"/>
    </row>
    <row r="59" spans="1:14" ht="18.75">
      <c r="A59" s="130" t="s">
        <v>23</v>
      </c>
      <c r="B59" s="130"/>
      <c r="C59" s="71" t="str">
        <f>IF(AND(H14="",H16=""),"",IF(H14="",D14,IF(H16="",D16)))</f>
        <v/>
      </c>
      <c r="J59" s="130"/>
      <c r="M59" s="70"/>
      <c r="N59" s="72"/>
    </row>
    <row r="60" spans="1:14" ht="18.75">
      <c r="A60" s="130" t="s">
        <v>23</v>
      </c>
      <c r="B60" s="130"/>
      <c r="C60" s="71" t="str">
        <f>IF(AND(H18="",H20=""),"",IF(H18="",D18,IF(H20="",D20)))</f>
        <v/>
      </c>
      <c r="J60" s="130"/>
      <c r="M60" s="70"/>
      <c r="N60" s="72"/>
    </row>
    <row r="61" spans="1:14" ht="18.75">
      <c r="A61" s="130" t="s">
        <v>23</v>
      </c>
      <c r="B61" s="130"/>
      <c r="C61" s="71" t="str">
        <f>IF(AND(H22="",H24=""),"",IF(H22="",D22,IF(H24="",D24)))</f>
        <v/>
      </c>
      <c r="J61" s="130"/>
      <c r="M61" s="70"/>
      <c r="N61" s="72"/>
    </row>
    <row r="62" spans="1:14" ht="18.75">
      <c r="A62" s="130" t="s">
        <v>23</v>
      </c>
      <c r="B62" s="130"/>
      <c r="C62" s="71" t="str">
        <f>IF(AND(H26="",H28=""),"",IF(H26="",D26,IF(H28="",D28)))</f>
        <v/>
      </c>
      <c r="J62" s="130"/>
      <c r="M62" s="70"/>
      <c r="N62" s="72"/>
    </row>
    <row r="63" spans="1:14" ht="18.75">
      <c r="A63" s="130" t="s">
        <v>23</v>
      </c>
      <c r="B63" s="130"/>
      <c r="C63" s="71" t="str">
        <f>IF(AND(H30="",H32=""),"",IF(H30="",D30,IF(H32="",D32)))</f>
        <v/>
      </c>
      <c r="J63" s="130"/>
      <c r="M63" s="70"/>
      <c r="N63" s="72"/>
    </row>
    <row r="64" spans="1:14" ht="18.75">
      <c r="A64" s="130" t="s">
        <v>23</v>
      </c>
      <c r="B64" s="130"/>
      <c r="C64" s="71" t="str">
        <f>IF(AND(H34="",H36=""),"",IF(H34="",D34,IF(H36="",D36)))</f>
        <v/>
      </c>
      <c r="J64" s="130"/>
      <c r="M64" s="70"/>
      <c r="N64" s="72"/>
    </row>
  </sheetData>
  <mergeCells count="52">
    <mergeCell ref="C7:C8"/>
    <mergeCell ref="L10:L11"/>
    <mergeCell ref="C11:C12"/>
    <mergeCell ref="U14:U15"/>
    <mergeCell ref="C15:C16"/>
    <mergeCell ref="A23:A24"/>
    <mergeCell ref="L18:L19"/>
    <mergeCell ref="C19:C20"/>
    <mergeCell ref="C35:C36"/>
    <mergeCell ref="AD21:AD22"/>
    <mergeCell ref="C23:C24"/>
    <mergeCell ref="L24:L25"/>
    <mergeCell ref="C27:C28"/>
    <mergeCell ref="U28:U29"/>
    <mergeCell ref="C31:C32"/>
    <mergeCell ref="L32:L33"/>
    <mergeCell ref="AD33:AD34"/>
    <mergeCell ref="J24:J25"/>
    <mergeCell ref="K24:K25"/>
    <mergeCell ref="J32:J33"/>
    <mergeCell ref="K32:K33"/>
    <mergeCell ref="A27:A28"/>
    <mergeCell ref="A31:A32"/>
    <mergeCell ref="A35:A36"/>
    <mergeCell ref="A4:C4"/>
    <mergeCell ref="B7:B8"/>
    <mergeCell ref="B11:B12"/>
    <mergeCell ref="B19:B20"/>
    <mergeCell ref="B15:B16"/>
    <mergeCell ref="B23:B24"/>
    <mergeCell ref="B27:B28"/>
    <mergeCell ref="B31:B32"/>
    <mergeCell ref="B35:B36"/>
    <mergeCell ref="A7:A8"/>
    <mergeCell ref="A11:A12"/>
    <mergeCell ref="A15:A16"/>
    <mergeCell ref="A19:A20"/>
    <mergeCell ref="J4:L4"/>
    <mergeCell ref="J10:J11"/>
    <mergeCell ref="K10:K11"/>
    <mergeCell ref="J18:J19"/>
    <mergeCell ref="K18:K19"/>
    <mergeCell ref="AC21:AC22"/>
    <mergeCell ref="AB4:AD4"/>
    <mergeCell ref="AB33:AB34"/>
    <mergeCell ref="AC33:AC34"/>
    <mergeCell ref="S4:U4"/>
    <mergeCell ref="S14:S15"/>
    <mergeCell ref="T14:T15"/>
    <mergeCell ref="S28:S29"/>
    <mergeCell ref="T28:T29"/>
    <mergeCell ref="AB21:AB22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H1" workbookViewId="0">
      <selection activeCell="K21" sqref="K21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bestFit="1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105</v>
      </c>
      <c r="L5" s="75" t="s">
        <v>57</v>
      </c>
      <c r="M5" s="166" t="s">
        <v>224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104</v>
      </c>
      <c r="L6" s="75" t="s">
        <v>61</v>
      </c>
      <c r="M6" s="166" t="s">
        <v>227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69</v>
      </c>
      <c r="L7" s="75" t="s">
        <v>57</v>
      </c>
      <c r="M7" s="166" t="s">
        <v>220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219</v>
      </c>
      <c r="L8" s="75" t="s">
        <v>129</v>
      </c>
      <c r="M8" s="166" t="s">
        <v>237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70</v>
      </c>
      <c r="L9" s="75" t="s">
        <v>61</v>
      </c>
      <c r="M9" s="166" t="s">
        <v>228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106</v>
      </c>
      <c r="L10" s="75" t="s">
        <v>107</v>
      </c>
      <c r="M10" s="166" t="s">
        <v>222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75</v>
      </c>
      <c r="L11" s="75" t="s">
        <v>57</v>
      </c>
      <c r="M11" s="166" t="s">
        <v>231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73</v>
      </c>
      <c r="L12" s="75" t="s">
        <v>61</v>
      </c>
      <c r="M12" s="166" t="s">
        <v>229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217</v>
      </c>
      <c r="L13" s="75" t="s">
        <v>107</v>
      </c>
      <c r="M13" s="166" t="s">
        <v>232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78</v>
      </c>
      <c r="L14" s="75" t="s">
        <v>57</v>
      </c>
      <c r="M14" s="166" t="s">
        <v>225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216</v>
      </c>
      <c r="L15" s="75" t="s">
        <v>107</v>
      </c>
      <c r="M15" s="166" t="s">
        <v>226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72</v>
      </c>
      <c r="L16" s="75" t="s">
        <v>57</v>
      </c>
      <c r="M16" s="166" t="s">
        <v>236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74</v>
      </c>
      <c r="L17" s="75" t="s">
        <v>57</v>
      </c>
      <c r="M17" s="166" t="s">
        <v>221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76</v>
      </c>
      <c r="L18" s="75" t="s">
        <v>57</v>
      </c>
      <c r="M18" s="166" t="s">
        <v>233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218</v>
      </c>
      <c r="L19" s="75" t="s">
        <v>61</v>
      </c>
      <c r="M19" s="166" t="s">
        <v>235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79</v>
      </c>
      <c r="L20" s="75" t="s">
        <v>57</v>
      </c>
      <c r="M20" s="166" t="s">
        <v>230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71" t="s">
        <v>88</v>
      </c>
      <c r="L21" s="172" t="s">
        <v>57</v>
      </c>
      <c r="M21" s="176" t="s">
        <v>234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89</v>
      </c>
      <c r="L22" s="75" t="s">
        <v>57</v>
      </c>
      <c r="M22" s="166" t="s">
        <v>223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7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29" priority="3"/>
    <cfRule type="expression" dxfId="28" priority="4">
      <formula>(ROW()&lt;(ROW($K$146)+$D$143))</formula>
    </cfRule>
  </conditionalFormatting>
  <conditionalFormatting sqref="K23:K36">
    <cfRule type="duplicateValues" dxfId="27" priority="5"/>
  </conditionalFormatting>
  <conditionalFormatting sqref="K76:K138">
    <cfRule type="duplicateValues" dxfId="26" priority="2"/>
    <cfRule type="expression" dxfId="25" priority="6">
      <formula>(ROW()&lt;(ROW($K$76)+$D$73))</formula>
    </cfRule>
  </conditionalFormatting>
  <conditionalFormatting sqref="A76:A138">
    <cfRule type="duplicateValues" dxfId="24" priority="7"/>
  </conditionalFormatting>
  <conditionalFormatting sqref="A146:A208">
    <cfRule type="containsText" dxfId="23" priority="8" operator="containsText" text="Redan rankad">
      <formula>NOT(ISERROR(SEARCH("Redan rankad",A146)))</formula>
    </cfRule>
    <cfRule type="duplicateValues" dxfId="22" priority="9"/>
  </conditionalFormatting>
  <conditionalFormatting sqref="B146:B208">
    <cfRule type="duplicateValues" dxfId="21" priority="10"/>
  </conditionalFormatting>
  <conditionalFormatting sqref="A216:A278">
    <cfRule type="containsText" dxfId="20" priority="11" operator="containsText" text="Redan rankad">
      <formula>NOT(ISERROR(SEARCH("Redan rankad",A216)))</formula>
    </cfRule>
    <cfRule type="duplicateValues" dxfId="19" priority="12"/>
  </conditionalFormatting>
  <conditionalFormatting sqref="B216:B278">
    <cfRule type="duplicateValues" dxfId="18" priority="13"/>
  </conditionalFormatting>
  <conditionalFormatting sqref="K216:K278">
    <cfRule type="duplicateValues" dxfId="17" priority="14"/>
    <cfRule type="expression" dxfId="16" priority="15">
      <formula>(ROW()&lt;(ROW($K$216)+$D$213))</formula>
    </cfRule>
  </conditionalFormatting>
  <conditionalFormatting sqref="K5:K22">
    <cfRule type="duplicateValues" dxfId="1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0" zoomScaleNormal="110" zoomScaleSheetLayoutView="70" zoomScalePageLayoutView="125" workbookViewId="0">
      <selection activeCell="E39" sqref="E39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H13_14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110 VENNERSTRÖM Hugo Sundsvalls SLK</v>
      </c>
      <c r="E6" s="161"/>
      <c r="F6" s="163"/>
      <c r="G6" s="32" t="str">
        <f>IF(F6&lt;&gt;"",IF(E6+F6&lt;E8+F8,0,(E6+F6)-(E8+F8)),"")</f>
        <v/>
      </c>
      <c r="H6" s="33" t="str">
        <f>IF(G6&lt;G8,"v",IF(G6=G8,IF(F6&lt;F8,"v",""),""))</f>
        <v/>
      </c>
      <c r="I6" s="30"/>
      <c r="J6" s="30"/>
      <c r="K6" s="30"/>
      <c r="L6" s="30"/>
    </row>
    <row r="7" spans="1:41" ht="11.25" customHeight="1">
      <c r="A7" s="181">
        <v>103</v>
      </c>
      <c r="B7" s="183" t="s">
        <v>126</v>
      </c>
      <c r="C7" s="181" t="s">
        <v>56</v>
      </c>
      <c r="D7" s="34"/>
      <c r="E7" s="89"/>
      <c r="F7" s="89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63"/>
      <c r="F8" s="161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>IF(H6&lt;&gt;"",D6,IF(H8&lt;&gt;"",D8,""))</f>
        <v/>
      </c>
      <c r="N8" s="159"/>
      <c r="O8" s="157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89"/>
      <c r="F9" s="89"/>
      <c r="G9" s="41"/>
      <c r="N9" s="92"/>
      <c r="O9" s="92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108 STOLPE Arvid Järfälla AK</v>
      </c>
      <c r="E10" s="162"/>
      <c r="F10" s="164"/>
      <c r="G10" s="32" t="str">
        <f>IF(F10&lt;&gt;"",IF(E10+F10&lt;E12+F12,0,(E10+F10)-(E12+F12)),"")</f>
        <v/>
      </c>
      <c r="H10" s="33" t="str">
        <f>IF(G10&lt;G12,"v",IF(G10=G12,IF(F10&lt;F12,"v",""),""))</f>
        <v/>
      </c>
      <c r="I10" s="30"/>
      <c r="J10" s="180">
        <v>168</v>
      </c>
      <c r="K10" s="177" t="s">
        <v>126</v>
      </c>
      <c r="L10" s="180">
        <f>J32+21</f>
        <v>192</v>
      </c>
      <c r="M10" s="45" t="s">
        <v>6</v>
      </c>
      <c r="N10" s="97"/>
      <c r="O10" s="97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61"/>
      <c r="X10" s="163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104</v>
      </c>
      <c r="B11" s="183" t="s">
        <v>126</v>
      </c>
      <c r="C11" s="181">
        <v>144</v>
      </c>
      <c r="D11" s="50"/>
      <c r="E11" s="89"/>
      <c r="F11" s="89"/>
      <c r="G11" s="35"/>
      <c r="H11" s="36"/>
      <c r="I11" s="30"/>
      <c r="J11" s="180"/>
      <c r="K11" s="180"/>
      <c r="L11" s="180"/>
      <c r="M11" s="30"/>
      <c r="N11" s="102"/>
      <c r="O11" s="102"/>
      <c r="P11" s="51"/>
      <c r="Q11" s="30"/>
      <c r="R11" s="43"/>
      <c r="S11" s="30"/>
      <c r="T11" s="30"/>
      <c r="U11" s="30"/>
      <c r="V11" s="52"/>
      <c r="W11" s="103"/>
      <c r="X11" s="103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114 WESTLUND Wilhelm Sundsvalls SLK</v>
      </c>
      <c r="E12" s="164"/>
      <c r="F12" s="162"/>
      <c r="G12" s="37" t="str">
        <f>IF(F12&lt;&gt;"",IF(E12+F12&lt;E10+F10,0,(E12+F12)-(E10+F10)),"")</f>
        <v/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>IF(H10&lt;&gt;"",D10,IF(H12&lt;&gt;"",D12,""))</f>
        <v/>
      </c>
      <c r="N12" s="157"/>
      <c r="O12" s="159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103"/>
      <c r="X12" s="103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107"/>
      <c r="F13" s="107"/>
      <c r="G13" s="29"/>
      <c r="N13" s="92"/>
      <c r="O13" s="92"/>
      <c r="W13" s="93"/>
      <c r="X13" s="93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115 PERSSON Lukas Sundsvalls SLK</v>
      </c>
      <c r="E14" s="161"/>
      <c r="F14" s="163"/>
      <c r="G14" s="32" t="str">
        <f>IF(F14&lt;&gt;"",IF(E14+F14&lt;E16+F16,0,(E14+F14)-(E16+F16)),"")</f>
        <v/>
      </c>
      <c r="H14" s="33" t="str">
        <f>IF(G14&lt;G16,"v",IF(G14=G16,IF(F14&lt;F16,"v",""),""))</f>
        <v/>
      </c>
      <c r="I14" s="30"/>
      <c r="J14" s="30"/>
      <c r="K14" s="30"/>
      <c r="L14" s="54"/>
      <c r="N14" s="92"/>
      <c r="O14" s="92"/>
      <c r="S14" s="180">
        <f>L32+11</f>
        <v>206</v>
      </c>
      <c r="T14" s="177" t="s">
        <v>126</v>
      </c>
      <c r="U14" s="180">
        <f>S28+11</f>
        <v>218</v>
      </c>
      <c r="V14" s="45" t="s">
        <v>7</v>
      </c>
      <c r="W14" s="98"/>
      <c r="X14" s="98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9"/>
      <c r="AG14" s="157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105</v>
      </c>
      <c r="B15" s="183" t="s">
        <v>126</v>
      </c>
      <c r="C15" s="181">
        <f>C11+1</f>
        <v>145</v>
      </c>
      <c r="D15" s="34"/>
      <c r="E15" s="89"/>
      <c r="F15" s="89"/>
      <c r="G15" s="35"/>
      <c r="H15" s="36"/>
      <c r="I15" s="30"/>
      <c r="J15" s="30"/>
      <c r="K15" s="30"/>
      <c r="L15" s="54"/>
      <c r="N15" s="92"/>
      <c r="O15" s="92"/>
      <c r="Q15" s="30"/>
      <c r="R15" s="30"/>
      <c r="S15" s="180"/>
      <c r="T15" s="180"/>
      <c r="U15" s="180"/>
      <c r="W15" s="93"/>
      <c r="X15" s="93"/>
      <c r="AA15" s="43"/>
      <c r="AB15" s="30"/>
      <c r="AC15" s="30"/>
      <c r="AD15" s="30"/>
      <c r="AE15" s="52"/>
      <c r="AF15" s="103"/>
      <c r="AG15" s="103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116 ISAKSSON Rasmus Sundsvalls SLK</v>
      </c>
      <c r="E16" s="163"/>
      <c r="F16" s="161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>IF(H14&lt;&gt;"",D14,IF(H16&lt;&gt;"",D16,""))</f>
        <v/>
      </c>
      <c r="N16" s="160"/>
      <c r="O16" s="158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W16" s="93"/>
      <c r="X16" s="93"/>
      <c r="AA16" s="43"/>
      <c r="AB16" s="30"/>
      <c r="AC16" s="30"/>
      <c r="AD16" s="30"/>
      <c r="AE16" s="30"/>
      <c r="AF16" s="103"/>
      <c r="AG16" s="103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89"/>
      <c r="F17" s="89"/>
      <c r="G17" s="41"/>
      <c r="N17" s="92"/>
      <c r="O17" s="92"/>
      <c r="Q17" s="42"/>
      <c r="R17" s="43"/>
      <c r="S17" s="30"/>
      <c r="T17" s="30"/>
      <c r="U17" s="30"/>
      <c r="V17" s="30"/>
      <c r="W17" s="103"/>
      <c r="X17" s="103"/>
      <c r="Y17" s="51"/>
      <c r="Z17" s="30"/>
      <c r="AA17" s="43"/>
      <c r="AB17" s="30"/>
      <c r="AC17" s="30"/>
      <c r="AD17" s="30"/>
      <c r="AE17" s="30"/>
      <c r="AF17" s="103"/>
      <c r="AG17" s="103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62"/>
      <c r="F18" s="164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169</v>
      </c>
      <c r="K18" s="177" t="s">
        <v>126</v>
      </c>
      <c r="L18" s="180">
        <f>L10+1</f>
        <v>193</v>
      </c>
      <c r="M18" s="45" t="s">
        <v>8</v>
      </c>
      <c r="N18" s="97"/>
      <c r="O18" s="97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63"/>
      <c r="X18" s="161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103"/>
      <c r="AG18" s="103"/>
      <c r="AH18" s="51"/>
      <c r="AI18" s="30"/>
      <c r="AJ18" s="43"/>
      <c r="AK18" s="30"/>
    </row>
    <row r="19" spans="1:37" ht="11.1" customHeight="1">
      <c r="A19" s="181">
        <f>A15+1</f>
        <v>106</v>
      </c>
      <c r="B19" s="183" t="s">
        <v>126</v>
      </c>
      <c r="C19" s="181" t="s">
        <v>56</v>
      </c>
      <c r="D19" s="50"/>
      <c r="E19" s="89"/>
      <c r="F19" s="89"/>
      <c r="G19" s="35"/>
      <c r="H19" s="36"/>
      <c r="J19" s="180"/>
      <c r="K19" s="180"/>
      <c r="L19" s="180"/>
      <c r="M19" s="30"/>
      <c r="N19" s="102"/>
      <c r="O19" s="102"/>
      <c r="P19" s="51"/>
      <c r="Q19" s="30"/>
      <c r="R19" s="43"/>
      <c r="S19" s="30"/>
      <c r="T19" s="30"/>
      <c r="U19" s="30"/>
      <c r="V19" s="52"/>
      <c r="W19" s="103"/>
      <c r="X19" s="103"/>
      <c r="Y19" s="51"/>
      <c r="Z19" s="30"/>
      <c r="AA19" s="30"/>
      <c r="AB19" s="30"/>
      <c r="AC19" s="30"/>
      <c r="AD19" s="30"/>
      <c r="AF19" s="93"/>
      <c r="AG19" s="93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113 JERNKROK Carl-Isac Bollnäs AK</v>
      </c>
      <c r="E20" s="164"/>
      <c r="F20" s="162"/>
      <c r="G20" s="37" t="str">
        <f>IF(F20&lt;&gt;"",IF(E20+F20&lt;E18+F18,0,(E20+F20)-(E18+F18)),"")</f>
        <v/>
      </c>
      <c r="H20" s="38" t="str">
        <f>IF(G20&lt;G18,"v",IF(G20=G18,IF(F20&lt;F18,"v",""),""))</f>
        <v/>
      </c>
      <c r="I20" s="39"/>
      <c r="J20" s="39"/>
      <c r="K20" s="39"/>
      <c r="L20" s="39"/>
      <c r="M20" s="56" t="str">
        <f>IF(H18&lt;&gt;"",D18,IF(H20&lt;&gt;"",D20,""))</f>
        <v/>
      </c>
      <c r="N20" s="158"/>
      <c r="O20" s="160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103"/>
      <c r="X20" s="103"/>
      <c r="Y20" s="51"/>
      <c r="Z20" s="30"/>
      <c r="AA20" s="30"/>
      <c r="AB20" s="30"/>
      <c r="AC20" s="30"/>
      <c r="AD20" s="30"/>
      <c r="AF20" s="93"/>
      <c r="AG20" s="93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107"/>
      <c r="F21" s="107"/>
      <c r="G21" s="29"/>
      <c r="M21" s="58"/>
      <c r="N21" s="114"/>
      <c r="O21" s="114"/>
      <c r="P21" s="59"/>
      <c r="W21" s="93"/>
      <c r="X21" s="93"/>
      <c r="AA21" s="30"/>
      <c r="AB21" s="180">
        <f>AB33+6</f>
        <v>231</v>
      </c>
      <c r="AC21" s="177" t="s">
        <v>126</v>
      </c>
      <c r="AD21" s="180">
        <f>AD33+6</f>
        <v>243</v>
      </c>
      <c r="AE21" s="45" t="s">
        <v>10</v>
      </c>
      <c r="AF21" s="98"/>
      <c r="AG21" s="98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109 SVELANDER Simon Sundsvalls SLK</v>
      </c>
      <c r="E22" s="161"/>
      <c r="F22" s="163"/>
      <c r="G22" s="32" t="str">
        <f>IF(F22&lt;&gt;"",IF(E22+F22&lt;E24+F24,0,(E22+F22)-(E24+F24)),"")</f>
        <v/>
      </c>
      <c r="H22" s="33" t="str">
        <f>IF(G22&lt;G24,"v",IF(G22=G24,IF(F22&lt;F24,"v",""),""))</f>
        <v/>
      </c>
      <c r="M22" s="55" t="str">
        <f>IF(H22&lt;&gt;"",D22,IF(H24&lt;&gt;"",D24,""))</f>
        <v/>
      </c>
      <c r="N22" s="159"/>
      <c r="O22" s="157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W22" s="93"/>
      <c r="X22" s="93"/>
      <c r="AA22" s="30"/>
      <c r="AB22" s="180"/>
      <c r="AC22" s="180"/>
      <c r="AD22" s="180"/>
      <c r="AF22" s="93"/>
      <c r="AG22" s="93"/>
      <c r="AJ22" s="61"/>
      <c r="AK22" s="52"/>
    </row>
    <row r="23" spans="1:37" ht="11.1" customHeight="1">
      <c r="A23" s="181">
        <f>A19+1</f>
        <v>107</v>
      </c>
      <c r="B23" s="183" t="s">
        <v>126</v>
      </c>
      <c r="C23" s="181" t="s">
        <v>56</v>
      </c>
      <c r="D23" s="34"/>
      <c r="E23" s="89"/>
      <c r="F23" s="89"/>
      <c r="G23" s="35"/>
      <c r="H23" s="36"/>
      <c r="I23" s="52"/>
      <c r="J23" s="52"/>
      <c r="K23" s="52"/>
      <c r="L23" s="52"/>
      <c r="M23" s="52"/>
      <c r="N23" s="102"/>
      <c r="O23" s="102"/>
      <c r="P23" s="53"/>
      <c r="Q23" s="42"/>
      <c r="R23" s="30"/>
      <c r="S23" s="30"/>
      <c r="T23" s="30"/>
      <c r="U23" s="30"/>
      <c r="W23" s="93"/>
      <c r="X23" s="93"/>
      <c r="Z23" s="30"/>
      <c r="AA23" s="30"/>
      <c r="AB23" s="30"/>
      <c r="AC23" s="30"/>
      <c r="AD23" s="30"/>
      <c r="AF23" s="93"/>
      <c r="AG23" s="93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 - -</v>
      </c>
      <c r="E24" s="163"/>
      <c r="F24" s="161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170</v>
      </c>
      <c r="K24" s="177" t="s">
        <v>126</v>
      </c>
      <c r="L24" s="180">
        <f>L18+1</f>
        <v>194</v>
      </c>
      <c r="M24" s="62" t="s">
        <v>11</v>
      </c>
      <c r="N24" s="118"/>
      <c r="O24" s="118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62"/>
      <c r="X24" s="164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F24" s="93"/>
      <c r="AG24" s="93"/>
      <c r="AJ24" s="43"/>
    </row>
    <row r="25" spans="1:37" ht="11.1" customHeight="1">
      <c r="A25" s="53"/>
      <c r="B25" s="53"/>
      <c r="C25" s="53"/>
      <c r="D25" s="34"/>
      <c r="E25" s="89"/>
      <c r="F25" s="89"/>
      <c r="G25" s="41"/>
      <c r="H25" s="30"/>
      <c r="I25" s="30"/>
      <c r="J25" s="180"/>
      <c r="K25" s="180"/>
      <c r="L25" s="180"/>
      <c r="N25" s="92"/>
      <c r="O25" s="92"/>
      <c r="R25" s="43"/>
      <c r="S25" s="30"/>
      <c r="T25" s="30"/>
      <c r="U25" s="30"/>
      <c r="V25" s="52"/>
      <c r="W25" s="103"/>
      <c r="X25" s="103"/>
      <c r="Y25" s="53"/>
      <c r="Z25" s="42"/>
      <c r="AA25" s="43"/>
      <c r="AB25" s="30"/>
      <c r="AC25" s="30"/>
      <c r="AD25" s="30"/>
      <c r="AE25" s="30"/>
      <c r="AF25" s="103"/>
      <c r="AG25" s="103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107 ZETTERQUIST Hugo Mälaröarnas Alpina SK</v>
      </c>
      <c r="E26" s="162"/>
      <c r="F26" s="164"/>
      <c r="G26" s="32" t="str">
        <f>IF(F26&lt;&gt;"",IF(E26+F26&lt;E28+F28,0,(E26+F26)-(E28+F28)),"")</f>
        <v/>
      </c>
      <c r="H26" s="33" t="str">
        <f>IF(G26&lt;G28,"v",IF(G26=G28,IF(F26&lt;F28,"v",""),""))</f>
        <v/>
      </c>
      <c r="M26" s="55" t="str">
        <f>IF(H26&lt;&gt;"",D26,IF(H28&lt;&gt;"",D28,""))</f>
        <v/>
      </c>
      <c r="N26" s="157"/>
      <c r="O26" s="159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103"/>
      <c r="X26" s="103"/>
      <c r="Y26" s="51"/>
      <c r="Z26" s="30"/>
      <c r="AA26" s="43"/>
      <c r="AB26" s="30"/>
      <c r="AC26" s="30"/>
      <c r="AD26" s="30"/>
      <c r="AE26" s="30"/>
      <c r="AF26" s="103"/>
      <c r="AG26" s="103"/>
      <c r="AH26" s="51"/>
      <c r="AI26" s="30"/>
      <c r="AJ26" s="43"/>
      <c r="AK26" s="57" t="s">
        <v>12</v>
      </c>
    </row>
    <row r="27" spans="1:37" ht="11.1" customHeight="1">
      <c r="A27" s="181">
        <f>A23+1</f>
        <v>108</v>
      </c>
      <c r="B27" s="183" t="s">
        <v>126</v>
      </c>
      <c r="C27" s="181">
        <v>146</v>
      </c>
      <c r="D27" s="50"/>
      <c r="E27" s="89"/>
      <c r="F27" s="89"/>
      <c r="G27" s="35"/>
      <c r="H27" s="36"/>
      <c r="I27" s="52"/>
      <c r="J27" s="52"/>
      <c r="K27" s="52"/>
      <c r="L27" s="52"/>
      <c r="M27" s="52"/>
      <c r="N27" s="102"/>
      <c r="O27" s="102"/>
      <c r="P27" s="51"/>
      <c r="Q27" s="30"/>
      <c r="R27" s="30"/>
      <c r="S27" s="30"/>
      <c r="T27" s="30"/>
      <c r="U27" s="30"/>
      <c r="W27" s="93"/>
      <c r="X27" s="93"/>
      <c r="AA27" s="43"/>
      <c r="AB27" s="30"/>
      <c r="AC27" s="30"/>
      <c r="AD27" s="30"/>
      <c r="AE27" s="30"/>
      <c r="AF27" s="103"/>
      <c r="AG27" s="103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106 SVENSSON Isac Sundsvalls SLK</v>
      </c>
      <c r="E28" s="164"/>
      <c r="F28" s="162"/>
      <c r="G28" s="37" t="str">
        <f>IF(F28&lt;&gt;"",IF(E28+F28&lt;E26+F26,0,(E28+F28)-(E26+F26)),"")</f>
        <v/>
      </c>
      <c r="H28" s="38" t="str">
        <f>IF(G28&lt;G26,"v",IF(G28=G26,IF(F28&lt;F26,"v",""),""))</f>
        <v/>
      </c>
      <c r="M28" s="30"/>
      <c r="N28" s="102"/>
      <c r="O28" s="102"/>
      <c r="P28" s="51"/>
      <c r="Q28" s="30"/>
      <c r="R28" s="30"/>
      <c r="S28" s="180">
        <f>S14+1</f>
        <v>207</v>
      </c>
      <c r="T28" s="177" t="s">
        <v>126</v>
      </c>
      <c r="U28" s="180">
        <f>U14+1</f>
        <v>219</v>
      </c>
      <c r="V28" s="45" t="s">
        <v>13</v>
      </c>
      <c r="W28" s="98"/>
      <c r="X28" s="98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7"/>
      <c r="AG28" s="159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107"/>
      <c r="F29" s="107"/>
      <c r="G29" s="29"/>
      <c r="H29" s="30"/>
      <c r="I29" s="30"/>
      <c r="J29" s="30"/>
      <c r="K29" s="30"/>
      <c r="L29" s="30"/>
      <c r="N29" s="92"/>
      <c r="O29" s="92"/>
      <c r="S29" s="180"/>
      <c r="T29" s="180"/>
      <c r="U29" s="180"/>
      <c r="W29" s="93"/>
      <c r="X29" s="93"/>
      <c r="AA29" s="43"/>
      <c r="AB29" s="30"/>
      <c r="AC29" s="30"/>
      <c r="AD29" s="30"/>
      <c r="AE29" s="52"/>
      <c r="AF29" s="103"/>
      <c r="AG29" s="103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105 ÅBERG Malte Nolby Alpina SK</v>
      </c>
      <c r="E30" s="161"/>
      <c r="F30" s="163"/>
      <c r="G30" s="32" t="str">
        <f>IF(F30&lt;&gt;"",IF(E30+F30&lt;E32+F32,0,(E30+F30)-(E32+F32)),"")</f>
        <v/>
      </c>
      <c r="H30" s="33" t="str">
        <f>IF(G30&lt;G32,"v",IF(G30=G32,IF(F30&lt;F32,"v",""),""))</f>
        <v/>
      </c>
      <c r="M30" s="66" t="str">
        <f>IF(H30&lt;&gt;"",D30,IF(H32&lt;&gt;"",D32,""))</f>
        <v/>
      </c>
      <c r="N30" s="160"/>
      <c r="O30" s="158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W30" s="93"/>
      <c r="X30" s="93"/>
      <c r="AA30" s="43"/>
      <c r="AB30" s="30"/>
      <c r="AC30" s="30"/>
      <c r="AD30" s="30"/>
      <c r="AF30" s="93"/>
      <c r="AG30" s="93"/>
      <c r="AI30" s="30"/>
    </row>
    <row r="31" spans="1:37" ht="11.1" customHeight="1" thickBot="1">
      <c r="A31" s="181">
        <f>A27+1</f>
        <v>109</v>
      </c>
      <c r="B31" s="183" t="s">
        <v>126</v>
      </c>
      <c r="C31" s="181">
        <f>C27+1</f>
        <v>147</v>
      </c>
      <c r="D31" s="34"/>
      <c r="E31" s="89"/>
      <c r="F31" s="89"/>
      <c r="G31" s="35"/>
      <c r="H31" s="36"/>
      <c r="I31" s="52"/>
      <c r="J31" s="52"/>
      <c r="K31" s="52"/>
      <c r="L31" s="52"/>
      <c r="M31" s="52"/>
      <c r="N31" s="102"/>
      <c r="O31" s="102"/>
      <c r="P31" s="53"/>
      <c r="Q31" s="42"/>
      <c r="R31" s="30"/>
      <c r="S31" s="30"/>
      <c r="T31" s="30"/>
      <c r="U31" s="30"/>
      <c r="V31" s="30"/>
      <c r="W31" s="103"/>
      <c r="X31" s="103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60"/>
      <c r="AG31" s="158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111 GRETZER Leo Mälaröarnas Alpina SK</v>
      </c>
      <c r="E32" s="163"/>
      <c r="F32" s="161"/>
      <c r="G32" s="37" t="str">
        <f>IF(F32&lt;&gt;"",IF(E32+F32&lt;E30+F30,0,(E32+F32)-(E30+F30)),"")</f>
        <v/>
      </c>
      <c r="H32" s="38" t="str">
        <f>IF(G32&lt;G30,"v",IF(G32=G30,IF(F32&lt;F30,"v",""),""))</f>
        <v/>
      </c>
      <c r="J32" s="180">
        <f>J24+1</f>
        <v>171</v>
      </c>
      <c r="K32" s="177" t="s">
        <v>126</v>
      </c>
      <c r="L32" s="180">
        <f>L24+1</f>
        <v>195</v>
      </c>
      <c r="M32" s="62" t="s">
        <v>14</v>
      </c>
      <c r="N32" s="118"/>
      <c r="O32" s="118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64"/>
      <c r="X32" s="162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103"/>
      <c r="AG32" s="103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89"/>
      <c r="F33" s="89"/>
      <c r="G33" s="41"/>
      <c r="H33" s="30"/>
      <c r="I33" s="30"/>
      <c r="J33" s="180"/>
      <c r="K33" s="180"/>
      <c r="L33" s="180"/>
      <c r="N33" s="92"/>
      <c r="O33" s="92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U28+6</f>
        <v>225</v>
      </c>
      <c r="AC33" s="177" t="s">
        <v>126</v>
      </c>
      <c r="AD33" s="180">
        <f>AB21+6</f>
        <v>237</v>
      </c>
      <c r="AE33" s="45" t="s">
        <v>16</v>
      </c>
      <c r="AF33" s="96"/>
      <c r="AG33" s="96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62"/>
      <c r="F34" s="164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>IF(H34&lt;&gt;"",D34,IF(H36&lt;&gt;"",D36,""))</f>
        <v/>
      </c>
      <c r="N34" s="158"/>
      <c r="O34" s="160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80"/>
      <c r="AD34" s="180"/>
      <c r="AF34" s="93"/>
      <c r="AG34" s="93"/>
      <c r="AI34" s="64"/>
      <c r="AJ34" s="61"/>
      <c r="AK34" s="52"/>
    </row>
    <row r="35" spans="1:37" ht="11.1" customHeight="1" thickBot="1">
      <c r="A35" s="181">
        <f>A31+1</f>
        <v>110</v>
      </c>
      <c r="B35" s="183" t="s">
        <v>126</v>
      </c>
      <c r="C35" s="181" t="s">
        <v>56</v>
      </c>
      <c r="D35" s="50"/>
      <c r="E35" s="89"/>
      <c r="F35" s="89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8"/>
      <c r="AG35" s="160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112 MALKER Filip Sundsvalls SLK</v>
      </c>
      <c r="E36" s="164"/>
      <c r="F36" s="162"/>
      <c r="G36" s="37" t="str">
        <f>IF(F36&lt;&gt;"",IF(E36+F36&lt;E34+F34,0,(E36+F36)-(E34+F34)),"")</f>
        <v/>
      </c>
      <c r="H36" s="38" t="str">
        <f>IF(G36&lt;G34,"v",IF(G36=G34,IF(F36&lt;F34,"v",""),""))</f>
        <v/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>IF(AND(H6="",H8=""),"",IF(H6="",D6,IF(H8="",D8)))</f>
        <v/>
      </c>
      <c r="J57" s="130"/>
      <c r="M57" s="70"/>
      <c r="N57" s="72"/>
    </row>
    <row r="58" spans="1:14" ht="18.75">
      <c r="A58" s="130" t="s">
        <v>23</v>
      </c>
      <c r="B58" s="130"/>
      <c r="C58" s="71" t="str">
        <f>IF(AND(H10="",H12=""),"",IF(H10="",D10,IF(H12="",D12)))</f>
        <v/>
      </c>
      <c r="J58" s="130"/>
      <c r="M58" s="70"/>
      <c r="N58" s="72"/>
    </row>
    <row r="59" spans="1:14" ht="18.75">
      <c r="A59" s="130" t="s">
        <v>23</v>
      </c>
      <c r="B59" s="130"/>
      <c r="C59" s="71" t="str">
        <f>IF(AND(H14="",H16=""),"",IF(H14="",D14,IF(H16="",D16)))</f>
        <v/>
      </c>
      <c r="J59" s="130"/>
      <c r="M59" s="70"/>
      <c r="N59" s="72"/>
    </row>
    <row r="60" spans="1:14" ht="18.75">
      <c r="A60" s="130" t="s">
        <v>23</v>
      </c>
      <c r="B60" s="130"/>
      <c r="C60" s="71" t="str">
        <f>IF(AND(H18="",H20=""),"",IF(H18="",D18,IF(H20="",D20)))</f>
        <v/>
      </c>
      <c r="J60" s="130"/>
      <c r="M60" s="70"/>
      <c r="N60" s="72"/>
    </row>
    <row r="61" spans="1:14" ht="18.75">
      <c r="A61" s="130" t="s">
        <v>23</v>
      </c>
      <c r="B61" s="130"/>
      <c r="C61" s="71" t="str">
        <f>IF(AND(H22="",H24=""),"",IF(H22="",D22,IF(H24="",D24)))</f>
        <v/>
      </c>
      <c r="J61" s="130"/>
      <c r="M61" s="70"/>
      <c r="N61" s="72"/>
    </row>
    <row r="62" spans="1:14" ht="18.75">
      <c r="A62" s="130" t="s">
        <v>23</v>
      </c>
      <c r="B62" s="130"/>
      <c r="C62" s="71" t="str">
        <f>IF(AND(H26="",H28=""),"",IF(H26="",D26,IF(H28="",D28)))</f>
        <v/>
      </c>
      <c r="J62" s="130"/>
      <c r="M62" s="70"/>
      <c r="N62" s="72"/>
    </row>
    <row r="63" spans="1:14" ht="18.75">
      <c r="A63" s="130" t="s">
        <v>23</v>
      </c>
      <c r="B63" s="130"/>
      <c r="C63" s="71" t="str">
        <f>IF(AND(H30="",H32=""),"",IF(H30="",D30,IF(H32="",D32)))</f>
        <v/>
      </c>
      <c r="J63" s="130"/>
      <c r="M63" s="70"/>
      <c r="N63" s="72"/>
    </row>
    <row r="64" spans="1:14" ht="18.75">
      <c r="A64" s="130" t="s">
        <v>23</v>
      </c>
      <c r="B64" s="130"/>
      <c r="C64" s="71" t="str">
        <f>IF(AND(H34="",H36=""),"",IF(H34="",D34,IF(H36="",D36)))</f>
        <v/>
      </c>
      <c r="J64" s="130"/>
      <c r="M64" s="70"/>
      <c r="N64" s="72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O15" sqref="O15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68" t="s">
        <v>109</v>
      </c>
      <c r="L5" s="169" t="s">
        <v>57</v>
      </c>
      <c r="M5" s="170" t="s">
        <v>247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168" t="s">
        <v>90</v>
      </c>
      <c r="L6" s="169" t="s">
        <v>57</v>
      </c>
      <c r="M6" s="170" t="s">
        <v>249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68" t="s">
        <v>91</v>
      </c>
      <c r="L7" s="169" t="s">
        <v>57</v>
      </c>
      <c r="M7" s="170" t="s">
        <v>246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68" t="s">
        <v>241</v>
      </c>
      <c r="L8" s="169" t="s">
        <v>129</v>
      </c>
      <c r="M8" s="170" t="s">
        <v>250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68" t="s">
        <v>110</v>
      </c>
      <c r="L9" s="169" t="s">
        <v>57</v>
      </c>
      <c r="M9" s="170" t="s">
        <v>252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68" t="s">
        <v>108</v>
      </c>
      <c r="L10" s="169" t="s">
        <v>57</v>
      </c>
      <c r="M10" s="170" t="s">
        <v>243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68" t="s">
        <v>95</v>
      </c>
      <c r="L11" s="169" t="s">
        <v>61</v>
      </c>
      <c r="M11" s="170" t="s">
        <v>242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68" t="s">
        <v>102</v>
      </c>
      <c r="L12" s="169" t="s">
        <v>57</v>
      </c>
      <c r="M12" s="170" t="s">
        <v>251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68" t="s">
        <v>239</v>
      </c>
      <c r="L13" s="169" t="s">
        <v>71</v>
      </c>
      <c r="M13" s="170" t="s">
        <v>245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68" t="s">
        <v>98</v>
      </c>
      <c r="L14" s="169" t="s">
        <v>97</v>
      </c>
      <c r="M14" s="170" t="s">
        <v>248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68" t="s">
        <v>238</v>
      </c>
      <c r="L15" s="169" t="s">
        <v>97</v>
      </c>
      <c r="M15" s="170" t="s">
        <v>244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240</v>
      </c>
      <c r="L16" s="75" t="s">
        <v>57</v>
      </c>
      <c r="M16" s="170" t="s">
        <v>253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ref="L17:L20" si="2">IFERROR(VLOOKUP($K17,$B$5:$C$67,2,FALSE),"-")</f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14" priority="5"/>
    <cfRule type="expression" dxfId="13" priority="6">
      <formula>(ROW()&lt;(ROW($K$82)+$D$79))</formula>
    </cfRule>
  </conditionalFormatting>
  <conditionalFormatting sqref="K44:K74">
    <cfRule type="duplicateValues" dxfId="12" priority="4"/>
    <cfRule type="expression" dxfId="11" priority="7">
      <formula>(ROW()&lt;(ROW($K$44)+$D$41))</formula>
    </cfRule>
  </conditionalFormatting>
  <conditionalFormatting sqref="A44:A74">
    <cfRule type="duplicateValues" dxfId="10" priority="8"/>
  </conditionalFormatting>
  <conditionalFormatting sqref="A82:A112">
    <cfRule type="containsText" dxfId="9" priority="9" operator="containsText" text="Redan rankad">
      <formula>NOT(ISERROR(SEARCH("Redan rankad",A82)))</formula>
    </cfRule>
    <cfRule type="duplicateValues" dxfId="8" priority="10"/>
  </conditionalFormatting>
  <conditionalFormatting sqref="B82:B112">
    <cfRule type="duplicateValues" dxfId="7" priority="11"/>
  </conditionalFormatting>
  <conditionalFormatting sqref="A120:A150">
    <cfRule type="containsText" dxfId="6" priority="12" operator="containsText" text="Redan rankad">
      <formula>NOT(ISERROR(SEARCH("Redan rankad",A120)))</formula>
    </cfRule>
    <cfRule type="duplicateValues" dxfId="5" priority="13"/>
  </conditionalFormatting>
  <conditionalFormatting sqref="B120:B150">
    <cfRule type="duplicateValues" dxfId="4" priority="14"/>
  </conditionalFormatting>
  <conditionalFormatting sqref="K120:K150">
    <cfRule type="duplicateValues" dxfId="3" priority="15"/>
    <cfRule type="expression" dxfId="2" priority="16">
      <formula>(ROW()&lt;(ROW($K$120)+$D$117))</formula>
    </cfRule>
  </conditionalFormatting>
  <conditionalFormatting sqref="K17:K20">
    <cfRule type="duplicateValues" dxfId="1" priority="2"/>
  </conditionalFormatting>
  <conditionalFormatting sqref="K5:K10 K12:K16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D1" workbookViewId="0">
      <selection activeCell="M5" sqref="M5:M15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60</v>
      </c>
      <c r="L5" s="75" t="s">
        <v>61</v>
      </c>
      <c r="M5" s="165" t="s">
        <v>255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64</v>
      </c>
      <c r="L6" s="75" t="s">
        <v>61</v>
      </c>
      <c r="M6" s="165" t="s">
        <v>256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66</v>
      </c>
      <c r="L7" s="75" t="s">
        <v>61</v>
      </c>
      <c r="M7" s="165" t="s">
        <v>257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133</v>
      </c>
      <c r="L8" s="75" t="s">
        <v>57</v>
      </c>
      <c r="M8" s="165" t="s">
        <v>135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68</v>
      </c>
      <c r="L9" s="75" t="s">
        <v>57</v>
      </c>
      <c r="M9" s="165" t="s">
        <v>258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63</v>
      </c>
      <c r="L10" s="75" t="s">
        <v>57</v>
      </c>
      <c r="M10" s="165" t="s">
        <v>134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254</v>
      </c>
      <c r="L11" s="75" t="s">
        <v>57</v>
      </c>
      <c r="M11" s="165" t="s">
        <v>259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128</v>
      </c>
      <c r="L12" s="75" t="s">
        <v>129</v>
      </c>
      <c r="M12" s="165" t="s">
        <v>260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127</v>
      </c>
      <c r="L13" s="75" t="s">
        <v>61</v>
      </c>
      <c r="M13" s="165" t="s">
        <v>261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130</v>
      </c>
      <c r="L14" s="75" t="s">
        <v>57</v>
      </c>
      <c r="M14" s="165" t="s">
        <v>262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131</v>
      </c>
      <c r="L15" s="75" t="s">
        <v>132</v>
      </c>
      <c r="M15" s="165" t="s">
        <v>263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2" t="s">
        <v>56</v>
      </c>
      <c r="L16" s="2" t="str">
        <f t="shared" ref="L16:L20" si="2">IFERROR(VLOOKUP($K16,$B$5:$C$67,2,FALSE),"-")</f>
        <v>-</v>
      </c>
      <c r="M16" s="9"/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si="2"/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sortState ref="J5:M19">
    <sortCondition ref="J5:J19"/>
  </sortState>
  <conditionalFormatting sqref="K82:K112">
    <cfRule type="duplicateValues" dxfId="90" priority="6"/>
    <cfRule type="expression" dxfId="89" priority="7">
      <formula>(ROW()&lt;(ROW($K$82)+$D$79))</formula>
    </cfRule>
  </conditionalFormatting>
  <conditionalFormatting sqref="K44:K74">
    <cfRule type="duplicateValues" dxfId="88" priority="5"/>
    <cfRule type="expression" dxfId="87" priority="9">
      <formula>(ROW()&lt;(ROW($K$44)+$D$41))</formula>
    </cfRule>
  </conditionalFormatting>
  <conditionalFormatting sqref="A44:A74">
    <cfRule type="duplicateValues" dxfId="86" priority="10"/>
  </conditionalFormatting>
  <conditionalFormatting sqref="A82:A112">
    <cfRule type="containsText" dxfId="85" priority="11" operator="containsText" text="Redan rankad">
      <formula>NOT(ISERROR(SEARCH("Redan rankad",A82)))</formula>
    </cfRule>
    <cfRule type="duplicateValues" dxfId="84" priority="12"/>
  </conditionalFormatting>
  <conditionalFormatting sqref="B82:B112">
    <cfRule type="duplicateValues" dxfId="83" priority="13"/>
  </conditionalFormatting>
  <conditionalFormatting sqref="A120:A150">
    <cfRule type="containsText" dxfId="82" priority="14" operator="containsText" text="Redan rankad">
      <formula>NOT(ISERROR(SEARCH("Redan rankad",A120)))</formula>
    </cfRule>
    <cfRule type="duplicateValues" dxfId="81" priority="15"/>
  </conditionalFormatting>
  <conditionalFormatting sqref="B120:B150">
    <cfRule type="duplicateValues" dxfId="80" priority="16"/>
  </conditionalFormatting>
  <conditionalFormatting sqref="K120:K150">
    <cfRule type="duplicateValues" dxfId="79" priority="17"/>
    <cfRule type="expression" dxfId="78" priority="18">
      <formula>(ROW()&lt;(ROW($K$120)+$D$117))</formula>
    </cfRule>
  </conditionalFormatting>
  <conditionalFormatting sqref="K16:K20">
    <cfRule type="duplicateValues" dxfId="77" priority="3"/>
  </conditionalFormatting>
  <conditionalFormatting sqref="K5:K15">
    <cfRule type="duplicateValues" dxfId="76" priority="2"/>
  </conditionalFormatting>
  <conditionalFormatting sqref="K16">
    <cfRule type="duplicateValues" dxfId="7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2" zoomScaleNormal="112" zoomScaleSheetLayoutView="70" zoomScalePageLayoutView="125" workbookViewId="0">
      <selection activeCell="A2" sqref="A2:H2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27 TORSANDER Aaron Nolby Alpina SK</v>
      </c>
      <c r="E6" s="149"/>
      <c r="F6" s="151"/>
      <c r="G6" s="32" t="str">
        <f>IF(F6&lt;&gt;"",IF(E6+F6&lt;E8+F8,0,(E6+F6)-(E8+F8)),"")</f>
        <v/>
      </c>
      <c r="H6" s="33" t="str">
        <f>IF(G6&lt;G8,"v",IF(G6=G8,IF(F6&lt;F8,"v",""),""))</f>
        <v/>
      </c>
      <c r="I6" s="30"/>
      <c r="J6" s="30"/>
      <c r="K6" s="30"/>
      <c r="L6" s="30"/>
    </row>
    <row r="7" spans="1:41" ht="11.25" customHeight="1">
      <c r="A7" s="181">
        <v>71</v>
      </c>
      <c r="B7" s="183" t="s">
        <v>126</v>
      </c>
      <c r="C7" s="181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>IF(H6&lt;&gt;"",D6,IF(H8&lt;&gt;"",D8,""))</f>
        <v/>
      </c>
      <c r="N8" s="155"/>
      <c r="O8" s="153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18 JONASSON Malte Sundsvalls SLK</v>
      </c>
      <c r="E10" s="150"/>
      <c r="F10" s="152"/>
      <c r="G10" s="32" t="str">
        <f>IF(F10&lt;&gt;"",IF(E10+F10&lt;E12+F12,0,(E10+F10)-(E12+F12)),"")</f>
        <v/>
      </c>
      <c r="H10" s="33" t="str">
        <f>IF(G10&lt;G12,"v",IF(G10=G12,IF(F10&lt;F12,"v",""),""))</f>
        <v/>
      </c>
      <c r="I10" s="30"/>
      <c r="J10" s="180">
        <v>152</v>
      </c>
      <c r="K10" s="177" t="s">
        <v>126</v>
      </c>
      <c r="L10" s="180">
        <f>J32+21</f>
        <v>176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49"/>
      <c r="X10" s="151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72</v>
      </c>
      <c r="B11" s="183" t="s">
        <v>126</v>
      </c>
      <c r="C11" s="181">
        <v>114</v>
      </c>
      <c r="D11" s="50"/>
      <c r="E11" s="41"/>
      <c r="F11" s="41"/>
      <c r="G11" s="35"/>
      <c r="H11" s="36"/>
      <c r="I11" s="30"/>
      <c r="J11" s="180"/>
      <c r="K11" s="180"/>
      <c r="L11" s="180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16 HEIDORN Elliot Sundsvalls SLK</v>
      </c>
      <c r="E12" s="152"/>
      <c r="F12" s="150"/>
      <c r="G12" s="37" t="str">
        <f>IF(F12&lt;&gt;"",IF(E12+F12&lt;E10+F10,0,(E12+F12)-(E10+F10)),"")</f>
        <v/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>IF(H10&lt;&gt;"",D10,IF(H12&lt;&gt;"",D12,""))</f>
        <v/>
      </c>
      <c r="N12" s="153"/>
      <c r="O12" s="155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17 UPPLING Ludvig Sundsvalls SLK</v>
      </c>
      <c r="E14" s="149"/>
      <c r="F14" s="151"/>
      <c r="G14" s="32" t="str">
        <f>IF(F14&lt;&gt;"",IF(E14+F14&lt;E16+F16,0,(E14+F14)-(E16+F16)),"")</f>
        <v/>
      </c>
      <c r="H14" s="33" t="str">
        <f>IF(G14&lt;G16,"v",IF(G14=G16,IF(F14&lt;F16,"v",""),""))</f>
        <v/>
      </c>
      <c r="I14" s="30"/>
      <c r="J14" s="30"/>
      <c r="K14" s="30"/>
      <c r="L14" s="54"/>
      <c r="S14" s="180">
        <f>L32+19</f>
        <v>198</v>
      </c>
      <c r="T14" s="177" t="s">
        <v>126</v>
      </c>
      <c r="U14" s="180">
        <f>S28+11</f>
        <v>210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5"/>
      <c r="AG14" s="153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73</v>
      </c>
      <c r="B15" s="183" t="s">
        <v>126</v>
      </c>
      <c r="C15" s="181">
        <f>C11+1</f>
        <v>115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80"/>
      <c r="T15" s="180"/>
      <c r="U15" s="180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25 MÅNSSON Viking Nolby Alpina SK</v>
      </c>
      <c r="E16" s="151"/>
      <c r="F16" s="149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>IF(H14&lt;&gt;"",D14,IF(H16&lt;&gt;"",D16,""))</f>
        <v/>
      </c>
      <c r="N16" s="156"/>
      <c r="O16" s="154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23 BACKLUND JONZON Teo Nolby Alpina SK</v>
      </c>
      <c r="E18" s="150"/>
      <c r="F18" s="152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153</v>
      </c>
      <c r="K18" s="177" t="s">
        <v>126</v>
      </c>
      <c r="L18" s="180">
        <f>L10+1</f>
        <v>177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51"/>
      <c r="X18" s="149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81">
        <f>A15+1</f>
        <v>74</v>
      </c>
      <c r="B19" s="183" t="s">
        <v>126</v>
      </c>
      <c r="C19" s="181">
        <f>C15+1</f>
        <v>116</v>
      </c>
      <c r="D19" s="50"/>
      <c r="E19" s="41"/>
      <c r="F19" s="41"/>
      <c r="G19" s="35"/>
      <c r="H19" s="36"/>
      <c r="J19" s="180"/>
      <c r="K19" s="180"/>
      <c r="L19" s="180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28 FRANKE Gunnar Sundsvalls SLK</v>
      </c>
      <c r="E20" s="152"/>
      <c r="F20" s="150"/>
      <c r="G20" s="37" t="str">
        <f>IF(F20&lt;&gt;"",IF(E20+F20&lt;E18+F18,0,(E20+F20)-(E18+F18)),"")</f>
        <v/>
      </c>
      <c r="H20" s="38" t="str">
        <f>IF(G20&lt;G18,"v",IF(G20=G18,IF(F20&lt;F18,"v",""),""))</f>
        <v/>
      </c>
      <c r="I20" s="39"/>
      <c r="J20" s="39"/>
      <c r="K20" s="39"/>
      <c r="L20" s="39"/>
      <c r="M20" s="56" t="str">
        <f>IF(H18&lt;&gt;"",D18,IF(H20&lt;&gt;"",D20,""))</f>
        <v/>
      </c>
      <c r="N20" s="154"/>
      <c r="O20" s="156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80">
        <f>AB33+6</f>
        <v>227</v>
      </c>
      <c r="AC21" s="177" t="s">
        <v>126</v>
      </c>
      <c r="AD21" s="180">
        <f>AD33+6</f>
        <v>239</v>
      </c>
      <c r="AE21" s="45" t="s">
        <v>10</v>
      </c>
      <c r="AF21" s="46"/>
      <c r="AG21" s="46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19 SILFER Vincent Sundsvalls SLK</v>
      </c>
      <c r="E22" s="149"/>
      <c r="F22" s="151"/>
      <c r="G22" s="32" t="str">
        <f>IF(F22&lt;&gt;"",IF(E22+F22&lt;E24+F24,0,(E22+F22)-(E24+F24)),"")</f>
        <v/>
      </c>
      <c r="H22" s="33" t="str">
        <f>IF(G22&lt;G24,"v",IF(G22=G24,IF(F22&lt;F24,"v",""),""))</f>
        <v/>
      </c>
      <c r="M22" s="55" t="str">
        <f>IF(H22&lt;&gt;"",D22,IF(H24&lt;&gt;"",D24,""))</f>
        <v/>
      </c>
      <c r="N22" s="155"/>
      <c r="O22" s="153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AA22" s="30"/>
      <c r="AB22" s="180"/>
      <c r="AC22" s="180"/>
      <c r="AD22" s="180"/>
      <c r="AJ22" s="61"/>
      <c r="AK22" s="52"/>
    </row>
    <row r="23" spans="1:37" ht="11.1" customHeight="1">
      <c r="A23" s="181">
        <f>A19+1</f>
        <v>75</v>
      </c>
      <c r="B23" s="183" t="s">
        <v>126</v>
      </c>
      <c r="C23" s="181">
        <f>C19+1</f>
        <v>117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20 ÖHLUND Constantin Åre SLK</v>
      </c>
      <c r="E24" s="151"/>
      <c r="F24" s="149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154</v>
      </c>
      <c r="K24" s="177" t="s">
        <v>126</v>
      </c>
      <c r="L24" s="180">
        <f>L18+1</f>
        <v>178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50"/>
      <c r="X24" s="152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80"/>
      <c r="K25" s="180"/>
      <c r="L25" s="180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24 BOMAN WICKSELL Gustav Sundsvalls SLK</v>
      </c>
      <c r="E26" s="150"/>
      <c r="F26" s="152"/>
      <c r="G26" s="32" t="str">
        <f>IF(F26&lt;&gt;"",IF(E26+F26&lt;E28+F28,0,(E26+F26)-(E28+F28)),"")</f>
        <v/>
      </c>
      <c r="H26" s="33" t="str">
        <f>IF(G26&lt;G28,"v",IF(G26=G28,IF(F26&lt;F28,"v",""),""))</f>
        <v/>
      </c>
      <c r="M26" s="55" t="str">
        <f>IF(H26&lt;&gt;"",D26,IF(H28&lt;&gt;"",D28,""))</f>
        <v/>
      </c>
      <c r="N26" s="153"/>
      <c r="O26" s="155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81">
        <f>A23+1</f>
        <v>76</v>
      </c>
      <c r="B27" s="183" t="s">
        <v>126</v>
      </c>
      <c r="C27" s="181">
        <f>C23+1</f>
        <v>118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26 MOBERG Axel Sundsvalls SLK</v>
      </c>
      <c r="E28" s="152"/>
      <c r="F28" s="150"/>
      <c r="G28" s="37" t="str">
        <f>IF(F28&lt;&gt;"",IF(E28+F28&lt;E26+F26,0,(E28+F28)-(E26+F26)),"")</f>
        <v/>
      </c>
      <c r="H28" s="38" t="str">
        <f>IF(G28&lt;G26,"v",IF(G28=G26,IF(F28&lt;F26,"v",""),""))</f>
        <v/>
      </c>
      <c r="M28" s="30"/>
      <c r="P28" s="51"/>
      <c r="Q28" s="30"/>
      <c r="R28" s="30"/>
      <c r="S28" s="180">
        <f>S14+1</f>
        <v>199</v>
      </c>
      <c r="T28" s="177" t="s">
        <v>126</v>
      </c>
      <c r="U28" s="180">
        <f>U14+1</f>
        <v>211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3"/>
      <c r="AG28" s="155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80"/>
      <c r="T29" s="180"/>
      <c r="U29" s="180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22 NORDSTEN Oskar Sundsvalls SLK</v>
      </c>
      <c r="E30" s="149"/>
      <c r="F30" s="151"/>
      <c r="G30" s="32" t="str">
        <f>IF(F30&lt;&gt;"",IF(E30+F30&lt;E32+F32,0,(E30+F30)-(E32+F32)),"")</f>
        <v/>
      </c>
      <c r="H30" s="33" t="str">
        <f>IF(G30&lt;G32,"v",IF(G30=G32,IF(F30&lt;F32,"v",""),""))</f>
        <v/>
      </c>
      <c r="M30" s="66" t="str">
        <f>IF(H30&lt;&gt;"",D30,IF(H32&lt;&gt;"",D32,""))</f>
        <v/>
      </c>
      <c r="N30" s="156"/>
      <c r="O30" s="154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81">
        <f>A27+1</f>
        <v>77</v>
      </c>
      <c r="B31" s="183" t="s">
        <v>126</v>
      </c>
      <c r="C31" s="181">
        <f>C27+1</f>
        <v>119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56"/>
      <c r="AG31" s="154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15 BYLUND Vilgot Sundsvalls SLK</v>
      </c>
      <c r="E32" s="151"/>
      <c r="F32" s="149"/>
      <c r="G32" s="37" t="str">
        <f>IF(F32&lt;&gt;"",IF(E32+F32&lt;E30+F30,0,(E32+F32)-(E30+F30)),"")</f>
        <v/>
      </c>
      <c r="H32" s="38" t="str">
        <f>IF(G32&lt;G30,"v",IF(G32=G30,IF(F32&lt;F30,"v",""),""))</f>
        <v/>
      </c>
      <c r="J32" s="180">
        <f>J24+1</f>
        <v>155</v>
      </c>
      <c r="K32" s="177" t="s">
        <v>126</v>
      </c>
      <c r="L32" s="180">
        <f>L24+1</f>
        <v>179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52"/>
      <c r="X32" s="150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80"/>
      <c r="K33" s="180"/>
      <c r="L33" s="180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U28+10</f>
        <v>221</v>
      </c>
      <c r="AC33" s="177" t="s">
        <v>126</v>
      </c>
      <c r="AD33" s="180">
        <f>AB21+6</f>
        <v>233</v>
      </c>
      <c r="AE33" s="45" t="s">
        <v>16</v>
      </c>
      <c r="AF33" s="45"/>
      <c r="AG33" s="45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>IF(H34&lt;&gt;"",D34,IF(H36&lt;&gt;"",D36,""))</f>
        <v/>
      </c>
      <c r="N34" s="154"/>
      <c r="O34" s="156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80"/>
      <c r="AD34" s="180"/>
      <c r="AI34" s="64"/>
      <c r="AJ34" s="61"/>
      <c r="AK34" s="52"/>
    </row>
    <row r="35" spans="1:37" ht="11.1" customHeight="1" thickBot="1">
      <c r="A35" s="181">
        <f>A31+1</f>
        <v>78</v>
      </c>
      <c r="B35" s="183" t="s">
        <v>126</v>
      </c>
      <c r="C35" s="181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4"/>
      <c r="AG35" s="156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21 PERSSON Calle Sundsvalls SLK</v>
      </c>
      <c r="E36" s="152"/>
      <c r="F36" s="150"/>
      <c r="G36" s="37" t="str">
        <f>IF(F36&lt;&gt;"",IF(E36+F36&lt;E34+F34,0,(E36+F36)-(E34+F34)),"")</f>
        <v/>
      </c>
      <c r="H36" s="38" t="str">
        <f>IF(G36&lt;G34,"v",IF(G36=G34,IF(F36&lt;F34,"v",""),""))</f>
        <v/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>IF(AND(H6="",H8=""),"",IF(H6="",D6,IF(H8="",D8)))</f>
        <v/>
      </c>
      <c r="J57" s="130"/>
      <c r="M57" s="70"/>
      <c r="N57" s="72"/>
    </row>
    <row r="58" spans="1:14" ht="18.75">
      <c r="A58" s="130" t="s">
        <v>23</v>
      </c>
      <c r="B58" s="130"/>
      <c r="C58" s="71" t="str">
        <f>IF(AND(H10="",H12=""),"",IF(H10="",D10,IF(H12="",D12)))</f>
        <v/>
      </c>
      <c r="J58" s="130"/>
      <c r="M58" s="70"/>
      <c r="N58" s="72"/>
    </row>
    <row r="59" spans="1:14" ht="18.75">
      <c r="A59" s="130" t="s">
        <v>23</v>
      </c>
      <c r="B59" s="130"/>
      <c r="C59" s="71" t="str">
        <f>IF(AND(H14="",H16=""),"",IF(H14="",D14,IF(H16="",D16)))</f>
        <v/>
      </c>
      <c r="J59" s="130"/>
      <c r="M59" s="70"/>
      <c r="N59" s="72"/>
    </row>
    <row r="60" spans="1:14" ht="18.75">
      <c r="A60" s="130" t="s">
        <v>23</v>
      </c>
      <c r="B60" s="130"/>
      <c r="C60" s="71" t="str">
        <f>IF(AND(H18="",H20=""),"",IF(H18="",D18,IF(H20="",D20)))</f>
        <v/>
      </c>
      <c r="J60" s="130"/>
      <c r="M60" s="70"/>
      <c r="N60" s="72"/>
    </row>
    <row r="61" spans="1:14" ht="18.75">
      <c r="A61" s="130" t="s">
        <v>23</v>
      </c>
      <c r="B61" s="130"/>
      <c r="C61" s="71" t="str">
        <f>IF(AND(H22="",H24=""),"",IF(H22="",D22,IF(H24="",D24)))</f>
        <v/>
      </c>
      <c r="J61" s="130"/>
      <c r="M61" s="70"/>
      <c r="N61" s="72"/>
    </row>
    <row r="62" spans="1:14" ht="18.75">
      <c r="A62" s="130" t="s">
        <v>23</v>
      </c>
      <c r="B62" s="130"/>
      <c r="C62" s="71" t="str">
        <f>IF(AND(H26="",H28=""),"",IF(H26="",D26,IF(H28="",D28)))</f>
        <v/>
      </c>
      <c r="J62" s="130"/>
      <c r="M62" s="70"/>
      <c r="N62" s="72"/>
    </row>
    <row r="63" spans="1:14" ht="18.75">
      <c r="A63" s="130" t="s">
        <v>23</v>
      </c>
      <c r="B63" s="130"/>
      <c r="C63" s="71" t="str">
        <f>IF(AND(H30="",H32=""),"",IF(H30="",D30,IF(H32="",D32)))</f>
        <v/>
      </c>
      <c r="J63" s="130"/>
      <c r="M63" s="70"/>
      <c r="N63" s="72"/>
    </row>
    <row r="64" spans="1:14" ht="18.75">
      <c r="A64" s="130" t="s">
        <v>23</v>
      </c>
      <c r="B64" s="130"/>
      <c r="C64" s="71" t="str">
        <f>IF(AND(H34="",H36=""),"",IF(H34="",D34,IF(H36="",D36)))</f>
        <v/>
      </c>
      <c r="J64" s="130"/>
      <c r="M64" s="70"/>
      <c r="N64" s="72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M5" sqref="M5:M18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144</v>
      </c>
      <c r="L5" s="75" t="s">
        <v>61</v>
      </c>
      <c r="M5" s="167" t="s">
        <v>157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115</v>
      </c>
      <c r="L6" s="75" t="s">
        <v>57</v>
      </c>
      <c r="M6" s="167" t="s">
        <v>151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138</v>
      </c>
      <c r="L7" s="75" t="s">
        <v>57</v>
      </c>
      <c r="M7" s="167" t="s">
        <v>149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125</v>
      </c>
      <c r="L8" s="75" t="s">
        <v>57</v>
      </c>
      <c r="M8" s="167" t="s">
        <v>158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118</v>
      </c>
      <c r="L9" s="75" t="s">
        <v>57</v>
      </c>
      <c r="M9" s="167" t="s">
        <v>147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121</v>
      </c>
      <c r="L10" s="75" t="s">
        <v>57</v>
      </c>
      <c r="M10" s="167" t="s">
        <v>156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123</v>
      </c>
      <c r="L11" s="75" t="s">
        <v>57</v>
      </c>
      <c r="M11" s="167" t="s">
        <v>152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137</v>
      </c>
      <c r="L12" s="75" t="s">
        <v>57</v>
      </c>
      <c r="M12" s="167" t="s">
        <v>146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120</v>
      </c>
      <c r="L13" s="75" t="s">
        <v>57</v>
      </c>
      <c r="M13" s="167" t="s">
        <v>148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136</v>
      </c>
      <c r="L14" s="75" t="s">
        <v>57</v>
      </c>
      <c r="M14" s="167" t="s">
        <v>145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142</v>
      </c>
      <c r="L15" s="75" t="s">
        <v>57</v>
      </c>
      <c r="M15" s="167" t="s">
        <v>154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143</v>
      </c>
      <c r="L16" s="75" t="s">
        <v>61</v>
      </c>
      <c r="M16" s="167" t="s">
        <v>155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141</v>
      </c>
      <c r="L17" s="75" t="s">
        <v>61</v>
      </c>
      <c r="M17" s="167" t="s">
        <v>153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139</v>
      </c>
      <c r="L18" s="75" t="s">
        <v>140</v>
      </c>
      <c r="M18" s="167" t="s">
        <v>150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ref="L19:L20" si="2">IFERROR(VLOOKUP($K19,$B$5:$C$67,2,FALSE),"-")</f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74" priority="5"/>
    <cfRule type="expression" dxfId="73" priority="6">
      <formula>(ROW()&lt;(ROW($K$82)+$D$79))</formula>
    </cfRule>
  </conditionalFormatting>
  <conditionalFormatting sqref="K44:K74">
    <cfRule type="duplicateValues" dxfId="72" priority="4"/>
    <cfRule type="expression" dxfId="71" priority="7">
      <formula>(ROW()&lt;(ROW($K$44)+$D$41))</formula>
    </cfRule>
  </conditionalFormatting>
  <conditionalFormatting sqref="A44:A74">
    <cfRule type="duplicateValues" dxfId="70" priority="8"/>
  </conditionalFormatting>
  <conditionalFormatting sqref="A82:A112">
    <cfRule type="containsText" dxfId="69" priority="9" operator="containsText" text="Redan rankad">
      <formula>NOT(ISERROR(SEARCH("Redan rankad",A82)))</formula>
    </cfRule>
    <cfRule type="duplicateValues" dxfId="68" priority="10"/>
  </conditionalFormatting>
  <conditionalFormatting sqref="B82:B112">
    <cfRule type="duplicateValues" dxfId="67" priority="11"/>
  </conditionalFormatting>
  <conditionalFormatting sqref="A120:A150">
    <cfRule type="containsText" dxfId="66" priority="12" operator="containsText" text="Redan rankad">
      <formula>NOT(ISERROR(SEARCH("Redan rankad",A120)))</formula>
    </cfRule>
    <cfRule type="duplicateValues" dxfId="65" priority="13"/>
  </conditionalFormatting>
  <conditionalFormatting sqref="B120:B150">
    <cfRule type="duplicateValues" dxfId="64" priority="14"/>
  </conditionalFormatting>
  <conditionalFormatting sqref="K120:K150">
    <cfRule type="duplicateValues" dxfId="63" priority="15"/>
    <cfRule type="expression" dxfId="62" priority="16">
      <formula>(ROW()&lt;(ROW($K$120)+$D$117))</formula>
    </cfRule>
  </conditionalFormatting>
  <conditionalFormatting sqref="K19:K20">
    <cfRule type="duplicateValues" dxfId="61" priority="2"/>
  </conditionalFormatting>
  <conditionalFormatting sqref="K5:K18">
    <cfRule type="duplicateValues" dxfId="6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20" zoomScaleNormal="120" zoomScaleSheetLayoutView="90" zoomScalePageLayoutView="125" workbookViewId="0">
      <selection activeCell="F35" sqref="F35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5.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41 BENGTSSON Hilda Bollnäs AK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41 BENGTSSON Hilda Bollnäs AK</v>
      </c>
      <c r="N6" s="161"/>
      <c r="O6" s="163"/>
      <c r="P6" s="81" t="str">
        <f>IF(O6&lt;&gt;"",IF(N6+O6&lt;N8+O8,0,(N6+O6)-(N8+O8)),"")</f>
        <v/>
      </c>
      <c r="Q6" s="78" t="str">
        <f>IF(P6&lt;P8,"v",IF(P6=P8,IF(O6&lt;O8,"v",""),""))</f>
        <v/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2</v>
      </c>
      <c r="B7" s="133" t="s">
        <v>126</v>
      </c>
      <c r="C7" s="133">
        <v>49</v>
      </c>
      <c r="D7" s="83" t="str">
        <f ca="1">("Nr "&amp;INDIRECT("Ranking" &amp;D1 &amp;"!M21")) &amp;" " &amp;(INDIRECT("Ranking" &amp;D1 &amp;"!K21")) &amp;" " &amp;(INDIRECT("Ranking" &amp;D1 &amp;"!L21"))</f>
        <v>Nr 36 WESTLUND Maria Sundsvalls SLK</v>
      </c>
      <c r="E7" s="160">
        <v>0.5</v>
      </c>
      <c r="F7" s="158">
        <v>0.5</v>
      </c>
      <c r="G7" s="77">
        <f t="shared" ref="G7" si="0">IF(F7&lt;&gt;"",IF(E7+F7&lt;E8+F8,0,(E7+F7)-(E8+F8)),"")</f>
        <v>1</v>
      </c>
      <c r="H7" s="78" t="str">
        <f>IF(G7&lt;G8,"v",IF(G7=G8,IF(F7&lt;F8,"v",""),""))</f>
        <v/>
      </c>
      <c r="I7" s="30"/>
      <c r="J7" s="181">
        <v>79</v>
      </c>
      <c r="K7" s="183" t="s">
        <v>126</v>
      </c>
      <c r="L7" s="181">
        <v>120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53 AIKIO Stephanié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53 AIKIO Stephanié Sundsvalls SLK</v>
      </c>
      <c r="N8" s="163"/>
      <c r="O8" s="161"/>
      <c r="P8" s="87" t="str">
        <f>IF(O8&lt;&gt;"",IF(N8+O8&lt;N6+O6,0,(N8+O8)-(N6+O6)),"")</f>
        <v/>
      </c>
      <c r="Q8" s="88" t="str">
        <f>IF(P8&lt;P6,"v",IF(P8=P6,IF(O8&lt;O6,"v",""),""))</f>
        <v/>
      </c>
      <c r="R8" s="39"/>
      <c r="S8" s="39"/>
      <c r="T8" s="39"/>
      <c r="U8" s="39"/>
      <c r="V8" s="76" t="str">
        <f>IF(Q6&lt;&gt;"",M6,IF(Q8&lt;&gt;"",M8,""))</f>
        <v/>
      </c>
      <c r="W8" s="159"/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</v>
      </c>
      <c r="B9" s="133" t="s">
        <v>126</v>
      </c>
      <c r="C9" s="144" t="s">
        <v>56</v>
      </c>
      <c r="D9" s="76" t="str">
        <f ca="1">("Nr "&amp;INDIRECT("Ranking" &amp;D1 &amp;"!M13")) &amp;" " &amp;(INDIRECT("Ranking" &amp;D1 &amp;"!K13")) &amp;" " &amp;(INDIRECT("Ranking" &amp;D1 &amp;"!L13"))</f>
        <v>Nr 45 FRENGEN Maja Nolby Alpina SK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45 FRENGEN Maja Nolby Alpina SK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80">
        <f>L35+29</f>
        <v>156</v>
      </c>
      <c r="T10" s="177" t="s">
        <v>126</v>
      </c>
      <c r="U10" s="180">
        <f>S32+21</f>
        <v>180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41">
        <f>A9+1</f>
        <v>4</v>
      </c>
      <c r="B11" s="133" t="s">
        <v>126</v>
      </c>
      <c r="C11" s="14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>
        <v>0</v>
      </c>
      <c r="F11" s="158">
        <v>0</v>
      </c>
      <c r="G11" s="87">
        <f t="shared" ref="G11" si="4">IF(F11&lt;&gt;"",IF(E11+F11&lt;E12+F12,0,(E11+F11)-(E12+F12)),"")</f>
        <v>0</v>
      </c>
      <c r="H11" s="78" t="str">
        <f>IF(G11&lt;G12,"v",IF(G11=G12,IF(F11&lt;F12,"v",""),""))</f>
        <v/>
      </c>
      <c r="I11" s="52"/>
      <c r="J11" s="181">
        <f>J7+1</f>
        <v>80</v>
      </c>
      <c r="K11" s="183" t="s">
        <v>126</v>
      </c>
      <c r="L11" s="181">
        <f>L7+1</f>
        <v>121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174" t="str">
        <f ca="1">("Nr "&amp;INDIRECT("Ranking" &amp;D1 &amp;"!M12")) &amp;" " &amp;(INDIRECT("Ranking" &amp;D1 &amp;"!K12")) &amp;" " &amp;(INDIRECT("Ranking" &amp;D1 &amp;"!L12"))</f>
        <v>Nr 47 FEIL Signe Sundsvalls SLK</v>
      </c>
      <c r="E12" s="175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/>
      </c>
      <c r="I12" s="39"/>
      <c r="J12" s="182"/>
      <c r="K12" s="182"/>
      <c r="L12" s="182"/>
      <c r="M12" s="95" t="str">
        <f>IF(H11&lt;&gt;"",D11,IF(H12&lt;&gt;"",D12,""))</f>
        <v/>
      </c>
      <c r="N12" s="164"/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45 FRENGEN Maja Nolby Alpina SK</v>
      </c>
      <c r="W12" s="157"/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5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35 BJÖRS Sandra Sundsvalls SLK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35 BJÖRS Sandra Sundsvalls SLK</v>
      </c>
      <c r="N14" s="161"/>
      <c r="O14" s="163"/>
      <c r="P14" s="81" t="str">
        <f>IF(O14&lt;&gt;"",IF(N14+O14&lt;N16+O16,0,(N14+O14)-(N16+O16)),"")</f>
        <v/>
      </c>
      <c r="Q14" s="78" t="str">
        <f>IF(P14&lt;P16,"v",IF(P14=P16,IF(O14&lt;O16,"v",""),""))</f>
        <v/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U32+17</f>
        <v>200</v>
      </c>
      <c r="AD14" s="177" t="s">
        <v>126</v>
      </c>
      <c r="AE14" s="180">
        <f>AC28+11</f>
        <v>212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6</v>
      </c>
      <c r="B15" s="133" t="s">
        <v>126</v>
      </c>
      <c r="C15" s="133">
        <v>50</v>
      </c>
      <c r="D15" s="83" t="str">
        <f ca="1">("Nr "&amp;INDIRECT("Ranking" &amp;D1 &amp;"!M25")) &amp;" " &amp;(INDIRECT("Ranking" &amp;D1 &amp;"!K25")) &amp;" " &amp;(INDIRECT("Ranking" &amp;D1 &amp;"!L25"))</f>
        <v>Nr 33 SÖDERLIND Freja Sundsvalls SLK</v>
      </c>
      <c r="E15" s="160">
        <v>0.5</v>
      </c>
      <c r="F15" s="158">
        <v>3.3239999999999998</v>
      </c>
      <c r="G15" s="87">
        <f t="shared" ref="G15" si="8">IF(F15&lt;&gt;"",IF(E15+F15&lt;E16+F16,0,(E15+F15)-(E16+F16)),"")</f>
        <v>3.8239999999999998</v>
      </c>
      <c r="H15" s="78" t="str">
        <f>IF(G15&lt;G16,"v",IF(G15=G16,IF(F15&lt;F16,"v",""),""))</f>
        <v/>
      </c>
      <c r="I15" s="30"/>
      <c r="J15" s="181">
        <f>J11+1</f>
        <v>81</v>
      </c>
      <c r="K15" s="183" t="s">
        <v>126</v>
      </c>
      <c r="L15" s="181">
        <f>L11+1</f>
        <v>122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34 ANDERSSON Klara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34 ANDERSSON Klara Sundsvalls SLK</v>
      </c>
      <c r="N16" s="163"/>
      <c r="O16" s="161"/>
      <c r="P16" s="87" t="str">
        <f>IF(O16&lt;&gt;"",IF(N16+O16&lt;N14+O14,0,(N16+O16)-(N14+O14)),"")</f>
        <v/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>IF(Q14&lt;&gt;"",M14,IF(Q16&lt;&gt;"",M16,""))</f>
        <v/>
      </c>
      <c r="W16" s="160"/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7</v>
      </c>
      <c r="B17" s="133" t="s">
        <v>126</v>
      </c>
      <c r="C17" s="133">
        <f>C15+1</f>
        <v>51</v>
      </c>
      <c r="D17" s="76" t="str">
        <f ca="1">("Nr "&amp;INDIRECT("Ranking" &amp;D1 &amp;"!M17")) &amp;" " &amp;(INDIRECT("Ranking" &amp;D1 &amp;"!K17")) &amp;" " &amp;(INDIRECT("Ranking" &amp;D1 &amp;"!L17"))</f>
        <v>Nr 40 PETTERSSON Moa Sundsvalls SLK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31 SKYTTBERG Ester Nolby Alpina SK</v>
      </c>
      <c r="E18" s="157">
        <v>0.5</v>
      </c>
      <c r="F18" s="159">
        <v>2.0859999999999999</v>
      </c>
      <c r="G18" s="87">
        <f t="shared" ref="G18" si="11">IF(F18&lt;&gt;"",IF(E18+F18&lt;E17+F17,0,(E18+F18)-(E17+F17)),"")</f>
        <v>2.5859999999999999</v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40 PETTERSSON Moa Sundsvalls SLK</v>
      </c>
      <c r="N18" s="162"/>
      <c r="O18" s="164"/>
      <c r="P18" s="81" t="str">
        <f>IF(O18&lt;&gt;"",IF(N18+O18&lt;N20+O20,0,(N18+O18)-(N20+O20)),"")</f>
        <v/>
      </c>
      <c r="Q18" s="78" t="str">
        <f>IF(P18&lt;P20,"v",IF(P18=P20,IF(O18&lt;O20,"v",""),""))</f>
        <v/>
      </c>
      <c r="R18" s="30"/>
      <c r="S18" s="180">
        <f>S10+1</f>
        <v>157</v>
      </c>
      <c r="T18" s="177" t="s">
        <v>126</v>
      </c>
      <c r="U18" s="180">
        <f>U10+1</f>
        <v>181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8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82</v>
      </c>
      <c r="K19" s="183" t="s">
        <v>126</v>
      </c>
      <c r="L19" s="181">
        <f>L15+1</f>
        <v>123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44 LUNDSTRÖM Sarah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44 LUNDSTRÖM Sarah Sundsvalls SLK</v>
      </c>
      <c r="N20" s="164"/>
      <c r="O20" s="162"/>
      <c r="P20" s="87" t="str">
        <f>IF(O20&lt;&gt;"",IF(N20+O20&lt;N18+O18,0,(N20+O20)-(N18+O18)),"")</f>
        <v/>
      </c>
      <c r="Q20" s="88" t="str">
        <f>IF(P20&lt;P18,"v",IF(P20=P18,IF(O20&lt;O18,"v",""),""))</f>
        <v/>
      </c>
      <c r="R20" s="39"/>
      <c r="S20" s="39"/>
      <c r="T20" s="39"/>
      <c r="U20" s="39"/>
      <c r="V20" s="83" t="str">
        <f>IF(Q18&lt;&gt;"",M18,IF(Q20&lt;&gt;"",M20,""))</f>
        <v/>
      </c>
      <c r="W20" s="158"/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228</v>
      </c>
      <c r="AM21" s="177" t="s">
        <v>126</v>
      </c>
      <c r="AN21" s="180">
        <f>AN33+6</f>
        <v>240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9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39 DANELL Tilde IF Hudik Alpin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39 DANELL Tilde IF Hudik Alpin</v>
      </c>
      <c r="N22" s="161"/>
      <c r="O22" s="163"/>
      <c r="P22" s="81" t="str">
        <f>IF(O22&lt;&gt;"",IF(N22+O22&lt;N24+O24,0,(N22+O22)-(N24+O24)),"")</f>
        <v/>
      </c>
      <c r="Q22" s="78" t="str">
        <f>IF(P22&lt;P24,"v",IF(P22=P24,IF(O22&lt;O24,"v",""),""))</f>
        <v/>
      </c>
      <c r="U22" s="22"/>
      <c r="V22" s="109" t="str">
        <f>IF(Q22&lt;&gt;"",M22,IF(Q24&lt;&gt;"",M24,""))</f>
        <v/>
      </c>
      <c r="W22" s="159"/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83</v>
      </c>
      <c r="K23" s="183" t="s">
        <v>126</v>
      </c>
      <c r="L23" s="181">
        <f>L19+1</f>
        <v>124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10</v>
      </c>
      <c r="B24" s="133" t="s">
        <v>126</v>
      </c>
      <c r="C24" s="133">
        <v>52</v>
      </c>
      <c r="D24" s="83" t="str">
        <f ca="1">("Nr "&amp;INDIRECT("Ranking" &amp;D1 &amp;"!M23")) &amp;" " &amp;(INDIRECT("Ranking" &amp;D1 &amp;"!K23")) &amp;" " &amp;(INDIRECT("Ranking" &amp;D1 &amp;"!L23"))</f>
        <v>Nr 32 LINDBERG Noelle Nolby Alpina SK</v>
      </c>
      <c r="E24" s="160">
        <v>0.5</v>
      </c>
      <c r="F24" s="158">
        <v>1.821</v>
      </c>
      <c r="G24" s="87">
        <f t="shared" ref="G24" si="16">IF(F24&lt;&gt;"",IF(E24+F24&lt;E25+F25,0,(E24+F24)-(E25+F25)),"")</f>
        <v>2.3209999999999997</v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37 TURSTEDT Freja Sundsvalls SLK</v>
      </c>
      <c r="N24" s="163"/>
      <c r="O24" s="161"/>
      <c r="P24" s="87" t="str">
        <f>IF(O24&lt;&gt;"",IF(N24+O24&lt;N22+O22,0,(N24+O24)-(N22+O22)),"")</f>
        <v/>
      </c>
      <c r="Q24" s="88" t="str">
        <f>IF(P24&lt;P22,"v",IF(P24=P22,IF(O24&lt;O22,"v",""),""))</f>
        <v/>
      </c>
      <c r="S24" s="180">
        <f>S18+1</f>
        <v>158</v>
      </c>
      <c r="T24" s="177" t="s">
        <v>126</v>
      </c>
      <c r="U24" s="180">
        <f>U18+1</f>
        <v>182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37 TURSTEDT Freja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11</v>
      </c>
      <c r="B26" s="133" t="s">
        <v>126</v>
      </c>
      <c r="C26" s="144">
        <f>C24+1</f>
        <v>53</v>
      </c>
      <c r="D26" s="76" t="str">
        <f ca="1">("Nr "&amp;INDIRECT("Ranking" &amp;D1 &amp;"!M15")) &amp;" " &amp;(INDIRECT("Ranking" &amp;D1 &amp;"!K15")) &amp;" " &amp;(INDIRECT("Ranking" &amp;D1 &amp;"!L15"))</f>
        <v>Nr 46 BACKE Maja Nolby Alpina SK</v>
      </c>
      <c r="E26" s="159">
        <v>0.5</v>
      </c>
      <c r="F26" s="157">
        <v>2.6760000000000002</v>
      </c>
      <c r="G26" s="87">
        <f t="shared" ref="G26" si="20">IF(F26&lt;&gt;"",IF(E26+F26&lt;E27+F27,0,(E26+F26)-(E27+F27)),"")</f>
        <v>3.1760000000000002</v>
      </c>
      <c r="H26" s="78" t="str">
        <f t="shared" ref="H26" si="21">IF(G26&lt;G27,"v",IF(G26=G27,IF(F26&lt;F27,"v",""),""))</f>
        <v/>
      </c>
      <c r="I26" s="30"/>
      <c r="J26" s="128"/>
      <c r="K26" s="128"/>
      <c r="L26" s="128"/>
      <c r="M26" s="95" t="str">
        <f ca="1">IF(H26&lt;&gt;"",D26,IF(H27&lt;&gt;"",D27,""))</f>
        <v>Nr 52 ÖHLUND Cornelia Åre SLK</v>
      </c>
      <c r="N26" s="162"/>
      <c r="O26" s="164"/>
      <c r="P26" s="81" t="str">
        <f>IF(O26&lt;&gt;"",IF(N26+O26&lt;N28+O28,0,(N26+O26)-(N28+O28)),"")</f>
        <v/>
      </c>
      <c r="Q26" s="78" t="str">
        <f>IF(P26&lt;P28,"v",IF(P26=P28,IF(O26&lt;O28,"v",""),""))</f>
        <v/>
      </c>
      <c r="U26" s="22"/>
      <c r="V26" s="109" t="str">
        <f>IF(Q26&lt;&gt;"",M26,IF(Q28&lt;&gt;"",M28,""))</f>
        <v/>
      </c>
      <c r="W26" s="157"/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45"/>
      <c r="D27" s="76" t="str">
        <f ca="1">("Nr "&amp;INDIRECT("Ranking" &amp;D1 &amp;"!M26")) &amp;" " &amp;(INDIRECT("Ranking" &amp;D1 &amp;"!K26")) &amp;" " &amp;(INDIRECT("Ranking" &amp;D1 &amp;"!L26"))</f>
        <v>Nr 52 ÖHLUND Cornelia Åre SLK</v>
      </c>
      <c r="E27" s="157">
        <v>0</v>
      </c>
      <c r="F27" s="159">
        <v>0</v>
      </c>
      <c r="G27" s="87">
        <f t="shared" ref="G27" si="22">IF(F27&lt;&gt;"",IF(E27+F27&lt;E26+F26,0,(E27+F27)-(E26+F26)),"")</f>
        <v>0</v>
      </c>
      <c r="H27" s="79" t="str">
        <f t="shared" ref="H27" si="23">IF(G27&lt;G26,"v",IF(G27=G26,IF(F27&lt;F26,"v",""),""))</f>
        <v>v</v>
      </c>
      <c r="I27" s="61"/>
      <c r="J27" s="181">
        <f>J23+1</f>
        <v>84</v>
      </c>
      <c r="K27" s="183" t="s">
        <v>126</v>
      </c>
      <c r="L27" s="181">
        <f>L23+1</f>
        <v>125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12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42 SJÖSTRÖM-JONSSON Matilda Sundsvalls SLK</v>
      </c>
      <c r="N28" s="164"/>
      <c r="O28" s="162"/>
      <c r="P28" s="87" t="str">
        <f>IF(O28&lt;&gt;"",IF(N28+O28&lt;N26+O26,0,(N28+O28)-(N26+O26)),"")</f>
        <v/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201</v>
      </c>
      <c r="AD28" s="177" t="s">
        <v>126</v>
      </c>
      <c r="AE28" s="180">
        <f>AE14+1</f>
        <v>213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42 SJÖSTRÖM-JONSSON Matilda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13</v>
      </c>
      <c r="B30" s="133" t="s">
        <v>126</v>
      </c>
      <c r="C30" s="144" t="s">
        <v>56</v>
      </c>
      <c r="D30" s="76" t="str">
        <f ca="1">("Nr "&amp;INDIRECT("Ranking" &amp;D1 &amp;"!M11")) &amp;" " &amp;(INDIRECT("Ranking" &amp;D1 &amp;"!K11")) &amp;" " &amp;(INDIRECT("Ranking" &amp;D1 &amp;"!L11"))</f>
        <v>Nr 48 ELLQVIST Engla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48 ELLQVIST Engla Nolby Alpina SK</v>
      </c>
      <c r="N30" s="161"/>
      <c r="O30" s="163"/>
      <c r="P30" s="81" t="str">
        <f>IF(O30&lt;&gt;"",IF(N30+O30&lt;N32+O32,0,(N30+O30)-(N32+O32)),"")</f>
        <v/>
      </c>
      <c r="Q30" s="78" t="str">
        <f>IF(P30&lt;P32,"v",IF(P30=P32,IF(O30&lt;O32,"v",""),""))</f>
        <v/>
      </c>
      <c r="U30" s="22"/>
      <c r="V30" s="122" t="str">
        <f>IF(Q30&lt;&gt;"",M30,IF(Q32&lt;&gt;"",M32,""))</f>
        <v/>
      </c>
      <c r="W30" s="160"/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85</v>
      </c>
      <c r="K31" s="183" t="s">
        <v>126</v>
      </c>
      <c r="L31" s="181">
        <f>L27+1</f>
        <v>126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14</v>
      </c>
      <c r="B32" s="133" t="s">
        <v>126</v>
      </c>
      <c r="C32" s="147" t="s">
        <v>56</v>
      </c>
      <c r="D32" s="83" t="str">
        <f ca="1">("Nr "&amp;INDIRECT("Ranking" &amp;D1 &amp;"!M27")) &amp;" " &amp;(INDIRECT("Ranking" &amp;D1 &amp;"!K27")) &amp;" " &amp;(INDIRECT("Ranking" &amp;D1 &amp;"!L27"))</f>
        <v xml:space="preserve">Nr   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43 RASTEBY Filippa Sundsvalls SLK</v>
      </c>
      <c r="N32" s="163"/>
      <c r="O32" s="161"/>
      <c r="P32" s="87" t="str">
        <f>IF(O32&lt;&gt;"",IF(N32+O32&lt;N30+O30,0,(N32+O32)-(N30+O30)),"")</f>
        <v/>
      </c>
      <c r="Q32" s="88" t="str">
        <f>IF(P32&lt;P30,"v",IF(P32=P30,IF(O32&lt;O30,"v",""),""))</f>
        <v/>
      </c>
      <c r="S32" s="180">
        <f>S24+1</f>
        <v>159</v>
      </c>
      <c r="T32" s="177" t="s">
        <v>126</v>
      </c>
      <c r="U32" s="180">
        <f>U24+1</f>
        <v>183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43 RASTEBY Filippa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AE28+9</f>
        <v>222</v>
      </c>
      <c r="AM33" s="177" t="s">
        <v>126</v>
      </c>
      <c r="AN33" s="180">
        <f>AL21+6</f>
        <v>234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15</v>
      </c>
      <c r="B34" s="133" t="s">
        <v>126</v>
      </c>
      <c r="C34" s="133">
        <v>54</v>
      </c>
      <c r="D34" s="76" t="str">
        <f ca="1">("Nr "&amp;INDIRECT("Ranking" &amp;D1 &amp;"!M19")) &amp;" " &amp;(INDIRECT("Ranking" &amp;D1 &amp;"!K19")) &amp;" " &amp;(INDIRECT("Ranking" &amp;D1 &amp;"!L19"))</f>
        <v>Nr 51 NÄSHOLM Lina Sundsvalls SLK</v>
      </c>
      <c r="E34" s="159">
        <v>0.5</v>
      </c>
      <c r="F34" s="157">
        <v>0.40799999999999997</v>
      </c>
      <c r="G34" s="87">
        <f t="shared" ref="G34" si="36">IF(F34&lt;&gt;"",IF(E34+F34&lt;E35+F35,0,(E34+F34)-(E35+F35)),"")</f>
        <v>0.90799999999999992</v>
      </c>
      <c r="H34" s="78" t="str">
        <f t="shared" ref="H34" si="37">IF(G34&lt;G35,"v",IF(G34=G35,IF(F34&lt;F35,"v",""),""))</f>
        <v/>
      </c>
      <c r="I34" s="39"/>
      <c r="J34" s="128"/>
      <c r="K34" s="128"/>
      <c r="L34" s="128"/>
      <c r="M34" s="95" t="str">
        <f ca="1">IF(H34&lt;&gt;"",D34,IF(H35&lt;&gt;"",D35,""))</f>
        <v>Nr 38 NYLANDER Alva Nolby Alpina SK</v>
      </c>
      <c r="N34" s="162"/>
      <c r="O34" s="164"/>
      <c r="P34" s="81" t="str">
        <f>IF(O34&lt;&gt;"",IF(N34+O34&lt;N36+O36,0,(N34+O34)-(N36+O36)),"")</f>
        <v/>
      </c>
      <c r="Q34" s="78" t="str">
        <f>IF(P34&lt;P36,"v",IF(P34=P36,IF(O34&lt;O36,"v",""),""))</f>
        <v/>
      </c>
      <c r="U34" s="22"/>
      <c r="V34" s="122" t="str">
        <f>IF(Q34&lt;&gt;"",M34,IF(Q36&lt;&gt;"",M36,""))</f>
        <v/>
      </c>
      <c r="W34" s="158"/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38 NYLANDER Alva Nolby Alpina SK</v>
      </c>
      <c r="E35" s="157">
        <v>0</v>
      </c>
      <c r="F35" s="159">
        <v>0</v>
      </c>
      <c r="G35" s="87">
        <f t="shared" ref="G35" si="38">IF(F35&lt;&gt;"",IF(E35+F35&lt;E34+F34,0,(E35+F35)-(E34+F34)),"")</f>
        <v>0</v>
      </c>
      <c r="H35" s="79" t="str">
        <f t="shared" ref="H35" si="39">IF(G35&lt;G34,"v",IF(G35=G34,IF(F35&lt;F34,"v",""),""))</f>
        <v>v</v>
      </c>
      <c r="I35" s="30"/>
      <c r="J35" s="181">
        <f>J31+1</f>
        <v>86</v>
      </c>
      <c r="K35" s="183" t="s">
        <v>126</v>
      </c>
      <c r="L35" s="181">
        <f>L31+1</f>
        <v>127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16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50 BENGTSSON Linnea Bollnäs AK</v>
      </c>
      <c r="N36" s="164"/>
      <c r="O36" s="162"/>
      <c r="P36" s="87" t="str">
        <f>IF(O36&lt;&gt;"",IF(N36+O36&lt;N34+O34,0,(N36+O36)-(N34+O34)),"")</f>
        <v/>
      </c>
      <c r="Q36" s="88" t="str">
        <f>IF(P36&lt;P34,"v",IF(P36=P34,IF(O36&lt;O34,"v",""),""))</f>
        <v/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50 BENGTSSON Linnea Bollnäs AK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36 WESTLUND Maria Sundsvalls SLK</v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>IF(AND(H11="",H12=""),"",IF(H11="",D11,IF(H12="",D12)))</f>
        <v/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 ca="1">IF(AND(H15="",H16=""),"",IF(H15="",D15,IF(H16="",D16)))</f>
        <v>Nr 33 SÖDERLIND Freja Sundsvalls SLK</v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 ca="1">IF(AND(H17="",H18=""),"",IF(H17="",D17,IF(H18="",D18)))</f>
        <v>Nr 31 SKYTTBERG Ester Nolby Alpina SK</v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>IF(AND(Q6="",Q8=""),"",IF(Q6="",M6,IF(Q8="",M8)))</f>
        <v/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 ca="1">IF(AND(H24="",H25=""),"",IF(H24="",D24,IF(H25="",D25)))</f>
        <v>Nr 32 LINDBERG Noelle Nolby Alpina SK</v>
      </c>
    </row>
    <row r="53" spans="1:15" ht="18.75">
      <c r="A53" s="130" t="s">
        <v>23</v>
      </c>
      <c r="C53" s="71" t="str">
        <f>IF(AND(Q14="",Q16=""),"",IF(Q14="",M14,IF(Q16="",M16)))</f>
        <v/>
      </c>
      <c r="H53" s="21"/>
      <c r="N53" s="127" t="s">
        <v>55</v>
      </c>
      <c r="O53" s="72" t="str">
        <f ca="1">IF(AND(H26="",H27=""),"",IF(H26="",D26,IF(H27="",D27)))</f>
        <v>Nr 46 BACKE Maja Nolby Alpina SK</v>
      </c>
    </row>
    <row r="54" spans="1:15" ht="18.75">
      <c r="A54" s="130" t="s">
        <v>23</v>
      </c>
      <c r="C54" s="71" t="str">
        <f>IF(AND(Q18="",Q20=""),"",IF(Q18="",M18,IF(Q20="",M20)))</f>
        <v/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>IF(AND(Q22="",Q24=""),"",IF(Q22="",M22,IF(Q24="",M24)))</f>
        <v/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>IF(AND(Q26="",Q28=""),"",IF(Q26="",M26,IF(Q28="",M28)))</f>
        <v/>
      </c>
      <c r="H56" s="21"/>
      <c r="N56" s="127" t="s">
        <v>55</v>
      </c>
      <c r="O56" s="72" t="str">
        <f ca="1">IF(AND(H32="",H33=""),"",IF(H32="",D32,IF(H33="",D33)))</f>
        <v xml:space="preserve">Nr   </v>
      </c>
    </row>
    <row r="57" spans="1:15" ht="18.75">
      <c r="A57" s="130" t="s">
        <v>23</v>
      </c>
      <c r="C57" s="71" t="str">
        <f>IF(AND(Q30="",Q32=""),"",IF(Q30="",M30,IF(Q32="",M32)))</f>
        <v/>
      </c>
      <c r="H57" s="21"/>
      <c r="N57" s="127" t="s">
        <v>55</v>
      </c>
      <c r="O57" s="72" t="str">
        <f ca="1">IF(AND(H34="",H35=""),"",IF(H34="",D34,IF(H35="",D35)))</f>
        <v>Nr 51 NÄSHOLM Lina Sundsvalls SLK</v>
      </c>
    </row>
    <row r="58" spans="1:15" ht="18.75">
      <c r="A58" s="130" t="s">
        <v>23</v>
      </c>
      <c r="C58" s="71" t="str">
        <f>IF(AND(Q34="",Q36=""),"",IF(Q34="",M34,IF(Q36="",M36)))</f>
        <v/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12" sqref="K12:M12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164</v>
      </c>
      <c r="L5" s="75" t="s">
        <v>129</v>
      </c>
      <c r="M5" s="167" t="s">
        <v>177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165</v>
      </c>
      <c r="L6" s="75" t="s">
        <v>129</v>
      </c>
      <c r="M6" s="167" t="s">
        <v>185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163</v>
      </c>
      <c r="L7" s="75" t="s">
        <v>132</v>
      </c>
      <c r="M7" s="167" t="s">
        <v>175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81</v>
      </c>
      <c r="L8" s="75" t="s">
        <v>57</v>
      </c>
      <c r="M8" s="167" t="s">
        <v>180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59</v>
      </c>
      <c r="L9" s="75" t="s">
        <v>57</v>
      </c>
      <c r="M9" s="167" t="s">
        <v>171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77</v>
      </c>
      <c r="L10" s="75" t="s">
        <v>57</v>
      </c>
      <c r="M10" s="167" t="s">
        <v>178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82</v>
      </c>
      <c r="L11" s="75" t="s">
        <v>61</v>
      </c>
      <c r="M11" s="167" t="s">
        <v>184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71" t="s">
        <v>58</v>
      </c>
      <c r="L12" s="172" t="s">
        <v>57</v>
      </c>
      <c r="M12" s="173" t="s">
        <v>183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80</v>
      </c>
      <c r="L13" s="75" t="s">
        <v>61</v>
      </c>
      <c r="M13" s="167" t="s">
        <v>181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85</v>
      </c>
      <c r="L14" s="75" t="s">
        <v>57</v>
      </c>
      <c r="M14" s="167" t="s">
        <v>179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84</v>
      </c>
      <c r="L15" s="75" t="s">
        <v>61</v>
      </c>
      <c r="M15" s="167" t="s">
        <v>182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83</v>
      </c>
      <c r="L16" s="75" t="s">
        <v>57</v>
      </c>
      <c r="M16" s="167" t="s">
        <v>170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86</v>
      </c>
      <c r="L17" s="75" t="s">
        <v>57</v>
      </c>
      <c r="M17" s="167" t="s">
        <v>176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65</v>
      </c>
      <c r="L18" s="75" t="s">
        <v>57</v>
      </c>
      <c r="M18" s="167" t="s">
        <v>173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62</v>
      </c>
      <c r="L19" s="75" t="s">
        <v>57</v>
      </c>
      <c r="M19" s="167" t="s">
        <v>186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87</v>
      </c>
      <c r="L20" s="75" t="s">
        <v>57</v>
      </c>
      <c r="M20" s="167" t="s">
        <v>188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67</v>
      </c>
      <c r="L21" s="75" t="s">
        <v>57</v>
      </c>
      <c r="M21" s="167" t="s">
        <v>172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162</v>
      </c>
      <c r="L22" s="75" t="s">
        <v>61</v>
      </c>
      <c r="M22" s="167" t="s">
        <v>174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160</v>
      </c>
      <c r="L23" s="75" t="s">
        <v>61</v>
      </c>
      <c r="M23" s="167" t="s">
        <v>168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159</v>
      </c>
      <c r="L24" s="75" t="s">
        <v>61</v>
      </c>
      <c r="M24" s="167" t="s">
        <v>167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161</v>
      </c>
      <c r="L25" s="75" t="s">
        <v>57</v>
      </c>
      <c r="M25" s="167" t="s">
        <v>169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166</v>
      </c>
      <c r="L26" s="75" t="s">
        <v>140</v>
      </c>
      <c r="M26" s="167" t="s">
        <v>187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t="shared" ref="K28:K30" si="2">K146</f>
        <v>-</v>
      </c>
      <c r="L28" s="2" t="str">
        <f t="shared" ref="L28:L30" si="3">IFERROR(VLOOKUP($K28,$B$5:$C$67,2,FALSE),"-")</f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 t="shared" si="2"/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t="shared" si="2"/>
        <v>-</v>
      </c>
      <c r="L30" s="2" t="str">
        <f t="shared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4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4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4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4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4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4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5">IFERROR(TIMEVALUE(IF(D77="förlorare",TEXT(F6+$D$72,"mm:ss.000"),F6)),"-")</f>
        <v>-</v>
      </c>
      <c r="B77" s="2" t="str">
        <f t="shared" ref="B77:B138" si="6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7">IFERROR(VLOOKUP(SMALL($A$76:$A$138,$J77),$A$76:$B$138,2,FALSE),"-")</f>
        <v>-</v>
      </c>
    </row>
    <row r="78" spans="1:11" s="2" customFormat="1">
      <c r="A78" s="17" t="str">
        <f t="shared" si="5"/>
        <v>-</v>
      </c>
      <c r="B78" s="2" t="str">
        <f t="shared" si="6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8">J77+1</f>
        <v>3</v>
      </c>
      <c r="K78" s="2" t="str">
        <f t="shared" si="7"/>
        <v>-</v>
      </c>
    </row>
    <row r="79" spans="1:11" s="2" customFormat="1">
      <c r="A79" s="17" t="str">
        <f t="shared" si="5"/>
        <v>-</v>
      </c>
      <c r="B79" s="2" t="str">
        <f t="shared" si="6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8"/>
        <v>4</v>
      </c>
      <c r="K79" s="2" t="str">
        <f t="shared" si="7"/>
        <v>-</v>
      </c>
    </row>
    <row r="80" spans="1:11" s="2" customFormat="1">
      <c r="A80" s="17" t="str">
        <f t="shared" si="5"/>
        <v>-</v>
      </c>
      <c r="B80" s="2" t="str">
        <f t="shared" si="6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8"/>
        <v>5</v>
      </c>
      <c r="K80" s="2" t="str">
        <f t="shared" si="7"/>
        <v>-</v>
      </c>
    </row>
    <row r="81" spans="1:12" s="2" customFormat="1">
      <c r="A81" s="17" t="str">
        <f t="shared" si="5"/>
        <v>-</v>
      </c>
      <c r="B81" s="2" t="str">
        <f t="shared" si="6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8"/>
        <v>6</v>
      </c>
      <c r="K81" s="2" t="str">
        <f t="shared" si="7"/>
        <v>-</v>
      </c>
      <c r="L81" s="74"/>
    </row>
    <row r="82" spans="1:12" s="2" customFormat="1">
      <c r="A82" s="17" t="str">
        <f t="shared" si="5"/>
        <v>-</v>
      </c>
      <c r="B82" s="2" t="str">
        <f t="shared" si="6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8"/>
        <v>7</v>
      </c>
      <c r="K82" s="2" t="str">
        <f t="shared" si="7"/>
        <v>-</v>
      </c>
    </row>
    <row r="83" spans="1:12" s="2" customFormat="1">
      <c r="A83" s="17" t="str">
        <f t="shared" si="5"/>
        <v>-</v>
      </c>
      <c r="B83" s="2" t="str">
        <f t="shared" si="6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8"/>
        <v>8</v>
      </c>
      <c r="K83" s="2" t="str">
        <f t="shared" si="7"/>
        <v>-</v>
      </c>
    </row>
    <row r="84" spans="1:12" s="2" customFormat="1">
      <c r="A84" s="17" t="str">
        <f t="shared" si="5"/>
        <v>-</v>
      </c>
      <c r="B84" s="2" t="str">
        <f t="shared" si="6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8"/>
        <v>9</v>
      </c>
      <c r="K84" s="2" t="str">
        <f t="shared" si="7"/>
        <v>-</v>
      </c>
    </row>
    <row r="85" spans="1:12" s="2" customFormat="1">
      <c r="A85" s="17" t="str">
        <f t="shared" si="5"/>
        <v>-</v>
      </c>
      <c r="B85" s="2" t="str">
        <f t="shared" si="6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8"/>
        <v>10</v>
      </c>
      <c r="K85" s="2" t="str">
        <f t="shared" si="7"/>
        <v>-</v>
      </c>
    </row>
    <row r="86" spans="1:12" s="2" customFormat="1">
      <c r="A86" s="17" t="str">
        <f t="shared" si="5"/>
        <v>-</v>
      </c>
      <c r="B86" s="2" t="str">
        <f t="shared" si="6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8"/>
        <v>11</v>
      </c>
      <c r="K86" s="2" t="str">
        <f t="shared" si="7"/>
        <v>-</v>
      </c>
    </row>
    <row r="87" spans="1:12" s="2" customFormat="1">
      <c r="A87" s="17" t="str">
        <f t="shared" si="5"/>
        <v>-</v>
      </c>
      <c r="B87" s="2" t="str">
        <f t="shared" si="6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8"/>
        <v>12</v>
      </c>
      <c r="K87" s="2" t="str">
        <f t="shared" si="7"/>
        <v>-</v>
      </c>
    </row>
    <row r="88" spans="1:12" s="2" customFormat="1">
      <c r="A88" s="17" t="str">
        <f t="shared" si="5"/>
        <v>-</v>
      </c>
      <c r="B88" s="2" t="str">
        <f t="shared" si="6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8"/>
        <v>13</v>
      </c>
      <c r="K88" s="2" t="str">
        <f t="shared" si="7"/>
        <v>-</v>
      </c>
    </row>
    <row r="89" spans="1:12" s="2" customFormat="1">
      <c r="A89" s="17" t="str">
        <f t="shared" si="5"/>
        <v>-</v>
      </c>
      <c r="B89" s="2" t="str">
        <f t="shared" si="6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8"/>
        <v>14</v>
      </c>
      <c r="K89" s="2" t="str">
        <f t="shared" si="7"/>
        <v>-</v>
      </c>
    </row>
    <row r="90" spans="1:12" s="2" customFormat="1">
      <c r="A90" s="17" t="str">
        <f t="shared" si="5"/>
        <v>-</v>
      </c>
      <c r="B90" s="2" t="str">
        <f t="shared" si="6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8"/>
        <v>15</v>
      </c>
      <c r="K90" s="2" t="str">
        <f t="shared" si="7"/>
        <v>-</v>
      </c>
    </row>
    <row r="91" spans="1:12" s="2" customFormat="1">
      <c r="A91" s="17" t="str">
        <f t="shared" si="5"/>
        <v>-</v>
      </c>
      <c r="B91" s="2" t="str">
        <f t="shared" si="6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8"/>
        <v>16</v>
      </c>
      <c r="K91" s="2" t="str">
        <f t="shared" si="7"/>
        <v>-</v>
      </c>
    </row>
    <row r="92" spans="1:12" s="2" customFormat="1">
      <c r="A92" s="17" t="str">
        <f t="shared" si="5"/>
        <v>-</v>
      </c>
      <c r="B92" s="2" t="str">
        <f t="shared" si="6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8"/>
        <v>17</v>
      </c>
      <c r="K92" s="2" t="str">
        <f t="shared" si="7"/>
        <v>-</v>
      </c>
    </row>
    <row r="93" spans="1:12" s="2" customFormat="1">
      <c r="A93" s="17" t="str">
        <f t="shared" si="5"/>
        <v>-</v>
      </c>
      <c r="B93" s="2" t="str">
        <f t="shared" si="6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8"/>
        <v>18</v>
      </c>
      <c r="K93" s="2" t="str">
        <f t="shared" si="7"/>
        <v>-</v>
      </c>
    </row>
    <row r="94" spans="1:12" s="2" customFormat="1">
      <c r="A94" s="17" t="str">
        <f t="shared" si="5"/>
        <v>-</v>
      </c>
      <c r="B94" s="2" t="str">
        <f t="shared" si="6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8"/>
        <v>19</v>
      </c>
      <c r="K94" s="2" t="str">
        <f t="shared" si="7"/>
        <v>-</v>
      </c>
    </row>
    <row r="95" spans="1:12" s="2" customFormat="1">
      <c r="A95" s="17" t="str">
        <f t="shared" si="5"/>
        <v>-</v>
      </c>
      <c r="B95" s="2" t="str">
        <f t="shared" si="6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8"/>
        <v>20</v>
      </c>
      <c r="K95" s="2" t="str">
        <f t="shared" si="7"/>
        <v>-</v>
      </c>
    </row>
    <row r="96" spans="1:12" s="2" customFormat="1">
      <c r="A96" s="17" t="str">
        <f t="shared" si="5"/>
        <v>-</v>
      </c>
      <c r="B96" s="2" t="str">
        <f t="shared" si="6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8"/>
        <v>21</v>
      </c>
      <c r="K96" s="2" t="str">
        <f t="shared" si="7"/>
        <v>-</v>
      </c>
    </row>
    <row r="97" spans="1:11" s="2" customFormat="1">
      <c r="A97" s="17" t="str">
        <f t="shared" si="5"/>
        <v>-</v>
      </c>
      <c r="B97" s="2" t="str">
        <f t="shared" si="6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8"/>
        <v>22</v>
      </c>
      <c r="K97" s="2" t="str">
        <f t="shared" si="7"/>
        <v>-</v>
      </c>
    </row>
    <row r="98" spans="1:11" s="2" customFormat="1">
      <c r="A98" s="17" t="str">
        <f t="shared" si="5"/>
        <v>-</v>
      </c>
      <c r="B98" s="2" t="str">
        <f t="shared" si="6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8"/>
        <v>23</v>
      </c>
      <c r="K98" s="2" t="str">
        <f t="shared" si="7"/>
        <v>-</v>
      </c>
    </row>
    <row r="99" spans="1:11" s="2" customFormat="1">
      <c r="A99" s="17" t="str">
        <f t="shared" si="5"/>
        <v>-</v>
      </c>
      <c r="B99" s="2" t="str">
        <f t="shared" si="6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8"/>
        <v>24</v>
      </c>
      <c r="K99" s="2" t="str">
        <f t="shared" si="7"/>
        <v>-</v>
      </c>
    </row>
    <row r="100" spans="1:11" s="2" customFormat="1">
      <c r="A100" s="17" t="str">
        <f t="shared" si="5"/>
        <v>-</v>
      </c>
      <c r="B100" s="2" t="str">
        <f t="shared" si="6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8"/>
        <v>25</v>
      </c>
      <c r="K100" s="2" t="str">
        <f t="shared" si="7"/>
        <v>-</v>
      </c>
    </row>
    <row r="101" spans="1:11" s="2" customFormat="1">
      <c r="A101" s="17" t="str">
        <f t="shared" si="5"/>
        <v>-</v>
      </c>
      <c r="B101" s="2" t="str">
        <f t="shared" si="6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8"/>
        <v>26</v>
      </c>
      <c r="K101" s="2" t="str">
        <f t="shared" si="7"/>
        <v>-</v>
      </c>
    </row>
    <row r="102" spans="1:11" s="2" customFormat="1">
      <c r="A102" s="17" t="str">
        <f t="shared" si="5"/>
        <v>-</v>
      </c>
      <c r="B102" s="2" t="str">
        <f t="shared" si="6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8"/>
        <v>27</v>
      </c>
      <c r="K102" s="2" t="str">
        <f t="shared" si="7"/>
        <v>-</v>
      </c>
    </row>
    <row r="103" spans="1:11" s="2" customFormat="1">
      <c r="A103" s="17" t="str">
        <f t="shared" si="5"/>
        <v>-</v>
      </c>
      <c r="B103" s="2" t="str">
        <f t="shared" si="6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8"/>
        <v>28</v>
      </c>
      <c r="K103" s="2" t="str">
        <f t="shared" si="7"/>
        <v>-</v>
      </c>
    </row>
    <row r="104" spans="1:11" s="2" customFormat="1">
      <c r="A104" s="17" t="str">
        <f t="shared" si="5"/>
        <v>-</v>
      </c>
      <c r="B104" s="2" t="str">
        <f t="shared" si="6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8"/>
        <v>29</v>
      </c>
      <c r="K104" s="2" t="str">
        <f t="shared" si="7"/>
        <v>-</v>
      </c>
    </row>
    <row r="105" spans="1:11" s="2" customFormat="1">
      <c r="A105" s="17" t="str">
        <f t="shared" si="5"/>
        <v>-</v>
      </c>
      <c r="B105" s="2" t="str">
        <f t="shared" si="6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8"/>
        <v>30</v>
      </c>
      <c r="K105" s="2" t="str">
        <f t="shared" si="7"/>
        <v>-</v>
      </c>
    </row>
    <row r="106" spans="1:11" s="2" customFormat="1">
      <c r="A106" s="17" t="str">
        <f t="shared" si="5"/>
        <v>-</v>
      </c>
      <c r="B106" s="2" t="str">
        <f t="shared" si="6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8"/>
        <v>31</v>
      </c>
      <c r="K106" s="2" t="str">
        <f t="shared" si="7"/>
        <v>-</v>
      </c>
    </row>
    <row r="107" spans="1:11" s="2" customFormat="1">
      <c r="A107" s="17" t="str">
        <f t="shared" si="5"/>
        <v>-</v>
      </c>
      <c r="B107" s="2" t="str">
        <f t="shared" si="6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8"/>
        <v>32</v>
      </c>
      <c r="K107" s="2" t="str">
        <f t="shared" si="7"/>
        <v>-</v>
      </c>
    </row>
    <row r="108" spans="1:11" s="2" customFormat="1">
      <c r="A108" s="17" t="str">
        <f t="shared" si="5"/>
        <v>-</v>
      </c>
      <c r="B108" s="2" t="str">
        <f t="shared" si="6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8"/>
        <v>33</v>
      </c>
      <c r="K108" s="2" t="str">
        <f t="shared" si="7"/>
        <v>-</v>
      </c>
    </row>
    <row r="109" spans="1:11" s="2" customFormat="1">
      <c r="A109" s="17" t="str">
        <f t="shared" si="5"/>
        <v>-</v>
      </c>
      <c r="B109" s="2" t="str">
        <f t="shared" si="6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8"/>
        <v>34</v>
      </c>
      <c r="K109" s="2" t="str">
        <f t="shared" si="7"/>
        <v>-</v>
      </c>
    </row>
    <row r="110" spans="1:11" s="2" customFormat="1">
      <c r="A110" s="17" t="str">
        <f t="shared" si="5"/>
        <v>-</v>
      </c>
      <c r="B110" s="2" t="str">
        <f t="shared" si="6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8"/>
        <v>35</v>
      </c>
      <c r="K110" s="2" t="str">
        <f t="shared" si="7"/>
        <v>-</v>
      </c>
    </row>
    <row r="111" spans="1:11" s="2" customFormat="1">
      <c r="A111" s="17" t="str">
        <f t="shared" si="5"/>
        <v>-</v>
      </c>
      <c r="B111" s="2" t="str">
        <f t="shared" si="6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8"/>
        <v>36</v>
      </c>
      <c r="K111" s="2" t="str">
        <f t="shared" si="7"/>
        <v>-</v>
      </c>
    </row>
    <row r="112" spans="1:11" s="2" customFormat="1">
      <c r="A112" s="17" t="str">
        <f t="shared" si="5"/>
        <v>-</v>
      </c>
      <c r="B112" s="2" t="str">
        <f t="shared" si="6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8"/>
        <v>37</v>
      </c>
      <c r="K112" s="2" t="str">
        <f t="shared" si="7"/>
        <v>-</v>
      </c>
    </row>
    <row r="113" spans="1:11" s="2" customFormat="1">
      <c r="A113" s="17" t="str">
        <f t="shared" si="5"/>
        <v>-</v>
      </c>
      <c r="B113" s="2" t="str">
        <f t="shared" si="6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8"/>
        <v>38</v>
      </c>
      <c r="K113" s="2" t="str">
        <f t="shared" si="7"/>
        <v>-</v>
      </c>
    </row>
    <row r="114" spans="1:11" s="2" customFormat="1">
      <c r="A114" s="17" t="str">
        <f t="shared" si="5"/>
        <v>-</v>
      </c>
      <c r="B114" s="2" t="str">
        <f t="shared" si="6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8"/>
        <v>39</v>
      </c>
      <c r="K114" s="2" t="str">
        <f t="shared" si="7"/>
        <v>-</v>
      </c>
    </row>
    <row r="115" spans="1:11" s="2" customFormat="1">
      <c r="A115" s="17" t="str">
        <f t="shared" si="5"/>
        <v>-</v>
      </c>
      <c r="B115" s="2" t="str">
        <f t="shared" si="6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8"/>
        <v>40</v>
      </c>
      <c r="K115" s="2" t="str">
        <f t="shared" si="7"/>
        <v>-</v>
      </c>
    </row>
    <row r="116" spans="1:11" s="2" customFormat="1">
      <c r="A116" s="17" t="str">
        <f t="shared" si="5"/>
        <v>-</v>
      </c>
      <c r="B116" s="2" t="str">
        <f t="shared" si="6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8"/>
        <v>41</v>
      </c>
      <c r="K116" s="2" t="str">
        <f t="shared" si="7"/>
        <v>-</v>
      </c>
    </row>
    <row r="117" spans="1:11" s="2" customFormat="1">
      <c r="A117" s="17" t="str">
        <f t="shared" si="5"/>
        <v>-</v>
      </c>
      <c r="B117" s="2" t="str">
        <f t="shared" si="6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8"/>
        <v>42</v>
      </c>
      <c r="K117" s="2" t="str">
        <f t="shared" si="7"/>
        <v>-</v>
      </c>
    </row>
    <row r="118" spans="1:11" s="2" customFormat="1">
      <c r="A118" s="17" t="str">
        <f t="shared" si="5"/>
        <v>-</v>
      </c>
      <c r="B118" s="2" t="str">
        <f t="shared" si="6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8"/>
        <v>43</v>
      </c>
      <c r="K118" s="2" t="str">
        <f t="shared" si="7"/>
        <v>-</v>
      </c>
    </row>
    <row r="119" spans="1:11" s="2" customFormat="1">
      <c r="A119" s="17" t="str">
        <f t="shared" si="5"/>
        <v>-</v>
      </c>
      <c r="B119" s="2" t="str">
        <f t="shared" si="6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8"/>
        <v>44</v>
      </c>
      <c r="K119" s="2" t="str">
        <f t="shared" si="7"/>
        <v>-</v>
      </c>
    </row>
    <row r="120" spans="1:11" s="2" customFormat="1">
      <c r="A120" s="17" t="str">
        <f t="shared" si="5"/>
        <v>-</v>
      </c>
      <c r="B120" s="2" t="str">
        <f t="shared" si="6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8"/>
        <v>45</v>
      </c>
      <c r="K120" s="2" t="str">
        <f t="shared" si="7"/>
        <v>-</v>
      </c>
    </row>
    <row r="121" spans="1:11" s="2" customFormat="1">
      <c r="A121" s="17" t="str">
        <f t="shared" si="5"/>
        <v>-</v>
      </c>
      <c r="B121" s="2" t="str">
        <f t="shared" si="6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8"/>
        <v>46</v>
      </c>
      <c r="K121" s="2" t="str">
        <f t="shared" si="7"/>
        <v>-</v>
      </c>
    </row>
    <row r="122" spans="1:11" s="2" customFormat="1">
      <c r="A122" s="17" t="str">
        <f t="shared" si="5"/>
        <v>-</v>
      </c>
      <c r="B122" s="2" t="str">
        <f t="shared" si="6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8"/>
        <v>47</v>
      </c>
      <c r="K122" s="2" t="str">
        <f t="shared" si="7"/>
        <v>-</v>
      </c>
    </row>
    <row r="123" spans="1:11" s="2" customFormat="1">
      <c r="A123" s="17" t="str">
        <f t="shared" si="5"/>
        <v>-</v>
      </c>
      <c r="B123" s="2" t="str">
        <f t="shared" si="6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8"/>
        <v>48</v>
      </c>
      <c r="K123" s="2" t="str">
        <f t="shared" si="7"/>
        <v>-</v>
      </c>
    </row>
    <row r="124" spans="1:11" s="2" customFormat="1">
      <c r="A124" s="17" t="str">
        <f t="shared" si="5"/>
        <v>-</v>
      </c>
      <c r="B124" s="2" t="str">
        <f t="shared" si="6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8"/>
        <v>49</v>
      </c>
      <c r="K124" s="2" t="str">
        <f t="shared" si="7"/>
        <v>-</v>
      </c>
    </row>
    <row r="125" spans="1:11" s="2" customFormat="1">
      <c r="A125" s="17" t="str">
        <f t="shared" si="5"/>
        <v>-</v>
      </c>
      <c r="B125" s="2" t="str">
        <f t="shared" si="6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8"/>
        <v>50</v>
      </c>
      <c r="K125" s="2" t="str">
        <f t="shared" si="7"/>
        <v>-</v>
      </c>
    </row>
    <row r="126" spans="1:11" s="2" customFormat="1">
      <c r="A126" s="17" t="str">
        <f t="shared" si="5"/>
        <v>-</v>
      </c>
      <c r="B126" s="2" t="str">
        <f t="shared" si="6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8"/>
        <v>51</v>
      </c>
      <c r="K126" s="2" t="str">
        <f t="shared" si="7"/>
        <v>-</v>
      </c>
    </row>
    <row r="127" spans="1:11" s="2" customFormat="1">
      <c r="A127" s="17" t="str">
        <f t="shared" si="5"/>
        <v>-</v>
      </c>
      <c r="B127" s="2" t="str">
        <f t="shared" si="6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8"/>
        <v>52</v>
      </c>
      <c r="K127" s="2" t="str">
        <f t="shared" si="7"/>
        <v>-</v>
      </c>
    </row>
    <row r="128" spans="1:11" s="2" customFormat="1">
      <c r="A128" s="17" t="str">
        <f t="shared" si="5"/>
        <v>-</v>
      </c>
      <c r="B128" s="2" t="str">
        <f t="shared" si="6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8"/>
        <v>53</v>
      </c>
      <c r="K128" s="2" t="str">
        <f t="shared" si="7"/>
        <v>-</v>
      </c>
    </row>
    <row r="129" spans="1:11" s="2" customFormat="1">
      <c r="A129" s="17" t="str">
        <f t="shared" si="5"/>
        <v>-</v>
      </c>
      <c r="B129" s="2" t="str">
        <f t="shared" si="6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8"/>
        <v>54</v>
      </c>
      <c r="K129" s="2" t="str">
        <f t="shared" si="7"/>
        <v>-</v>
      </c>
    </row>
    <row r="130" spans="1:11" s="2" customFormat="1">
      <c r="A130" s="17" t="str">
        <f t="shared" si="5"/>
        <v>-</v>
      </c>
      <c r="B130" s="2" t="str">
        <f t="shared" si="6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8"/>
        <v>55</v>
      </c>
      <c r="K130" s="2" t="str">
        <f t="shared" si="7"/>
        <v>-</v>
      </c>
    </row>
    <row r="131" spans="1:11" s="2" customFormat="1">
      <c r="A131" s="17" t="str">
        <f t="shared" si="5"/>
        <v>-</v>
      </c>
      <c r="B131" s="2" t="str">
        <f t="shared" si="6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8"/>
        <v>56</v>
      </c>
      <c r="K131" s="2" t="str">
        <f t="shared" si="7"/>
        <v>-</v>
      </c>
    </row>
    <row r="132" spans="1:11" s="2" customFormat="1">
      <c r="A132" s="17" t="str">
        <f t="shared" si="5"/>
        <v>-</v>
      </c>
      <c r="B132" s="2" t="str">
        <f t="shared" si="6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8"/>
        <v>57</v>
      </c>
      <c r="K132" s="2" t="str">
        <f t="shared" si="7"/>
        <v>-</v>
      </c>
    </row>
    <row r="133" spans="1:11" s="2" customFormat="1">
      <c r="A133" s="17" t="str">
        <f t="shared" si="5"/>
        <v>-</v>
      </c>
      <c r="B133" s="2" t="str">
        <f t="shared" si="6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8"/>
        <v>58</v>
      </c>
      <c r="K133" s="2" t="str">
        <f t="shared" si="7"/>
        <v>-</v>
      </c>
    </row>
    <row r="134" spans="1:11" s="2" customFormat="1">
      <c r="A134" s="17" t="str">
        <f t="shared" si="5"/>
        <v>-</v>
      </c>
      <c r="B134" s="2" t="str">
        <f t="shared" si="6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8"/>
        <v>59</v>
      </c>
      <c r="K134" s="2" t="str">
        <f t="shared" si="7"/>
        <v>-</v>
      </c>
    </row>
    <row r="135" spans="1:11" s="2" customFormat="1">
      <c r="A135" s="17" t="str">
        <f t="shared" si="5"/>
        <v>-</v>
      </c>
      <c r="B135" s="2" t="str">
        <f t="shared" si="6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8"/>
        <v>60</v>
      </c>
      <c r="K135" s="2" t="str">
        <f t="shared" si="7"/>
        <v>-</v>
      </c>
    </row>
    <row r="136" spans="1:11" s="2" customFormat="1">
      <c r="A136" s="17" t="str">
        <f t="shared" si="5"/>
        <v>-</v>
      </c>
      <c r="B136" s="2" t="str">
        <f t="shared" si="6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8"/>
        <v>61</v>
      </c>
      <c r="K136" s="2" t="str">
        <f t="shared" si="7"/>
        <v>-</v>
      </c>
    </row>
    <row r="137" spans="1:11" s="2" customFormat="1">
      <c r="A137" s="17" t="str">
        <f t="shared" si="5"/>
        <v>-</v>
      </c>
      <c r="B137" s="2" t="str">
        <f t="shared" si="6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8"/>
        <v>62</v>
      </c>
      <c r="K137" s="2" t="str">
        <f t="shared" si="7"/>
        <v>-</v>
      </c>
    </row>
    <row r="138" spans="1:11" s="2" customFormat="1">
      <c r="A138" s="17" t="str">
        <f t="shared" si="5"/>
        <v>-</v>
      </c>
      <c r="B138" s="2" t="str">
        <f t="shared" si="6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8"/>
        <v>63</v>
      </c>
      <c r="K138" s="2" t="str">
        <f t="shared" si="7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9">IF(ISBLANK(D6),"-",IF(C77="Nej",TIMEVALUE(IF(D147="förlorare",TEXT(D6+$D$72,"mm:ss.000"),TEXT(D6,"mm:ss.000"))),"Redan rankad"))</f>
        <v>-</v>
      </c>
      <c r="B147" s="2" t="str">
        <f t="shared" ref="B147:B208" si="10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1">IFERROR(VLOOKUP(SMALL($A$146:$A$208,$J147),$A$146:$B$208,2,FALSE),"-")</f>
        <v>-</v>
      </c>
    </row>
    <row r="148" spans="1:12" s="2" customFormat="1">
      <c r="A148" s="17" t="str">
        <f t="shared" si="9"/>
        <v>-</v>
      </c>
      <c r="B148" s="2" t="str">
        <f t="shared" si="10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2">J147+1</f>
        <v>3</v>
      </c>
      <c r="K148" s="2" t="str">
        <f t="shared" si="11"/>
        <v>-</v>
      </c>
    </row>
    <row r="149" spans="1:12" s="2" customFormat="1">
      <c r="A149" s="17" t="str">
        <f t="shared" si="9"/>
        <v>-</v>
      </c>
      <c r="B149" s="2" t="str">
        <f t="shared" si="10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2"/>
        <v>4</v>
      </c>
      <c r="K149" s="2" t="str">
        <f t="shared" si="11"/>
        <v>-</v>
      </c>
    </row>
    <row r="150" spans="1:12" s="2" customFormat="1">
      <c r="A150" s="17" t="str">
        <f t="shared" si="9"/>
        <v>-</v>
      </c>
      <c r="B150" s="2" t="str">
        <f t="shared" si="10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2"/>
        <v>5</v>
      </c>
      <c r="K150" s="2" t="str">
        <f t="shared" si="11"/>
        <v>-</v>
      </c>
    </row>
    <row r="151" spans="1:12" s="2" customFormat="1">
      <c r="A151" s="17" t="str">
        <f t="shared" si="9"/>
        <v>-</v>
      </c>
      <c r="B151" s="2" t="str">
        <f t="shared" si="10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2"/>
        <v>6</v>
      </c>
      <c r="K151" s="2" t="str">
        <f t="shared" si="11"/>
        <v>-</v>
      </c>
    </row>
    <row r="152" spans="1:12" s="2" customFormat="1">
      <c r="A152" s="17" t="str">
        <f t="shared" si="9"/>
        <v>-</v>
      </c>
      <c r="B152" s="2" t="str">
        <f t="shared" si="10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2"/>
        <v>7</v>
      </c>
      <c r="K152" s="2" t="str">
        <f t="shared" si="11"/>
        <v>-</v>
      </c>
    </row>
    <row r="153" spans="1:12" s="2" customFormat="1">
      <c r="A153" s="17" t="str">
        <f t="shared" si="9"/>
        <v>-</v>
      </c>
      <c r="B153" s="2" t="str">
        <f t="shared" si="10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2"/>
        <v>8</v>
      </c>
      <c r="K153" s="2" t="str">
        <f t="shared" si="11"/>
        <v>-</v>
      </c>
    </row>
    <row r="154" spans="1:12" s="2" customFormat="1">
      <c r="A154" s="17" t="str">
        <f t="shared" si="9"/>
        <v>-</v>
      </c>
      <c r="B154" s="2" t="str">
        <f t="shared" si="10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2"/>
        <v>9</v>
      </c>
      <c r="K154" s="2" t="str">
        <f t="shared" si="11"/>
        <v>-</v>
      </c>
    </row>
    <row r="155" spans="1:12" s="2" customFormat="1">
      <c r="A155" s="17" t="str">
        <f t="shared" si="9"/>
        <v>-</v>
      </c>
      <c r="B155" s="2" t="str">
        <f t="shared" si="10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2"/>
        <v>10</v>
      </c>
      <c r="K155" s="2" t="str">
        <f t="shared" si="11"/>
        <v>-</v>
      </c>
    </row>
    <row r="156" spans="1:12" s="2" customFormat="1">
      <c r="A156" s="17" t="str">
        <f t="shared" si="9"/>
        <v>-</v>
      </c>
      <c r="B156" s="2" t="str">
        <f t="shared" si="10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2"/>
        <v>11</v>
      </c>
      <c r="K156" s="2" t="str">
        <f t="shared" si="11"/>
        <v>-</v>
      </c>
    </row>
    <row r="157" spans="1:12" s="2" customFormat="1">
      <c r="A157" s="17" t="str">
        <f t="shared" si="9"/>
        <v>-</v>
      </c>
      <c r="B157" s="2" t="str">
        <f t="shared" si="10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2"/>
        <v>12</v>
      </c>
      <c r="K157" s="2" t="str">
        <f t="shared" si="11"/>
        <v>-</v>
      </c>
    </row>
    <row r="158" spans="1:12" s="2" customFormat="1">
      <c r="A158" s="17" t="str">
        <f t="shared" si="9"/>
        <v>-</v>
      </c>
      <c r="B158" s="2" t="str">
        <f t="shared" si="10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2"/>
        <v>13</v>
      </c>
      <c r="K158" s="2" t="str">
        <f t="shared" si="11"/>
        <v>-</v>
      </c>
    </row>
    <row r="159" spans="1:12" s="2" customFormat="1">
      <c r="A159" s="17" t="str">
        <f t="shared" si="9"/>
        <v>-</v>
      </c>
      <c r="B159" s="2" t="str">
        <f t="shared" si="10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2"/>
        <v>14</v>
      </c>
      <c r="K159" s="2" t="str">
        <f t="shared" si="11"/>
        <v>-</v>
      </c>
    </row>
    <row r="160" spans="1:12" s="2" customFormat="1">
      <c r="A160" s="17" t="str">
        <f t="shared" si="9"/>
        <v>-</v>
      </c>
      <c r="B160" s="2" t="str">
        <f t="shared" si="10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2"/>
        <v>15</v>
      </c>
      <c r="K160" s="2" t="str">
        <f t="shared" si="11"/>
        <v>-</v>
      </c>
    </row>
    <row r="161" spans="1:11" s="2" customFormat="1">
      <c r="A161" s="17" t="str">
        <f t="shared" si="9"/>
        <v>-</v>
      </c>
      <c r="B161" s="2" t="str">
        <f t="shared" si="10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2"/>
        <v>16</v>
      </c>
      <c r="K161" s="2" t="str">
        <f t="shared" si="11"/>
        <v>-</v>
      </c>
    </row>
    <row r="162" spans="1:11" s="2" customFormat="1">
      <c r="A162" s="17" t="str">
        <f t="shared" si="9"/>
        <v>-</v>
      </c>
      <c r="B162" s="2" t="str">
        <f t="shared" si="10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2"/>
        <v>17</v>
      </c>
      <c r="K162" s="2" t="str">
        <f t="shared" si="11"/>
        <v>-</v>
      </c>
    </row>
    <row r="163" spans="1:11" s="2" customFormat="1">
      <c r="A163" s="17" t="str">
        <f t="shared" si="9"/>
        <v>-</v>
      </c>
      <c r="B163" s="2" t="str">
        <f t="shared" si="10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2"/>
        <v>18</v>
      </c>
      <c r="K163" s="2" t="str">
        <f t="shared" si="11"/>
        <v>-</v>
      </c>
    </row>
    <row r="164" spans="1:11" s="2" customFormat="1">
      <c r="A164" s="17" t="str">
        <f t="shared" si="9"/>
        <v>-</v>
      </c>
      <c r="B164" s="2" t="str">
        <f t="shared" si="10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2"/>
        <v>19</v>
      </c>
      <c r="K164" s="2" t="str">
        <f t="shared" si="11"/>
        <v>-</v>
      </c>
    </row>
    <row r="165" spans="1:11" s="2" customFormat="1">
      <c r="A165" s="17" t="str">
        <f t="shared" si="9"/>
        <v>-</v>
      </c>
      <c r="B165" s="2" t="str">
        <f t="shared" si="10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2"/>
        <v>20</v>
      </c>
      <c r="K165" s="2" t="str">
        <f t="shared" si="11"/>
        <v>-</v>
      </c>
    </row>
    <row r="166" spans="1:11" s="2" customFormat="1">
      <c r="A166" s="17" t="str">
        <f t="shared" si="9"/>
        <v>-</v>
      </c>
      <c r="B166" s="2" t="str">
        <f t="shared" si="10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2"/>
        <v>21</v>
      </c>
      <c r="K166" s="2" t="str">
        <f t="shared" si="11"/>
        <v>-</v>
      </c>
    </row>
    <row r="167" spans="1:11" s="2" customFormat="1">
      <c r="A167" s="17" t="str">
        <f t="shared" si="9"/>
        <v>-</v>
      </c>
      <c r="B167" s="2" t="str">
        <f t="shared" si="10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2"/>
        <v>22</v>
      </c>
      <c r="K167" s="2" t="str">
        <f t="shared" si="11"/>
        <v>-</v>
      </c>
    </row>
    <row r="168" spans="1:11" s="2" customFormat="1">
      <c r="A168" s="17" t="str">
        <f t="shared" si="9"/>
        <v>-</v>
      </c>
      <c r="B168" s="2" t="str">
        <f t="shared" si="10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2"/>
        <v>23</v>
      </c>
      <c r="K168" s="2" t="str">
        <f t="shared" si="11"/>
        <v>-</v>
      </c>
    </row>
    <row r="169" spans="1:11" s="2" customFormat="1">
      <c r="A169" s="17" t="str">
        <f t="shared" si="9"/>
        <v>-</v>
      </c>
      <c r="B169" s="2" t="str">
        <f t="shared" si="10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2"/>
        <v>24</v>
      </c>
      <c r="K169" s="2" t="str">
        <f t="shared" si="11"/>
        <v>-</v>
      </c>
    </row>
    <row r="170" spans="1:11" s="2" customFormat="1">
      <c r="A170" s="17" t="str">
        <f t="shared" si="9"/>
        <v>-</v>
      </c>
      <c r="B170" s="2" t="str">
        <f t="shared" si="10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2"/>
        <v>25</v>
      </c>
      <c r="K170" s="2" t="str">
        <f t="shared" si="11"/>
        <v>-</v>
      </c>
    </row>
    <row r="171" spans="1:11" s="2" customFormat="1">
      <c r="A171" s="17" t="str">
        <f t="shared" si="9"/>
        <v>-</v>
      </c>
      <c r="B171" s="2" t="str">
        <f t="shared" si="10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2"/>
        <v>26</v>
      </c>
      <c r="K171" s="2" t="str">
        <f t="shared" si="11"/>
        <v>-</v>
      </c>
    </row>
    <row r="172" spans="1:11" s="2" customFormat="1">
      <c r="A172" s="17" t="str">
        <f t="shared" si="9"/>
        <v>-</v>
      </c>
      <c r="B172" s="2" t="str">
        <f t="shared" si="10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2"/>
        <v>27</v>
      </c>
      <c r="K172" s="2" t="str">
        <f t="shared" si="11"/>
        <v>-</v>
      </c>
    </row>
    <row r="173" spans="1:11" s="2" customFormat="1">
      <c r="A173" s="17" t="str">
        <f t="shared" si="9"/>
        <v>-</v>
      </c>
      <c r="B173" s="2" t="str">
        <f t="shared" si="10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2"/>
        <v>28</v>
      </c>
      <c r="K173" s="2" t="str">
        <f t="shared" si="11"/>
        <v>-</v>
      </c>
    </row>
    <row r="174" spans="1:11" s="2" customFormat="1">
      <c r="A174" s="17" t="str">
        <f t="shared" si="9"/>
        <v>-</v>
      </c>
      <c r="B174" s="2" t="str">
        <f t="shared" si="10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2"/>
        <v>29</v>
      </c>
      <c r="K174" s="2" t="str">
        <f t="shared" si="11"/>
        <v>-</v>
      </c>
    </row>
    <row r="175" spans="1:11" s="2" customFormat="1">
      <c r="A175" s="17" t="str">
        <f t="shared" si="9"/>
        <v>-</v>
      </c>
      <c r="B175" s="2" t="str">
        <f t="shared" si="10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2"/>
        <v>30</v>
      </c>
      <c r="K175" s="2" t="str">
        <f t="shared" si="11"/>
        <v>-</v>
      </c>
    </row>
    <row r="176" spans="1:11" s="2" customFormat="1">
      <c r="A176" s="17" t="str">
        <f t="shared" si="9"/>
        <v>-</v>
      </c>
      <c r="B176" s="2" t="str">
        <f t="shared" si="10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2"/>
        <v>31</v>
      </c>
      <c r="K176" s="2" t="str">
        <f t="shared" si="11"/>
        <v>-</v>
      </c>
    </row>
    <row r="177" spans="1:11" s="2" customFormat="1">
      <c r="A177" s="17" t="str">
        <f t="shared" si="9"/>
        <v>-</v>
      </c>
      <c r="B177" s="2" t="str">
        <f t="shared" si="10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2"/>
        <v>32</v>
      </c>
      <c r="K177" s="2" t="str">
        <f t="shared" si="11"/>
        <v>-</v>
      </c>
    </row>
    <row r="178" spans="1:11" s="2" customFormat="1">
      <c r="A178" s="17" t="str">
        <f t="shared" si="9"/>
        <v>-</v>
      </c>
      <c r="B178" s="2" t="str">
        <f t="shared" si="10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2"/>
        <v>33</v>
      </c>
      <c r="K178" s="2" t="str">
        <f t="shared" si="11"/>
        <v>-</v>
      </c>
    </row>
    <row r="179" spans="1:11" s="2" customFormat="1">
      <c r="A179" s="17" t="str">
        <f t="shared" si="9"/>
        <v>-</v>
      </c>
      <c r="B179" s="2" t="str">
        <f t="shared" si="10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2"/>
        <v>34</v>
      </c>
      <c r="K179" s="2" t="str">
        <f t="shared" si="11"/>
        <v>-</v>
      </c>
    </row>
    <row r="180" spans="1:11" s="2" customFormat="1">
      <c r="A180" s="17" t="str">
        <f t="shared" si="9"/>
        <v>-</v>
      </c>
      <c r="B180" s="2" t="str">
        <f t="shared" si="10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2"/>
        <v>35</v>
      </c>
      <c r="K180" s="2" t="str">
        <f t="shared" si="11"/>
        <v>-</v>
      </c>
    </row>
    <row r="181" spans="1:11" s="2" customFormat="1">
      <c r="A181" s="17" t="str">
        <f t="shared" si="9"/>
        <v>-</v>
      </c>
      <c r="B181" s="2" t="str">
        <f t="shared" si="10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2"/>
        <v>36</v>
      </c>
      <c r="K181" s="2" t="str">
        <f t="shared" si="11"/>
        <v>-</v>
      </c>
    </row>
    <row r="182" spans="1:11" s="2" customFormat="1">
      <c r="A182" s="17" t="str">
        <f t="shared" si="9"/>
        <v>-</v>
      </c>
      <c r="B182" s="2" t="str">
        <f t="shared" si="10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2"/>
        <v>37</v>
      </c>
      <c r="K182" s="2" t="str">
        <f t="shared" si="11"/>
        <v>-</v>
      </c>
    </row>
    <row r="183" spans="1:11" s="2" customFormat="1">
      <c r="A183" s="17" t="str">
        <f t="shared" si="9"/>
        <v>-</v>
      </c>
      <c r="B183" s="2" t="str">
        <f t="shared" si="10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2"/>
        <v>38</v>
      </c>
      <c r="K183" s="2" t="str">
        <f t="shared" si="11"/>
        <v>-</v>
      </c>
    </row>
    <row r="184" spans="1:11" s="2" customFormat="1">
      <c r="A184" s="17" t="str">
        <f t="shared" si="9"/>
        <v>-</v>
      </c>
      <c r="B184" s="2" t="str">
        <f t="shared" si="10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2"/>
        <v>39</v>
      </c>
      <c r="K184" s="2" t="str">
        <f t="shared" si="11"/>
        <v>-</v>
      </c>
    </row>
    <row r="185" spans="1:11" s="2" customFormat="1">
      <c r="A185" s="17" t="str">
        <f t="shared" si="9"/>
        <v>-</v>
      </c>
      <c r="B185" s="2" t="str">
        <f t="shared" si="10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2"/>
        <v>40</v>
      </c>
      <c r="K185" s="2" t="str">
        <f t="shared" si="11"/>
        <v>-</v>
      </c>
    </row>
    <row r="186" spans="1:11" s="2" customFormat="1">
      <c r="A186" s="17" t="str">
        <f t="shared" si="9"/>
        <v>-</v>
      </c>
      <c r="B186" s="2" t="str">
        <f t="shared" si="10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2"/>
        <v>41</v>
      </c>
      <c r="K186" s="2" t="str">
        <f t="shared" si="11"/>
        <v>-</v>
      </c>
    </row>
    <row r="187" spans="1:11" s="2" customFormat="1">
      <c r="A187" s="17" t="str">
        <f t="shared" si="9"/>
        <v>-</v>
      </c>
      <c r="B187" s="2" t="str">
        <f t="shared" si="10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2"/>
        <v>42</v>
      </c>
      <c r="K187" s="2" t="str">
        <f t="shared" si="11"/>
        <v>-</v>
      </c>
    </row>
    <row r="188" spans="1:11" s="2" customFormat="1">
      <c r="A188" s="17" t="str">
        <f t="shared" si="9"/>
        <v>-</v>
      </c>
      <c r="B188" s="2" t="str">
        <f t="shared" si="10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2"/>
        <v>43</v>
      </c>
      <c r="K188" s="2" t="str">
        <f t="shared" si="11"/>
        <v>-</v>
      </c>
    </row>
    <row r="189" spans="1:11" s="2" customFormat="1">
      <c r="A189" s="17" t="str">
        <f t="shared" si="9"/>
        <v>-</v>
      </c>
      <c r="B189" s="2" t="str">
        <f t="shared" si="10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2"/>
        <v>44</v>
      </c>
      <c r="K189" s="2" t="str">
        <f t="shared" si="11"/>
        <v>-</v>
      </c>
    </row>
    <row r="190" spans="1:11" s="2" customFormat="1">
      <c r="A190" s="17" t="str">
        <f t="shared" si="9"/>
        <v>-</v>
      </c>
      <c r="B190" s="2" t="str">
        <f t="shared" si="10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2"/>
        <v>45</v>
      </c>
      <c r="K190" s="2" t="str">
        <f t="shared" si="11"/>
        <v>-</v>
      </c>
    </row>
    <row r="191" spans="1:11" s="2" customFormat="1">
      <c r="A191" s="17" t="str">
        <f t="shared" si="9"/>
        <v>-</v>
      </c>
      <c r="B191" s="2" t="str">
        <f t="shared" si="10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2"/>
        <v>46</v>
      </c>
      <c r="K191" s="2" t="str">
        <f t="shared" si="11"/>
        <v>-</v>
      </c>
    </row>
    <row r="192" spans="1:11" s="2" customFormat="1">
      <c r="A192" s="17" t="str">
        <f t="shared" si="9"/>
        <v>-</v>
      </c>
      <c r="B192" s="2" t="str">
        <f t="shared" si="10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2"/>
        <v>47</v>
      </c>
      <c r="K192" s="2" t="str">
        <f t="shared" si="11"/>
        <v>-</v>
      </c>
    </row>
    <row r="193" spans="1:11" s="2" customFormat="1">
      <c r="A193" s="17" t="str">
        <f t="shared" si="9"/>
        <v>-</v>
      </c>
      <c r="B193" s="2" t="str">
        <f t="shared" si="10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2"/>
        <v>48</v>
      </c>
      <c r="K193" s="2" t="str">
        <f t="shared" si="11"/>
        <v>-</v>
      </c>
    </row>
    <row r="194" spans="1:11" s="2" customFormat="1">
      <c r="A194" s="17" t="str">
        <f t="shared" si="9"/>
        <v>-</v>
      </c>
      <c r="B194" s="2" t="str">
        <f t="shared" si="10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2"/>
        <v>49</v>
      </c>
      <c r="K194" s="2" t="str">
        <f t="shared" si="11"/>
        <v>-</v>
      </c>
    </row>
    <row r="195" spans="1:11" s="2" customFormat="1">
      <c r="A195" s="17" t="str">
        <f t="shared" si="9"/>
        <v>-</v>
      </c>
      <c r="B195" s="2" t="str">
        <f t="shared" si="10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2"/>
        <v>50</v>
      </c>
      <c r="K195" s="2" t="str">
        <f t="shared" si="11"/>
        <v>-</v>
      </c>
    </row>
    <row r="196" spans="1:11" s="2" customFormat="1">
      <c r="A196" s="17" t="str">
        <f t="shared" si="9"/>
        <v>-</v>
      </c>
      <c r="B196" s="2" t="str">
        <f t="shared" si="10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2"/>
        <v>51</v>
      </c>
      <c r="K196" s="2" t="str">
        <f t="shared" si="11"/>
        <v>-</v>
      </c>
    </row>
    <row r="197" spans="1:11" s="2" customFormat="1">
      <c r="A197" s="17" t="str">
        <f t="shared" si="9"/>
        <v>-</v>
      </c>
      <c r="B197" s="2" t="str">
        <f t="shared" si="10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2"/>
        <v>52</v>
      </c>
      <c r="K197" s="2" t="str">
        <f t="shared" si="11"/>
        <v>-</v>
      </c>
    </row>
    <row r="198" spans="1:11" s="2" customFormat="1">
      <c r="A198" s="17" t="str">
        <f t="shared" si="9"/>
        <v>-</v>
      </c>
      <c r="B198" s="2" t="str">
        <f t="shared" si="10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2"/>
        <v>53</v>
      </c>
      <c r="K198" s="2" t="str">
        <f t="shared" si="11"/>
        <v>-</v>
      </c>
    </row>
    <row r="199" spans="1:11" s="2" customFormat="1">
      <c r="A199" s="17" t="str">
        <f t="shared" si="9"/>
        <v>-</v>
      </c>
      <c r="B199" s="2" t="str">
        <f t="shared" si="10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2"/>
        <v>54</v>
      </c>
      <c r="K199" s="2" t="str">
        <f t="shared" si="11"/>
        <v>-</v>
      </c>
    </row>
    <row r="200" spans="1:11" s="2" customFormat="1">
      <c r="A200" s="17" t="str">
        <f t="shared" si="9"/>
        <v>-</v>
      </c>
      <c r="B200" s="2" t="str">
        <f t="shared" si="10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2"/>
        <v>55</v>
      </c>
      <c r="K200" s="2" t="str">
        <f t="shared" si="11"/>
        <v>-</v>
      </c>
    </row>
    <row r="201" spans="1:11" s="2" customFormat="1">
      <c r="A201" s="17" t="str">
        <f t="shared" si="9"/>
        <v>-</v>
      </c>
      <c r="B201" s="2" t="str">
        <f t="shared" si="10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2"/>
        <v>56</v>
      </c>
      <c r="K201" s="2" t="str">
        <f t="shared" si="11"/>
        <v>-</v>
      </c>
    </row>
    <row r="202" spans="1:11" s="2" customFormat="1">
      <c r="A202" s="17" t="str">
        <f t="shared" si="9"/>
        <v>-</v>
      </c>
      <c r="B202" s="2" t="str">
        <f t="shared" si="10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2"/>
        <v>57</v>
      </c>
      <c r="K202" s="2" t="str">
        <f t="shared" si="11"/>
        <v>-</v>
      </c>
    </row>
    <row r="203" spans="1:11" s="2" customFormat="1">
      <c r="A203" s="17" t="str">
        <f t="shared" si="9"/>
        <v>-</v>
      </c>
      <c r="B203" s="2" t="str">
        <f t="shared" si="10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2"/>
        <v>58</v>
      </c>
      <c r="K203" s="2" t="str">
        <f t="shared" si="11"/>
        <v>-</v>
      </c>
    </row>
    <row r="204" spans="1:11" s="2" customFormat="1">
      <c r="A204" s="17" t="str">
        <f t="shared" si="9"/>
        <v>-</v>
      </c>
      <c r="B204" s="2" t="str">
        <f t="shared" si="10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2"/>
        <v>59</v>
      </c>
      <c r="K204" s="2" t="str">
        <f t="shared" si="11"/>
        <v>-</v>
      </c>
    </row>
    <row r="205" spans="1:11" s="2" customFormat="1">
      <c r="A205" s="17" t="str">
        <f t="shared" si="9"/>
        <v>-</v>
      </c>
      <c r="B205" s="2" t="str">
        <f t="shared" si="10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2"/>
        <v>60</v>
      </c>
      <c r="K205" s="2" t="str">
        <f t="shared" si="11"/>
        <v>-</v>
      </c>
    </row>
    <row r="206" spans="1:11" s="2" customFormat="1">
      <c r="A206" s="17" t="str">
        <f t="shared" si="9"/>
        <v>-</v>
      </c>
      <c r="B206" s="2" t="str">
        <f t="shared" si="10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2"/>
        <v>61</v>
      </c>
      <c r="K206" s="2" t="str">
        <f t="shared" si="11"/>
        <v>-</v>
      </c>
    </row>
    <row r="207" spans="1:11" s="2" customFormat="1">
      <c r="A207" s="17" t="str">
        <f t="shared" si="9"/>
        <v>-</v>
      </c>
      <c r="B207" s="2" t="str">
        <f t="shared" si="10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2"/>
        <v>62</v>
      </c>
      <c r="K207" s="2" t="str">
        <f t="shared" si="11"/>
        <v>-</v>
      </c>
    </row>
    <row r="208" spans="1:11" s="2" customFormat="1">
      <c r="A208" s="17" t="str">
        <f t="shared" si="9"/>
        <v>-</v>
      </c>
      <c r="B208" s="2" t="str">
        <f t="shared" si="10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2"/>
        <v>63</v>
      </c>
      <c r="K208" s="2" t="str">
        <f t="shared" si="11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3">IF(C147="Ja","Redan rankad",IF(ISBLANK(E6),"-",TIMEVALUE(IF(D217="förlorare",TEXT(E6+$D$72,"mm:ss.000"),TEXT(E6,"mm:ss.000")))))</f>
        <v>-</v>
      </c>
      <c r="B217" s="2" t="str">
        <f t="shared" ref="B217:B278" si="14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5">IFERROR(VLOOKUP(SMALL($A$216:$A$278,$J217),$A$216:$B$278,2,FALSE),"-")</f>
        <v>-</v>
      </c>
    </row>
    <row r="218" spans="1:12" s="2" customFormat="1">
      <c r="A218" s="17" t="str">
        <f t="shared" ca="1" si="13"/>
        <v>-</v>
      </c>
      <c r="B218" s="2" t="str">
        <f t="shared" si="14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6">J217+1</f>
        <v>3</v>
      </c>
      <c r="K218" s="19" t="str">
        <f t="shared" ca="1" si="15"/>
        <v>-</v>
      </c>
    </row>
    <row r="219" spans="1:12" s="2" customFormat="1">
      <c r="A219" s="17" t="str">
        <f t="shared" ca="1" si="13"/>
        <v>-</v>
      </c>
      <c r="B219" s="2" t="str">
        <f t="shared" si="14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6"/>
        <v>4</v>
      </c>
      <c r="K219" s="19" t="str">
        <f t="shared" ca="1" si="15"/>
        <v>-</v>
      </c>
    </row>
    <row r="220" spans="1:12" s="2" customFormat="1">
      <c r="A220" s="17" t="str">
        <f t="shared" ca="1" si="13"/>
        <v>-</v>
      </c>
      <c r="B220" s="2" t="str">
        <f t="shared" si="14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6"/>
        <v>5</v>
      </c>
      <c r="K220" s="19" t="str">
        <f t="shared" ca="1" si="15"/>
        <v>-</v>
      </c>
    </row>
    <row r="221" spans="1:12" s="2" customFormat="1">
      <c r="A221" s="17" t="str">
        <f t="shared" ca="1" si="13"/>
        <v>-</v>
      </c>
      <c r="B221" s="2" t="str">
        <f t="shared" si="14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6"/>
        <v>6</v>
      </c>
      <c r="K221" s="19" t="str">
        <f t="shared" ca="1" si="15"/>
        <v>-</v>
      </c>
    </row>
    <row r="222" spans="1:12" s="2" customFormat="1">
      <c r="A222" s="17" t="str">
        <f t="shared" ca="1" si="13"/>
        <v>-</v>
      </c>
      <c r="B222" s="2" t="str">
        <f t="shared" si="14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6"/>
        <v>7</v>
      </c>
      <c r="K222" s="19" t="str">
        <f t="shared" ca="1" si="15"/>
        <v>-</v>
      </c>
    </row>
    <row r="223" spans="1:12" s="2" customFormat="1">
      <c r="A223" s="17" t="str">
        <f t="shared" ca="1" si="13"/>
        <v>-</v>
      </c>
      <c r="B223" s="2" t="str">
        <f t="shared" si="14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6"/>
        <v>8</v>
      </c>
      <c r="K223" s="19" t="str">
        <f t="shared" ca="1" si="15"/>
        <v>-</v>
      </c>
    </row>
    <row r="224" spans="1:12" s="2" customFormat="1">
      <c r="A224" s="17" t="str">
        <f t="shared" ca="1" si="13"/>
        <v>-</v>
      </c>
      <c r="B224" s="2" t="str">
        <f t="shared" si="14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6"/>
        <v>9</v>
      </c>
      <c r="K224" s="19" t="str">
        <f t="shared" ca="1" si="15"/>
        <v>-</v>
      </c>
    </row>
    <row r="225" spans="1:11" s="2" customFormat="1">
      <c r="A225" s="17" t="str">
        <f t="shared" ca="1" si="13"/>
        <v>-</v>
      </c>
      <c r="B225" s="2" t="str">
        <f t="shared" si="14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6"/>
        <v>10</v>
      </c>
      <c r="K225" s="19" t="str">
        <f t="shared" ca="1" si="15"/>
        <v>-</v>
      </c>
    </row>
    <row r="226" spans="1:11" s="2" customFormat="1">
      <c r="A226" s="17" t="str">
        <f t="shared" ca="1" si="13"/>
        <v>-</v>
      </c>
      <c r="B226" s="2" t="str">
        <f t="shared" si="14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6"/>
        <v>11</v>
      </c>
      <c r="K226" s="19" t="str">
        <f t="shared" ca="1" si="15"/>
        <v>-</v>
      </c>
    </row>
    <row r="227" spans="1:11" s="2" customFormat="1">
      <c r="A227" s="17" t="str">
        <f t="shared" ca="1" si="13"/>
        <v>-</v>
      </c>
      <c r="B227" s="2" t="str">
        <f t="shared" si="14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6"/>
        <v>12</v>
      </c>
      <c r="K227" s="19" t="str">
        <f t="shared" ca="1" si="15"/>
        <v>-</v>
      </c>
    </row>
    <row r="228" spans="1:11" s="2" customFormat="1">
      <c r="A228" s="17" t="str">
        <f t="shared" ca="1" si="13"/>
        <v>-</v>
      </c>
      <c r="B228" s="2" t="str">
        <f t="shared" si="14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6"/>
        <v>13</v>
      </c>
      <c r="K228" s="19" t="str">
        <f t="shared" ca="1" si="15"/>
        <v>-</v>
      </c>
    </row>
    <row r="229" spans="1:11" s="2" customFormat="1">
      <c r="A229" s="17" t="str">
        <f t="shared" ca="1" si="13"/>
        <v>-</v>
      </c>
      <c r="B229" s="2" t="str">
        <f t="shared" si="14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6"/>
        <v>14</v>
      </c>
      <c r="K229" s="19" t="str">
        <f t="shared" ca="1" si="15"/>
        <v>-</v>
      </c>
    </row>
    <row r="230" spans="1:11" s="2" customFormat="1">
      <c r="A230" s="17" t="str">
        <f t="shared" ca="1" si="13"/>
        <v>-</v>
      </c>
      <c r="B230" s="2" t="str">
        <f t="shared" si="14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6"/>
        <v>15</v>
      </c>
      <c r="K230" s="19" t="str">
        <f t="shared" ca="1" si="15"/>
        <v>-</v>
      </c>
    </row>
    <row r="231" spans="1:11" s="2" customFormat="1">
      <c r="A231" s="17" t="str">
        <f t="shared" ca="1" si="13"/>
        <v>-</v>
      </c>
      <c r="B231" s="2" t="str">
        <f t="shared" si="14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6"/>
        <v>16</v>
      </c>
      <c r="K231" s="19" t="str">
        <f t="shared" ca="1" si="15"/>
        <v>-</v>
      </c>
    </row>
    <row r="232" spans="1:11" s="2" customFormat="1">
      <c r="A232" s="17" t="str">
        <f t="shared" ca="1" si="13"/>
        <v>-</v>
      </c>
      <c r="B232" s="2" t="str">
        <f t="shared" si="14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6"/>
        <v>17</v>
      </c>
      <c r="K232" s="19" t="str">
        <f t="shared" ca="1" si="15"/>
        <v>-</v>
      </c>
    </row>
    <row r="233" spans="1:11" s="2" customFormat="1">
      <c r="A233" s="17" t="str">
        <f t="shared" ca="1" si="13"/>
        <v>-</v>
      </c>
      <c r="B233" s="2" t="str">
        <f t="shared" si="14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6"/>
        <v>18</v>
      </c>
      <c r="K233" s="19" t="str">
        <f t="shared" ca="1" si="15"/>
        <v>-</v>
      </c>
    </row>
    <row r="234" spans="1:11" s="2" customFormat="1">
      <c r="A234" s="17" t="str">
        <f t="shared" ca="1" si="13"/>
        <v>-</v>
      </c>
      <c r="B234" s="2" t="str">
        <f t="shared" si="14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6"/>
        <v>19</v>
      </c>
      <c r="K234" s="19" t="str">
        <f t="shared" ca="1" si="15"/>
        <v>-</v>
      </c>
    </row>
    <row r="235" spans="1:11" s="2" customFormat="1">
      <c r="A235" s="17" t="str">
        <f t="shared" ca="1" si="13"/>
        <v>-</v>
      </c>
      <c r="B235" s="2" t="str">
        <f t="shared" si="14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6"/>
        <v>20</v>
      </c>
      <c r="K235" s="19" t="str">
        <f t="shared" ca="1" si="15"/>
        <v>-</v>
      </c>
    </row>
    <row r="236" spans="1:11" s="2" customFormat="1">
      <c r="A236" s="17" t="str">
        <f t="shared" ca="1" si="13"/>
        <v>-</v>
      </c>
      <c r="B236" s="2" t="str">
        <f t="shared" si="14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6"/>
        <v>21</v>
      </c>
      <c r="K236" s="19" t="str">
        <f t="shared" ca="1" si="15"/>
        <v>-</v>
      </c>
    </row>
    <row r="237" spans="1:11" s="2" customFormat="1">
      <c r="A237" s="17" t="str">
        <f t="shared" ca="1" si="13"/>
        <v>-</v>
      </c>
      <c r="B237" s="2" t="str">
        <f t="shared" si="14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6"/>
        <v>22</v>
      </c>
      <c r="K237" s="19" t="str">
        <f t="shared" ca="1" si="15"/>
        <v>-</v>
      </c>
    </row>
    <row r="238" spans="1:11" s="2" customFormat="1">
      <c r="A238" s="17" t="str">
        <f t="shared" ca="1" si="13"/>
        <v>-</v>
      </c>
      <c r="B238" s="2" t="str">
        <f t="shared" si="14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6"/>
        <v>23</v>
      </c>
      <c r="K238" s="19" t="str">
        <f t="shared" ca="1" si="15"/>
        <v>-</v>
      </c>
    </row>
    <row r="239" spans="1:11" s="2" customFormat="1">
      <c r="A239" s="17" t="str">
        <f t="shared" ca="1" si="13"/>
        <v>-</v>
      </c>
      <c r="B239" s="2" t="str">
        <f t="shared" si="14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6"/>
        <v>24</v>
      </c>
      <c r="K239" s="19" t="str">
        <f t="shared" ca="1" si="15"/>
        <v>-</v>
      </c>
    </row>
    <row r="240" spans="1:11" s="2" customFormat="1">
      <c r="A240" s="17" t="str">
        <f t="shared" ca="1" si="13"/>
        <v>-</v>
      </c>
      <c r="B240" s="2" t="str">
        <f t="shared" si="14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6"/>
        <v>25</v>
      </c>
      <c r="K240" s="19" t="str">
        <f t="shared" ca="1" si="15"/>
        <v>-</v>
      </c>
    </row>
    <row r="241" spans="1:11" s="2" customFormat="1">
      <c r="A241" s="17" t="str">
        <f t="shared" ca="1" si="13"/>
        <v>-</v>
      </c>
      <c r="B241" s="2" t="str">
        <f t="shared" si="14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6"/>
        <v>26</v>
      </c>
      <c r="K241" s="19" t="str">
        <f t="shared" ca="1" si="15"/>
        <v>-</v>
      </c>
    </row>
    <row r="242" spans="1:11" s="2" customFormat="1">
      <c r="A242" s="17" t="str">
        <f t="shared" ca="1" si="13"/>
        <v>-</v>
      </c>
      <c r="B242" s="2" t="str">
        <f t="shared" si="14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6"/>
        <v>27</v>
      </c>
      <c r="K242" s="19" t="str">
        <f t="shared" ca="1" si="15"/>
        <v>-</v>
      </c>
    </row>
    <row r="243" spans="1:11" s="2" customFormat="1">
      <c r="A243" s="17" t="str">
        <f t="shared" ca="1" si="13"/>
        <v>-</v>
      </c>
      <c r="B243" s="2" t="str">
        <f t="shared" si="14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6"/>
        <v>28</v>
      </c>
      <c r="K243" s="19" t="str">
        <f t="shared" ca="1" si="15"/>
        <v>-</v>
      </c>
    </row>
    <row r="244" spans="1:11" s="2" customFormat="1">
      <c r="A244" s="17" t="str">
        <f t="shared" ca="1" si="13"/>
        <v>-</v>
      </c>
      <c r="B244" s="2" t="str">
        <f t="shared" si="14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6"/>
        <v>29</v>
      </c>
      <c r="K244" s="19" t="str">
        <f t="shared" ca="1" si="15"/>
        <v>-</v>
      </c>
    </row>
    <row r="245" spans="1:11" s="2" customFormat="1">
      <c r="A245" s="17" t="str">
        <f t="shared" ca="1" si="13"/>
        <v>-</v>
      </c>
      <c r="B245" s="2" t="str">
        <f t="shared" si="14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6"/>
        <v>30</v>
      </c>
      <c r="K245" s="19" t="str">
        <f t="shared" ca="1" si="15"/>
        <v>-</v>
      </c>
    </row>
    <row r="246" spans="1:11" s="2" customFormat="1">
      <c r="A246" s="17" t="str">
        <f t="shared" ca="1" si="13"/>
        <v>-</v>
      </c>
      <c r="B246" s="2" t="str">
        <f t="shared" si="14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6"/>
        <v>31</v>
      </c>
      <c r="K246" s="19" t="str">
        <f t="shared" ca="1" si="15"/>
        <v>-</v>
      </c>
    </row>
    <row r="247" spans="1:11" s="2" customFormat="1">
      <c r="A247" s="17" t="str">
        <f t="shared" ca="1" si="13"/>
        <v>-</v>
      </c>
      <c r="B247" s="2" t="str">
        <f t="shared" si="14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6"/>
        <v>32</v>
      </c>
      <c r="K247" s="19" t="str">
        <f t="shared" ca="1" si="15"/>
        <v>-</v>
      </c>
    </row>
    <row r="248" spans="1:11" s="2" customFormat="1">
      <c r="A248" s="17" t="str">
        <f t="shared" ca="1" si="13"/>
        <v>-</v>
      </c>
      <c r="B248" s="2" t="str">
        <f t="shared" si="14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6"/>
        <v>33</v>
      </c>
      <c r="K248" s="19" t="str">
        <f t="shared" ca="1" si="15"/>
        <v>-</v>
      </c>
    </row>
    <row r="249" spans="1:11" s="2" customFormat="1">
      <c r="A249" s="17" t="str">
        <f t="shared" ca="1" si="13"/>
        <v>-</v>
      </c>
      <c r="B249" s="2" t="str">
        <f t="shared" si="14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6"/>
        <v>34</v>
      </c>
      <c r="K249" s="19" t="str">
        <f t="shared" ca="1" si="15"/>
        <v>-</v>
      </c>
    </row>
    <row r="250" spans="1:11" s="2" customFormat="1">
      <c r="A250" s="17" t="str">
        <f t="shared" ca="1" si="13"/>
        <v>-</v>
      </c>
      <c r="B250" s="2" t="str">
        <f t="shared" si="14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6"/>
        <v>35</v>
      </c>
      <c r="K250" s="19" t="str">
        <f t="shared" ca="1" si="15"/>
        <v>-</v>
      </c>
    </row>
    <row r="251" spans="1:11" s="2" customFormat="1">
      <c r="A251" s="17" t="str">
        <f t="shared" ca="1" si="13"/>
        <v>-</v>
      </c>
      <c r="B251" s="2" t="str">
        <f t="shared" si="14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6"/>
        <v>36</v>
      </c>
      <c r="K251" s="19" t="str">
        <f t="shared" ca="1" si="15"/>
        <v>-</v>
      </c>
    </row>
    <row r="252" spans="1:11" s="2" customFormat="1">
      <c r="A252" s="17" t="str">
        <f t="shared" ca="1" si="13"/>
        <v>-</v>
      </c>
      <c r="B252" s="2" t="str">
        <f t="shared" si="14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6"/>
        <v>37</v>
      </c>
      <c r="K252" s="19" t="str">
        <f t="shared" ca="1" si="15"/>
        <v>-</v>
      </c>
    </row>
    <row r="253" spans="1:11" s="2" customFormat="1">
      <c r="A253" s="17" t="str">
        <f t="shared" ca="1" si="13"/>
        <v>-</v>
      </c>
      <c r="B253" s="2" t="str">
        <f t="shared" si="14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6"/>
        <v>38</v>
      </c>
      <c r="K253" s="19" t="str">
        <f t="shared" ca="1" si="15"/>
        <v>-</v>
      </c>
    </row>
    <row r="254" spans="1:11" s="2" customFormat="1">
      <c r="A254" s="17" t="str">
        <f t="shared" ca="1" si="13"/>
        <v>-</v>
      </c>
      <c r="B254" s="2" t="str">
        <f t="shared" si="14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6"/>
        <v>39</v>
      </c>
      <c r="K254" s="19" t="str">
        <f t="shared" ca="1" si="15"/>
        <v>-</v>
      </c>
    </row>
    <row r="255" spans="1:11" s="2" customFormat="1">
      <c r="A255" s="17" t="str">
        <f t="shared" ca="1" si="13"/>
        <v>-</v>
      </c>
      <c r="B255" s="2" t="str">
        <f t="shared" si="14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6"/>
        <v>40</v>
      </c>
      <c r="K255" s="19" t="str">
        <f t="shared" ca="1" si="15"/>
        <v>-</v>
      </c>
    </row>
    <row r="256" spans="1:11" s="2" customFormat="1">
      <c r="A256" s="17" t="str">
        <f t="shared" ca="1" si="13"/>
        <v>-</v>
      </c>
      <c r="B256" s="2" t="str">
        <f t="shared" si="14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6"/>
        <v>41</v>
      </c>
      <c r="K256" s="19" t="str">
        <f t="shared" ca="1" si="15"/>
        <v>-</v>
      </c>
    </row>
    <row r="257" spans="1:11" s="2" customFormat="1">
      <c r="A257" s="17" t="str">
        <f t="shared" ca="1" si="13"/>
        <v>-</v>
      </c>
      <c r="B257" s="2" t="str">
        <f t="shared" si="14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6"/>
        <v>42</v>
      </c>
      <c r="K257" s="19" t="str">
        <f t="shared" ca="1" si="15"/>
        <v>-</v>
      </c>
    </row>
    <row r="258" spans="1:11" s="2" customFormat="1">
      <c r="A258" s="17" t="str">
        <f t="shared" ca="1" si="13"/>
        <v>-</v>
      </c>
      <c r="B258" s="2" t="str">
        <f t="shared" si="14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6"/>
        <v>43</v>
      </c>
      <c r="K258" s="19" t="str">
        <f t="shared" ca="1" si="15"/>
        <v>-</v>
      </c>
    </row>
    <row r="259" spans="1:11" s="2" customFormat="1">
      <c r="A259" s="17" t="str">
        <f t="shared" ca="1" si="13"/>
        <v>-</v>
      </c>
      <c r="B259" s="2" t="str">
        <f t="shared" si="14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6"/>
        <v>44</v>
      </c>
      <c r="K259" s="19" t="str">
        <f t="shared" ca="1" si="15"/>
        <v>-</v>
      </c>
    </row>
    <row r="260" spans="1:11" s="2" customFormat="1">
      <c r="A260" s="17" t="str">
        <f t="shared" ca="1" si="13"/>
        <v>-</v>
      </c>
      <c r="B260" s="2" t="str">
        <f t="shared" si="14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6"/>
        <v>45</v>
      </c>
      <c r="K260" s="19" t="str">
        <f t="shared" ca="1" si="15"/>
        <v>-</v>
      </c>
    </row>
    <row r="261" spans="1:11" s="2" customFormat="1">
      <c r="A261" s="17" t="str">
        <f t="shared" ca="1" si="13"/>
        <v>-</v>
      </c>
      <c r="B261" s="2" t="str">
        <f t="shared" si="14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6"/>
        <v>46</v>
      </c>
      <c r="K261" s="19" t="str">
        <f t="shared" ca="1" si="15"/>
        <v>-</v>
      </c>
    </row>
    <row r="262" spans="1:11" s="2" customFormat="1">
      <c r="A262" s="17" t="str">
        <f t="shared" ca="1" si="13"/>
        <v>-</v>
      </c>
      <c r="B262" s="2" t="str">
        <f t="shared" si="14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6"/>
        <v>47</v>
      </c>
      <c r="K262" s="19" t="str">
        <f t="shared" ca="1" si="15"/>
        <v>-</v>
      </c>
    </row>
    <row r="263" spans="1:11" s="2" customFormat="1">
      <c r="A263" s="17" t="str">
        <f t="shared" ca="1" si="13"/>
        <v>-</v>
      </c>
      <c r="B263" s="2" t="str">
        <f t="shared" si="14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6"/>
        <v>48</v>
      </c>
      <c r="K263" s="19" t="str">
        <f t="shared" ca="1" si="15"/>
        <v>-</v>
      </c>
    </row>
    <row r="264" spans="1:11" s="2" customFormat="1">
      <c r="A264" s="17" t="str">
        <f t="shared" ca="1" si="13"/>
        <v>-</v>
      </c>
      <c r="B264" s="2" t="str">
        <f t="shared" si="14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6"/>
        <v>49</v>
      </c>
      <c r="K264" s="19" t="str">
        <f t="shared" ca="1" si="15"/>
        <v>-</v>
      </c>
    </row>
    <row r="265" spans="1:11" s="2" customFormat="1">
      <c r="A265" s="17" t="str">
        <f t="shared" ca="1" si="13"/>
        <v>-</v>
      </c>
      <c r="B265" s="2" t="str">
        <f t="shared" si="14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6"/>
        <v>50</v>
      </c>
      <c r="K265" s="19" t="str">
        <f t="shared" ca="1" si="15"/>
        <v>-</v>
      </c>
    </row>
    <row r="266" spans="1:11" s="2" customFormat="1">
      <c r="A266" s="17" t="str">
        <f t="shared" ca="1" si="13"/>
        <v>-</v>
      </c>
      <c r="B266" s="2" t="str">
        <f t="shared" si="14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6"/>
        <v>51</v>
      </c>
      <c r="K266" s="19" t="str">
        <f t="shared" ca="1" si="15"/>
        <v>-</v>
      </c>
    </row>
    <row r="267" spans="1:11" s="2" customFormat="1">
      <c r="A267" s="17" t="str">
        <f t="shared" ca="1" si="13"/>
        <v>-</v>
      </c>
      <c r="B267" s="2" t="str">
        <f t="shared" si="14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6"/>
        <v>52</v>
      </c>
      <c r="K267" s="19" t="str">
        <f t="shared" ca="1" si="15"/>
        <v>-</v>
      </c>
    </row>
    <row r="268" spans="1:11" s="2" customFormat="1">
      <c r="A268" s="17" t="str">
        <f t="shared" ca="1" si="13"/>
        <v>-</v>
      </c>
      <c r="B268" s="2" t="str">
        <f t="shared" si="14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6"/>
        <v>53</v>
      </c>
      <c r="K268" s="19" t="str">
        <f t="shared" ca="1" si="15"/>
        <v>-</v>
      </c>
    </row>
    <row r="269" spans="1:11" s="2" customFormat="1">
      <c r="A269" s="17" t="str">
        <f t="shared" ca="1" si="13"/>
        <v>-</v>
      </c>
      <c r="B269" s="2" t="str">
        <f t="shared" si="14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6"/>
        <v>54</v>
      </c>
      <c r="K269" s="19" t="str">
        <f t="shared" ca="1" si="15"/>
        <v>-</v>
      </c>
    </row>
    <row r="270" spans="1:11" s="2" customFormat="1">
      <c r="A270" s="17" t="str">
        <f t="shared" ca="1" si="13"/>
        <v>-</v>
      </c>
      <c r="B270" s="2" t="str">
        <f t="shared" si="14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6"/>
        <v>55</v>
      </c>
      <c r="K270" s="19" t="str">
        <f t="shared" ca="1" si="15"/>
        <v>-</v>
      </c>
    </row>
    <row r="271" spans="1:11" s="2" customFormat="1">
      <c r="A271" s="17" t="str">
        <f t="shared" ca="1" si="13"/>
        <v>-</v>
      </c>
      <c r="B271" s="2" t="str">
        <f t="shared" si="14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6"/>
        <v>56</v>
      </c>
      <c r="K271" s="19" t="str">
        <f t="shared" ca="1" si="15"/>
        <v>-</v>
      </c>
    </row>
    <row r="272" spans="1:11" s="2" customFormat="1">
      <c r="A272" s="17" t="str">
        <f t="shared" ca="1" si="13"/>
        <v>-</v>
      </c>
      <c r="B272" s="2" t="str">
        <f t="shared" si="14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6"/>
        <v>57</v>
      </c>
      <c r="K272" s="19" t="str">
        <f t="shared" ca="1" si="15"/>
        <v>-</v>
      </c>
    </row>
    <row r="273" spans="1:11" s="2" customFormat="1">
      <c r="A273" s="17" t="str">
        <f t="shared" ca="1" si="13"/>
        <v>-</v>
      </c>
      <c r="B273" s="2" t="str">
        <f t="shared" si="14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6"/>
        <v>58</v>
      </c>
      <c r="K273" s="19" t="str">
        <f t="shared" ca="1" si="15"/>
        <v>-</v>
      </c>
    </row>
    <row r="274" spans="1:11" s="2" customFormat="1">
      <c r="A274" s="17" t="str">
        <f t="shared" ca="1" si="13"/>
        <v>-</v>
      </c>
      <c r="B274" s="2" t="str">
        <f t="shared" si="14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6"/>
        <v>59</v>
      </c>
      <c r="K274" s="19" t="str">
        <f t="shared" ca="1" si="15"/>
        <v>-</v>
      </c>
    </row>
    <row r="275" spans="1:11" s="2" customFormat="1">
      <c r="A275" s="17" t="str">
        <f t="shared" ca="1" si="13"/>
        <v>-</v>
      </c>
      <c r="B275" s="2" t="str">
        <f t="shared" si="14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6"/>
        <v>60</v>
      </c>
      <c r="K275" s="19" t="str">
        <f t="shared" ca="1" si="15"/>
        <v>-</v>
      </c>
    </row>
    <row r="276" spans="1:11" s="2" customFormat="1">
      <c r="A276" s="17" t="str">
        <f t="shared" ca="1" si="13"/>
        <v>-</v>
      </c>
      <c r="B276" s="2" t="str">
        <f t="shared" si="14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6"/>
        <v>61</v>
      </c>
      <c r="K276" s="19" t="str">
        <f t="shared" ca="1" si="15"/>
        <v>-</v>
      </c>
    </row>
    <row r="277" spans="1:11" s="2" customFormat="1">
      <c r="A277" s="17" t="str">
        <f t="shared" ca="1" si="13"/>
        <v>-</v>
      </c>
      <c r="B277" s="2" t="str">
        <f t="shared" si="14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6"/>
        <v>62</v>
      </c>
      <c r="K277" s="19" t="str">
        <f t="shared" ca="1" si="15"/>
        <v>-</v>
      </c>
    </row>
    <row r="278" spans="1:11" s="2" customFormat="1">
      <c r="A278" s="17" t="str">
        <f t="shared" ca="1" si="13"/>
        <v>-</v>
      </c>
      <c r="B278" s="2" t="str">
        <f t="shared" si="14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6"/>
        <v>63</v>
      </c>
      <c r="K278" s="19" t="str">
        <f t="shared" ca="1" si="15"/>
        <v>-</v>
      </c>
    </row>
    <row r="279" spans="1:11" s="2" customFormat="1"/>
    <row r="280" spans="1:11" s="18" customFormat="1"/>
  </sheetData>
  <sortState ref="J5:M30">
    <sortCondition ref="J5:J30"/>
  </sortState>
  <conditionalFormatting sqref="K146:K208">
    <cfRule type="duplicateValues" dxfId="59" priority="3"/>
    <cfRule type="expression" dxfId="58" priority="4">
      <formula>(ROW()&lt;(ROW($K$146)+$D$143))</formula>
    </cfRule>
  </conditionalFormatting>
  <conditionalFormatting sqref="K28:K36">
    <cfRule type="duplicateValues" dxfId="57" priority="5"/>
  </conditionalFormatting>
  <conditionalFormatting sqref="K76:K138">
    <cfRule type="duplicateValues" dxfId="56" priority="2"/>
    <cfRule type="expression" dxfId="55" priority="6">
      <formula>(ROW()&lt;(ROW($K$76)+$D$73))</formula>
    </cfRule>
  </conditionalFormatting>
  <conditionalFormatting sqref="A76:A138">
    <cfRule type="duplicateValues" dxfId="54" priority="7"/>
  </conditionalFormatting>
  <conditionalFormatting sqref="A146:A208">
    <cfRule type="containsText" dxfId="53" priority="8" operator="containsText" text="Redan rankad">
      <formula>NOT(ISERROR(SEARCH("Redan rankad",A146)))</formula>
    </cfRule>
    <cfRule type="duplicateValues" dxfId="52" priority="9"/>
  </conditionalFormatting>
  <conditionalFormatting sqref="B146:B208">
    <cfRule type="duplicateValues" dxfId="51" priority="10"/>
  </conditionalFormatting>
  <conditionalFormatting sqref="A216:A278">
    <cfRule type="containsText" dxfId="50" priority="11" operator="containsText" text="Redan rankad">
      <formula>NOT(ISERROR(SEARCH("Redan rankad",A216)))</formula>
    </cfRule>
    <cfRule type="duplicateValues" dxfId="49" priority="12"/>
  </conditionalFormatting>
  <conditionalFormatting sqref="B216:B278">
    <cfRule type="duplicateValues" dxfId="48" priority="13"/>
  </conditionalFormatting>
  <conditionalFormatting sqref="K216:K278">
    <cfRule type="duplicateValues" dxfId="47" priority="14"/>
    <cfRule type="expression" dxfId="46" priority="15">
      <formula>(ROW()&lt;(ROW($K$216)+$D$213))</formula>
    </cfRule>
  </conditionalFormatting>
  <conditionalFormatting sqref="K5:K26">
    <cfRule type="duplicateValues" dxfId="4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Normal="100" zoomScaleSheetLayoutView="90" zoomScalePageLayoutView="125" workbookViewId="0">
      <selection activeCell="F35" sqref="F35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3.625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3.6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H11_12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17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59 BERGGREN Tim Sundsvalls SLK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59 BERGGREN Tim Sundsvalls SLK</v>
      </c>
      <c r="N6" s="161"/>
      <c r="O6" s="163"/>
      <c r="P6" s="81" t="str">
        <f>IF(O6&lt;&gt;"",IF(N6+O6&lt;N8+O8,0,(N6+O6)-(N8+O8)),"")</f>
        <v/>
      </c>
      <c r="Q6" s="78" t="str">
        <f>IF(P6&lt;P8,"v",IF(P6=P8,IF(O6&lt;O8,"v",""),""))</f>
        <v/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18</v>
      </c>
      <c r="B7" s="133" t="s">
        <v>126</v>
      </c>
      <c r="C7" s="133">
        <v>55</v>
      </c>
      <c r="D7" s="83" t="str">
        <f ca="1">("Nr "&amp;INDIRECT("Ranking" &amp;D1 &amp;"!M21")) &amp;" " &amp;(INDIRECT("Ranking" &amp;D1 &amp;"!K21")) &amp;" " &amp;(INDIRECT("Ranking" &amp;D1 &amp;"!L21"))</f>
        <v>Nr 68 KJELLBERG Frans Sundsvalls SLK</v>
      </c>
      <c r="E7" s="160">
        <v>0.5</v>
      </c>
      <c r="F7" s="158">
        <v>1.095</v>
      </c>
      <c r="G7" s="77">
        <f t="shared" ref="G7" si="0">IF(F7&lt;&gt;"",IF(E7+F7&lt;E8+F8,0,(E7+F7)-(E8+F8)),"")</f>
        <v>1.595</v>
      </c>
      <c r="H7" s="78" t="str">
        <f>IF(G7&lt;G8,"v",IF(G7=G8,IF(F7&lt;F8,"v",""),""))</f>
        <v/>
      </c>
      <c r="I7" s="30"/>
      <c r="J7" s="181">
        <v>87</v>
      </c>
      <c r="K7" s="183" t="s">
        <v>126</v>
      </c>
      <c r="L7" s="181">
        <v>128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76 KUZMIN Andrei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76 KUZMIN Andrei Sundsvalls SLK</v>
      </c>
      <c r="N8" s="163"/>
      <c r="O8" s="161"/>
      <c r="P8" s="87" t="str">
        <f>IF(O8&lt;&gt;"",IF(N8+O8&lt;N6+O6,0,(N8+O8)-(N6+O6)),"")</f>
        <v/>
      </c>
      <c r="Q8" s="88" t="str">
        <f>IF(P8&lt;P6,"v",IF(P8=P6,IF(O8&lt;O6,"v",""),""))</f>
        <v/>
      </c>
      <c r="R8" s="39"/>
      <c r="S8" s="39"/>
      <c r="T8" s="39"/>
      <c r="U8" s="39"/>
      <c r="V8" s="76" t="str">
        <f>IF(Q6&lt;&gt;"",M6,IF(Q8&lt;&gt;"",M8,""))</f>
        <v/>
      </c>
      <c r="W8" s="159"/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19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64 MALKER Elliot Sundsvalls SLK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64 MALKER Elliot Sundsvalls SLK</v>
      </c>
      <c r="N10" s="162"/>
      <c r="O10" s="164"/>
      <c r="P10" s="81" t="str">
        <f>IF(O10&lt;&gt;"",IF(N10+O10&lt;N12+O12,0,(N10+O10)-(N12+O12)),"")</f>
        <v/>
      </c>
      <c r="Q10" s="78" t="str">
        <f>IF(P10&lt;P12,"v",IF(P10=P12,IF(O10&lt;O12,"v",""),""))</f>
        <v/>
      </c>
      <c r="R10" s="30"/>
      <c r="S10" s="180">
        <f>L35+25</f>
        <v>160</v>
      </c>
      <c r="T10" s="177" t="s">
        <v>126</v>
      </c>
      <c r="U10" s="180">
        <f>S32+21</f>
        <v>184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20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81">
        <f>J7+1</f>
        <v>88</v>
      </c>
      <c r="K11" s="183" t="s">
        <v>126</v>
      </c>
      <c r="L11" s="181">
        <f>L7+1</f>
        <v>129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61 BYLUND Ludvig Sundsvalls SLK</v>
      </c>
      <c r="E12" s="158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>v</v>
      </c>
      <c r="I12" s="39"/>
      <c r="J12" s="182"/>
      <c r="K12" s="182"/>
      <c r="L12" s="182"/>
      <c r="M12" s="95" t="str">
        <f ca="1">IF(H11&lt;&gt;"",D11,IF(H12&lt;&gt;"",D12,""))</f>
        <v>Nr 61 BYLUND Ludvig Sundsvalls SLK</v>
      </c>
      <c r="N12" s="164"/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>IF(Q10&lt;&gt;"",M10,IF(Q12&lt;&gt;"",M12,""))</f>
        <v/>
      </c>
      <c r="W12" s="157"/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21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58 AXELHED Pontus Mälaröarnas Alpina SK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58 AXELHED Pontus Mälaröarnas Alpina SK</v>
      </c>
      <c r="N14" s="161"/>
      <c r="O14" s="163"/>
      <c r="P14" s="81" t="str">
        <f>IF(O14&lt;&gt;"",IF(N14+O14&lt;N16+O16,0,(N14+O14)-(N16+O16)),"")</f>
        <v/>
      </c>
      <c r="Q14" s="78" t="str">
        <f>IF(P14&lt;P16,"v",IF(P14=P16,IF(O14&lt;O16,"v",""),""))</f>
        <v/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U32+15</f>
        <v>202</v>
      </c>
      <c r="AD14" s="177" t="s">
        <v>126</v>
      </c>
      <c r="AE14" s="180">
        <f>AC28+11</f>
        <v>214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22</v>
      </c>
      <c r="B15" s="133" t="s">
        <v>126</v>
      </c>
      <c r="C15" s="133">
        <v>56</v>
      </c>
      <c r="D15" s="83" t="str">
        <f ca="1">("Nr "&amp;INDIRECT("Ranking" &amp;D1 &amp;"!M25")) &amp;" " &amp;(INDIRECT("Ranking" &amp;D1 &amp;"!K25")) &amp;" " &amp;(INDIRECT("Ranking" &amp;D1 &amp;"!L25"))</f>
        <v>Nr 73 KÅRBERG Joel Sundsvalls SLK</v>
      </c>
      <c r="E15" s="160">
        <v>0.5</v>
      </c>
      <c r="F15" s="158">
        <v>1.8959999999999999</v>
      </c>
      <c r="G15" s="87">
        <f t="shared" ref="G15" si="8">IF(F15&lt;&gt;"",IF(E15+F15&lt;E16+F16,0,(E15+F15)-(E16+F16)),"")</f>
        <v>2.3959999999999999</v>
      </c>
      <c r="H15" s="78" t="str">
        <f>IF(G15&lt;G16,"v",IF(G15=G16,IF(F15&lt;F16,"v",""),""))</f>
        <v/>
      </c>
      <c r="I15" s="30"/>
      <c r="J15" s="181">
        <f>J11+1</f>
        <v>89</v>
      </c>
      <c r="K15" s="183" t="s">
        <v>126</v>
      </c>
      <c r="L15" s="181">
        <f>L11+1</f>
        <v>130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72 HEIDORN Elias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72 HEIDORN Elias Sundsvalls SLK</v>
      </c>
      <c r="N16" s="163"/>
      <c r="O16" s="161"/>
      <c r="P16" s="87" t="str">
        <f>IF(O16&lt;&gt;"",IF(N16+O16&lt;N14+O14,0,(N16+O16)-(N14+O14)),"")</f>
        <v/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>IF(Q14&lt;&gt;"",M14,IF(Q16&lt;&gt;"",M16,""))</f>
        <v/>
      </c>
      <c r="W16" s="160"/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23</v>
      </c>
      <c r="B17" s="133" t="s">
        <v>126</v>
      </c>
      <c r="C17" s="133">
        <f>C15+1</f>
        <v>57</v>
      </c>
      <c r="D17" s="76" t="str">
        <f ca="1">("Nr "&amp;INDIRECT("Ranking" &amp;D1 &amp;"!M17")) &amp;" " &amp;(INDIRECT("Ranking" &amp;D1 &amp;"!K17")) &amp;" " &amp;(INDIRECT("Ranking" &amp;D1 &amp;"!L17"))</f>
        <v>Nr 55 EKLÖF Felix Mälaröarnas Alpina SK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56 WESTLING Vilgot Sundsvalls SLK</v>
      </c>
      <c r="E18" s="157">
        <v>0.5</v>
      </c>
      <c r="F18" s="159">
        <v>0.5</v>
      </c>
      <c r="G18" s="87">
        <f t="shared" ref="G18" si="11">IF(F18&lt;&gt;"",IF(E18+F18&lt;E17+F17,0,(E18+F18)-(E17+F17)),"")</f>
        <v>1</v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55 EKLÖF Felix Mälaröarnas Alpina SK</v>
      </c>
      <c r="N18" s="162"/>
      <c r="O18" s="164"/>
      <c r="P18" s="81" t="str">
        <f>IF(O18&lt;&gt;"",IF(N18+O18&lt;N20+O20,0,(N18+O18)-(N20+O20)),"")</f>
        <v/>
      </c>
      <c r="Q18" s="78" t="str">
        <f>IF(P18&lt;P20,"v",IF(P18=P20,IF(O18&lt;O20,"v",""),""))</f>
        <v/>
      </c>
      <c r="R18" s="30"/>
      <c r="S18" s="180">
        <f>S10+1</f>
        <v>161</v>
      </c>
      <c r="T18" s="177" t="s">
        <v>126</v>
      </c>
      <c r="U18" s="180">
        <f>U10+1</f>
        <v>185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24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90</v>
      </c>
      <c r="K19" s="183" t="s">
        <v>126</v>
      </c>
      <c r="L19" s="181">
        <f>L15+1</f>
        <v>131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69 SVENSSON Axel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69 SVENSSON Axel Sundsvalls SLK</v>
      </c>
      <c r="N20" s="164"/>
      <c r="O20" s="162"/>
      <c r="P20" s="87" t="str">
        <f>IF(O20&lt;&gt;"",IF(N20+O20&lt;N18+O18,0,(N20+O20)-(N18+O18)),"")</f>
        <v/>
      </c>
      <c r="Q20" s="88" t="str">
        <f>IF(P20&lt;P18,"v",IF(P20=P18,IF(O20&lt;O18,"v",""),""))</f>
        <v/>
      </c>
      <c r="R20" s="39"/>
      <c r="S20" s="39"/>
      <c r="T20" s="39"/>
      <c r="U20" s="39"/>
      <c r="V20" s="83" t="str">
        <f>IF(Q18&lt;&gt;"",M18,IF(Q20&lt;&gt;"",M20,""))</f>
        <v/>
      </c>
      <c r="W20" s="158"/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229</v>
      </c>
      <c r="AM21" s="177" t="s">
        <v>126</v>
      </c>
      <c r="AN21" s="180">
        <f>AN33+6</f>
        <v>241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25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71 AICHER Maximilian Sundsvalls SLK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71 AICHER Maximilian Sundsvalls SLK</v>
      </c>
      <c r="N22" s="161"/>
      <c r="O22" s="163"/>
      <c r="P22" s="81" t="str">
        <f>IF(O22&lt;&gt;"",IF(N22+O22&lt;N24+O24,0,(N22+O22)-(N24+O24)),"")</f>
        <v/>
      </c>
      <c r="Q22" s="78" t="str">
        <f>IF(P22&lt;P24,"v",IF(P22=P24,IF(O22&lt;O24,"v",""),""))</f>
        <v/>
      </c>
      <c r="U22" s="22"/>
      <c r="V22" s="109" t="str">
        <f>IF(Q22&lt;&gt;"",M22,IF(Q24&lt;&gt;"",M24,""))</f>
        <v/>
      </c>
      <c r="W22" s="159"/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91</v>
      </c>
      <c r="K23" s="183" t="s">
        <v>126</v>
      </c>
      <c r="L23" s="181">
        <f>L19+1</f>
        <v>132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26</v>
      </c>
      <c r="B24" s="133" t="s">
        <v>126</v>
      </c>
      <c r="C24" s="133">
        <v>58</v>
      </c>
      <c r="D24" s="83" t="str">
        <f ca="1">("Nr "&amp;INDIRECT("Ranking" &amp;D1 &amp;"!M23")) &amp;" " &amp;(INDIRECT("Ranking" &amp;D1 &amp;"!K23")) &amp;" " &amp;(INDIRECT("Ranking" &amp;D1 &amp;"!L23"))</f>
        <v>Nr 75 RYDBERG Theodor Sundsvalls SLK</v>
      </c>
      <c r="E24" s="160">
        <v>0.5</v>
      </c>
      <c r="F24" s="158">
        <v>2.3559999999999999</v>
      </c>
      <c r="G24" s="87">
        <f t="shared" ref="G24" si="16">IF(F24&lt;&gt;"",IF(E24+F24&lt;E25+F25,0,(E24+F24)-(E25+F25)),"")</f>
        <v>2.8559999999999999</v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77 STRAND Emil Sundsvalls SLK</v>
      </c>
      <c r="N24" s="163"/>
      <c r="O24" s="161"/>
      <c r="P24" s="87" t="str">
        <f>IF(O24&lt;&gt;"",IF(N24+O24&lt;N22+O22,0,(N24+O24)-(N22+O22)),"")</f>
        <v/>
      </c>
      <c r="Q24" s="88" t="str">
        <f>IF(P24&lt;P22,"v",IF(P24=P22,IF(O24&lt;O22,"v",""),""))</f>
        <v/>
      </c>
      <c r="S24" s="180">
        <f>S18+1</f>
        <v>162</v>
      </c>
      <c r="T24" s="177" t="s">
        <v>126</v>
      </c>
      <c r="U24" s="180">
        <f>U18+1</f>
        <v>186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77 STRAND Emil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27</v>
      </c>
      <c r="B26" s="133" t="s">
        <v>126</v>
      </c>
      <c r="C26" s="133">
        <f>C24+1</f>
        <v>59</v>
      </c>
      <c r="D26" s="76" t="str">
        <f ca="1">("Nr "&amp;INDIRECT("Ranking" &amp;D1 &amp;"!M15")) &amp;" " &amp;(INDIRECT("Ranking" &amp;D1 &amp;"!K15")) &amp;" " &amp;(INDIRECT("Ranking" &amp;D1 &amp;"!L15"))</f>
        <v>Nr 70 HAMLUND Hugo Sundsvalls SLK</v>
      </c>
      <c r="E26" s="159">
        <v>0</v>
      </c>
      <c r="F26" s="157">
        <v>0</v>
      </c>
      <c r="G26" s="87">
        <f t="shared" ref="G26" si="20">IF(F26&lt;&gt;"",IF(E26+F26&lt;E27+F27,0,(E26+F26)-(E27+F27)),"")</f>
        <v>0</v>
      </c>
      <c r="H26" s="78" t="str">
        <f t="shared" ref="H26" si="21">IF(G26&lt;G27,"v",IF(G26=G27,IF(F26&lt;F27,"v",""),""))</f>
        <v>v</v>
      </c>
      <c r="I26" s="30"/>
      <c r="J26" s="128"/>
      <c r="K26" s="128"/>
      <c r="L26" s="128"/>
      <c r="M26" s="95" t="str">
        <f ca="1">IF(H26&lt;&gt;"",D26,IF(H27&lt;&gt;"",D27,""))</f>
        <v>Nr 70 HAMLUND Hugo Sundsvalls SLK</v>
      </c>
      <c r="N26" s="162"/>
      <c r="O26" s="164"/>
      <c r="P26" s="81" t="str">
        <f>IF(O26&lt;&gt;"",IF(N26+O26&lt;N28+O28,0,(N26+O26)-(N28+O28)),"")</f>
        <v/>
      </c>
      <c r="Q26" s="78" t="str">
        <f>IF(P26&lt;P28,"v",IF(P26=P28,IF(O26&lt;O28,"v",""),""))</f>
        <v/>
      </c>
      <c r="U26" s="22"/>
      <c r="V26" s="109" t="str">
        <f>IF(Q26&lt;&gt;"",M26,IF(Q28&lt;&gt;"",M28,""))</f>
        <v/>
      </c>
      <c r="W26" s="157"/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67 NORDSTEN Samuel Sundsvalls SLK</v>
      </c>
      <c r="E27" s="157">
        <v>0.5</v>
      </c>
      <c r="F27" s="159">
        <v>4.18</v>
      </c>
      <c r="G27" s="87">
        <f t="shared" ref="G27" si="22">IF(F27&lt;&gt;"",IF(E27+F27&lt;E26+F26,0,(E27+F27)-(E26+F26)),"")</f>
        <v>4.68</v>
      </c>
      <c r="H27" s="79" t="str">
        <f t="shared" ref="H27" si="23">IF(G27&lt;G26,"v",IF(G27=G26,IF(F27&lt;F26,"v",""),""))</f>
        <v/>
      </c>
      <c r="I27" s="61"/>
      <c r="J27" s="181">
        <f>J23+1</f>
        <v>92</v>
      </c>
      <c r="K27" s="183" t="s">
        <v>126</v>
      </c>
      <c r="L27" s="181">
        <f>L23+1</f>
        <v>133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28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60 ABERSTEN Måns Sundsvalls SLK</v>
      </c>
      <c r="N28" s="164"/>
      <c r="O28" s="162"/>
      <c r="P28" s="87" t="str">
        <f>IF(O28&lt;&gt;"",IF(N28+O28&lt;N26+O26,0,(N28+O28)-(N26+O26)),"")</f>
        <v/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203</v>
      </c>
      <c r="AD28" s="177" t="s">
        <v>126</v>
      </c>
      <c r="AE28" s="180">
        <f>AE14+1</f>
        <v>215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60 ABERSTEN Måns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29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65 HÄGGLUND Edvin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65 HÄGGLUND Edvin Nolby Alpina SK</v>
      </c>
      <c r="N30" s="161"/>
      <c r="O30" s="163"/>
      <c r="P30" s="81" t="str">
        <f>IF(O30&lt;&gt;"",IF(N30+O30&lt;N32+O32,0,(N30+O30)-(N32+O32)),"")</f>
        <v/>
      </c>
      <c r="Q30" s="78" t="str">
        <f>IF(P30&lt;P32,"v",IF(P30=P32,IF(O30&lt;O32,"v",""),""))</f>
        <v/>
      </c>
      <c r="U30" s="22"/>
      <c r="V30" s="122" t="str">
        <f>IF(Q30&lt;&gt;"",M30,IF(Q32&lt;&gt;"",M32,""))</f>
        <v/>
      </c>
      <c r="W30" s="160"/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93</v>
      </c>
      <c r="K31" s="183" t="s">
        <v>126</v>
      </c>
      <c r="L31" s="181">
        <f>L27+1</f>
        <v>134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30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74 NORDIN William Sundsvalls SLK</v>
      </c>
      <c r="N32" s="163"/>
      <c r="O32" s="161"/>
      <c r="P32" s="87" t="str">
        <f>IF(O32&lt;&gt;"",IF(N32+O32&lt;N30+O30,0,(N32+O32)-(N30+O30)),"")</f>
        <v/>
      </c>
      <c r="Q32" s="88" t="str">
        <f>IF(P32&lt;P30,"v",IF(P32=P30,IF(O32&lt;O30,"v",""),""))</f>
        <v/>
      </c>
      <c r="S32" s="180">
        <f>S24+1</f>
        <v>163</v>
      </c>
      <c r="T32" s="177" t="s">
        <v>126</v>
      </c>
      <c r="U32" s="180">
        <f>U24+1</f>
        <v>187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74 NORDIN William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AE28+8</f>
        <v>223</v>
      </c>
      <c r="AM33" s="177" t="s">
        <v>126</v>
      </c>
      <c r="AN33" s="180">
        <f>AL21+6</f>
        <v>235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31</v>
      </c>
      <c r="B34" s="133" t="s">
        <v>126</v>
      </c>
      <c r="C34" s="133">
        <v>60</v>
      </c>
      <c r="D34" s="76" t="str">
        <f ca="1">("Nr "&amp;INDIRECT("Ranking" &amp;D1 &amp;"!M19")) &amp;" " &amp;(INDIRECT("Ranking" &amp;D1 &amp;"!K19")) &amp;" " &amp;(INDIRECT("Ranking" &amp;D1 &amp;"!L19"))</f>
        <v>Nr 62 HANSSON Robin Sundsvalls SLK</v>
      </c>
      <c r="E34" s="159">
        <v>0</v>
      </c>
      <c r="F34" s="157">
        <v>0</v>
      </c>
      <c r="G34" s="87">
        <f t="shared" ref="G34" si="36">IF(F34&lt;&gt;"",IF(E34+F34&lt;E35+F35,0,(E34+F34)-(E35+F35)),"")</f>
        <v>0</v>
      </c>
      <c r="H34" s="78" t="str">
        <f t="shared" ref="H34" si="37">IF(G34&lt;G35,"v",IF(G34=G35,IF(F34&lt;F35,"v",""),""))</f>
        <v>v</v>
      </c>
      <c r="I34" s="39"/>
      <c r="J34" s="128"/>
      <c r="K34" s="128"/>
      <c r="L34" s="128"/>
      <c r="M34" s="95" t="str">
        <f ca="1">IF(H34&lt;&gt;"",D34,IF(H35&lt;&gt;"",D35,""))</f>
        <v>Nr 62 HANSSON Robin Sundsvalls SLK</v>
      </c>
      <c r="N34" s="162"/>
      <c r="O34" s="164"/>
      <c r="P34" s="81" t="str">
        <f>IF(O34&lt;&gt;"",IF(N34+O34&lt;N36+O36,0,(N34+O34)-(N36+O36)),"")</f>
        <v/>
      </c>
      <c r="Q34" s="78" t="str">
        <f>IF(P34&lt;P36,"v",IF(P34=P36,IF(O34&lt;O36,"v",""),""))</f>
        <v/>
      </c>
      <c r="U34" s="22"/>
      <c r="V34" s="122" t="str">
        <f>IF(Q34&lt;&gt;"",M34,IF(Q36&lt;&gt;"",M36,""))</f>
        <v/>
      </c>
      <c r="W34" s="158"/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63 ZETTERQUIST Filip Mälaröarnas Alpina SK</v>
      </c>
      <c r="E35" s="157">
        <v>0.5</v>
      </c>
      <c r="F35" s="159">
        <v>0.26300000000000001</v>
      </c>
      <c r="G35" s="87">
        <f t="shared" ref="G35" si="38">IF(F35&lt;&gt;"",IF(E35+F35&lt;E34+F34,0,(E35+F35)-(E34+F34)),"")</f>
        <v>0.76300000000000001</v>
      </c>
      <c r="H35" s="79" t="str">
        <f t="shared" ref="H35" si="39">IF(G35&lt;G34,"v",IF(G35=G34,IF(F35&lt;F34,"v",""),""))</f>
        <v/>
      </c>
      <c r="I35" s="30"/>
      <c r="J35" s="181">
        <f>J31+1</f>
        <v>94</v>
      </c>
      <c r="K35" s="183" t="s">
        <v>126</v>
      </c>
      <c r="L35" s="181">
        <f>L31+1</f>
        <v>135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32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66 SILFER Leopold Sundsvalls SLK</v>
      </c>
      <c r="N36" s="164"/>
      <c r="O36" s="162"/>
      <c r="P36" s="87" t="str">
        <f>IF(O36&lt;&gt;"",IF(N36+O36&lt;N34+O34,0,(N36+O36)-(N34+O34)),"")</f>
        <v/>
      </c>
      <c r="Q36" s="88" t="str">
        <f>IF(P36&lt;P34,"v",IF(P36=P34,IF(O36&lt;O34,"v",""),""))</f>
        <v/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66 SILFER Leopold Sundsvalls SLK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68 KJELLBERG Frans Sundsvalls SLK</v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 ca="1">IF(AND(H11="",H12=""),"",IF(H11="",D11,IF(H12="",D12)))</f>
        <v>Nr  - -</v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 ca="1">IF(AND(H15="",H16=""),"",IF(H15="",D15,IF(H16="",D16)))</f>
        <v>Nr 73 KÅRBERG Joel Sundsvalls SLK</v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 ca="1">IF(AND(H17="",H18=""),"",IF(H17="",D17,IF(H18="",D18)))</f>
        <v>Nr 56 WESTLING Vilgot Sundsvalls SLK</v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>IF(AND(Q6="",Q8=""),"",IF(Q6="",M6,IF(Q8="",M8)))</f>
        <v/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 ca="1">IF(AND(H24="",H25=""),"",IF(H24="",D24,IF(H25="",D25)))</f>
        <v>Nr 75 RYDBERG Theodor Sundsvalls SLK</v>
      </c>
    </row>
    <row r="53" spans="1:15" ht="18.75">
      <c r="A53" s="130" t="s">
        <v>23</v>
      </c>
      <c r="C53" s="71" t="str">
        <f>IF(AND(Q14="",Q16=""),"",IF(Q14="",M14,IF(Q16="",M16)))</f>
        <v/>
      </c>
      <c r="H53" s="21"/>
      <c r="N53" s="127" t="s">
        <v>55</v>
      </c>
      <c r="O53" s="72" t="str">
        <f ca="1">IF(AND(H26="",H27=""),"",IF(H26="",D26,IF(H27="",D27)))</f>
        <v>Nr 67 NORDSTEN Samuel Sundsvalls SLK</v>
      </c>
    </row>
    <row r="54" spans="1:15" ht="18.75">
      <c r="A54" s="130" t="s">
        <v>23</v>
      </c>
      <c r="C54" s="71" t="str">
        <f>IF(AND(Q18="",Q20=""),"",IF(Q18="",M18,IF(Q20="",M20)))</f>
        <v/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>IF(AND(Q22="",Q24=""),"",IF(Q22="",M22,IF(Q24="",M24)))</f>
        <v/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>IF(AND(Q26="",Q28=""),"",IF(Q26="",M26,IF(Q28="",M28)))</f>
        <v/>
      </c>
      <c r="H56" s="21"/>
      <c r="N56" s="127" t="s">
        <v>55</v>
      </c>
      <c r="O56" s="72" t="str">
        <f ca="1">IF(AND(H32="",H33=""),"",IF(H32="",D32,IF(H33="",D33)))</f>
        <v>Nr  - -</v>
      </c>
    </row>
    <row r="57" spans="1:15" ht="18.75">
      <c r="A57" s="130" t="s">
        <v>23</v>
      </c>
      <c r="C57" s="71" t="str">
        <f>IF(AND(Q30="",Q32=""),"",IF(Q30="",M30,IF(Q32="",M32)))</f>
        <v/>
      </c>
      <c r="H57" s="21"/>
      <c r="N57" s="127" t="s">
        <v>55</v>
      </c>
      <c r="O57" s="72" t="str">
        <f ca="1">IF(AND(H34="",H35=""),"",IF(H34="",D34,IF(H35="",D35)))</f>
        <v>Nr 63 ZETTERQUIST Filip Mälaröarnas Alpina SK</v>
      </c>
    </row>
    <row r="58" spans="1:15" ht="18.75">
      <c r="A58" s="130" t="s">
        <v>23</v>
      </c>
      <c r="C58" s="71" t="str">
        <f>IF(AND(Q34="",Q36=""),"",IF(Q34="",M34,IF(Q36="",M36)))</f>
        <v/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K4" workbookViewId="0">
      <selection activeCell="K23" sqref="K23:M23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94</v>
      </c>
      <c r="L5" s="75" t="s">
        <v>57</v>
      </c>
      <c r="M5" s="166" t="s">
        <v>197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92</v>
      </c>
      <c r="L6" s="75" t="s">
        <v>57</v>
      </c>
      <c r="M6" s="166" t="s">
        <v>204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112</v>
      </c>
      <c r="L7" s="75" t="s">
        <v>57</v>
      </c>
      <c r="M7" s="166" t="s">
        <v>209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93</v>
      </c>
      <c r="L8" s="75" t="s">
        <v>57</v>
      </c>
      <c r="M8" s="166" t="s">
        <v>207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96</v>
      </c>
      <c r="L9" s="75" t="s">
        <v>97</v>
      </c>
      <c r="M9" s="166" t="s">
        <v>196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116</v>
      </c>
      <c r="L10" s="75" t="s">
        <v>57</v>
      </c>
      <c r="M10" s="166" t="s">
        <v>198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111</v>
      </c>
      <c r="L11" s="75" t="s">
        <v>61</v>
      </c>
      <c r="M11" s="166" t="s">
        <v>203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103</v>
      </c>
      <c r="L12" s="75" t="s">
        <v>57</v>
      </c>
      <c r="M12" s="166" t="s">
        <v>199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114</v>
      </c>
      <c r="L13" s="75" t="s">
        <v>57</v>
      </c>
      <c r="M13" s="166" t="s">
        <v>202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113</v>
      </c>
      <c r="L14" s="75" t="s">
        <v>57</v>
      </c>
      <c r="M14" s="166" t="s">
        <v>212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99</v>
      </c>
      <c r="L15" s="75" t="s">
        <v>57</v>
      </c>
      <c r="M15" s="166" t="s">
        <v>208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101</v>
      </c>
      <c r="L16" s="75" t="s">
        <v>57</v>
      </c>
      <c r="M16" s="166" t="s">
        <v>210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189</v>
      </c>
      <c r="L17" s="75" t="s">
        <v>97</v>
      </c>
      <c r="M17" s="166" t="s">
        <v>194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119</v>
      </c>
      <c r="L18" s="75" t="s">
        <v>57</v>
      </c>
      <c r="M18" s="166" t="s">
        <v>215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122</v>
      </c>
      <c r="L19" s="75" t="s">
        <v>57</v>
      </c>
      <c r="M19" s="166" t="s">
        <v>200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193</v>
      </c>
      <c r="L20" s="75" t="s">
        <v>57</v>
      </c>
      <c r="M20" s="166" t="s">
        <v>214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117</v>
      </c>
      <c r="L21" s="75" t="s">
        <v>57</v>
      </c>
      <c r="M21" s="166" t="s">
        <v>206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191</v>
      </c>
      <c r="L22" s="75" t="s">
        <v>97</v>
      </c>
      <c r="M22" s="166" t="s">
        <v>201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124</v>
      </c>
      <c r="L23" s="75" t="s">
        <v>57</v>
      </c>
      <c r="M23" s="166" t="s">
        <v>213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190</v>
      </c>
      <c r="L24" s="75" t="s">
        <v>57</v>
      </c>
      <c r="M24" s="166" t="s">
        <v>195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100</v>
      </c>
      <c r="L25" s="75" t="s">
        <v>57</v>
      </c>
      <c r="M25" s="166" t="s">
        <v>211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192</v>
      </c>
      <c r="L26" s="75" t="s">
        <v>57</v>
      </c>
      <c r="M26" s="166" t="s">
        <v>205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 ca="1">K216</f>
        <v>-</v>
      </c>
      <c r="L27" s="2" t="str">
        <f t="shared" ref="L27:L36" ca="1" si="2">IFERROR(VLOOKUP($K27,$B$5:$C$67,2,FALSE),"-")</f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2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74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26">
    <sortCondition ref="J5:J26"/>
  </sortState>
  <conditionalFormatting sqref="K146:K208">
    <cfRule type="duplicateValues" dxfId="44" priority="3"/>
    <cfRule type="expression" dxfId="43" priority="4">
      <formula>(ROW()&lt;(ROW($K$146)+$D$143))</formula>
    </cfRule>
  </conditionalFormatting>
  <conditionalFormatting sqref="K27:K36">
    <cfRule type="duplicateValues" dxfId="42" priority="5"/>
  </conditionalFormatting>
  <conditionalFormatting sqref="K76:K138">
    <cfRule type="duplicateValues" dxfId="41" priority="2"/>
    <cfRule type="expression" dxfId="40" priority="6">
      <formula>(ROW()&lt;(ROW($K$76)+$D$73))</formula>
    </cfRule>
  </conditionalFormatting>
  <conditionalFormatting sqref="A76:A138">
    <cfRule type="duplicateValues" dxfId="39" priority="7"/>
  </conditionalFormatting>
  <conditionalFormatting sqref="A146:A208">
    <cfRule type="containsText" dxfId="38" priority="8" operator="containsText" text="Redan rankad">
      <formula>NOT(ISERROR(SEARCH("Redan rankad",A146)))</formula>
    </cfRule>
    <cfRule type="duplicateValues" dxfId="37" priority="9"/>
  </conditionalFormatting>
  <conditionalFormatting sqref="B146:B208">
    <cfRule type="duplicateValues" dxfId="36" priority="10"/>
  </conditionalFormatting>
  <conditionalFormatting sqref="A216:A278">
    <cfRule type="containsText" dxfId="35" priority="11" operator="containsText" text="Redan rankad">
      <formula>NOT(ISERROR(SEARCH("Redan rankad",A216)))</formula>
    </cfRule>
    <cfRule type="duplicateValues" dxfId="34" priority="12"/>
  </conditionalFormatting>
  <conditionalFormatting sqref="B216:B278">
    <cfRule type="duplicateValues" dxfId="33" priority="13"/>
  </conditionalFormatting>
  <conditionalFormatting sqref="K216:K278">
    <cfRule type="duplicateValues" dxfId="32" priority="14"/>
    <cfRule type="expression" dxfId="31" priority="15">
      <formula>(ROW()&lt;(ROW($K$216)+$D$213))</formula>
    </cfRule>
  </conditionalFormatting>
  <conditionalFormatting sqref="K5:K26">
    <cfRule type="duplicateValues" dxfId="3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C58"/>
  <sheetViews>
    <sheetView tabSelected="1" showRuler="0" zoomScale="106" zoomScaleNormal="106" zoomScaleSheetLayoutView="90" zoomScalePageLayoutView="125" workbookViewId="0">
      <selection activeCell="F36" sqref="F36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.375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4.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D13_14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33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85 AICHER Emma Sundsvalls SLK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85 AICHER Emma Sundsvalls SLK</v>
      </c>
      <c r="N6" s="161"/>
      <c r="O6" s="163"/>
      <c r="P6" s="81" t="str">
        <f>IF(O6&lt;&gt;"",IF(N6+O6&lt;N8+O8,0,(N6+O6)-(N8+O8)),"")</f>
        <v/>
      </c>
      <c r="Q6" s="78" t="str">
        <f>IF(P6&lt;P8,"v",IF(P6=P8,IF(O6&lt;O8,"v",""),""))</f>
        <v/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34</v>
      </c>
      <c r="B7" s="133" t="s">
        <v>126</v>
      </c>
      <c r="C7" s="141">
        <v>61</v>
      </c>
      <c r="D7" s="174" t="str">
        <f ca="1">("Nr "&amp;INDIRECT("Ranking" &amp;D1 &amp;"!M21")) &amp;" " &amp;(INDIRECT("Ranking" &amp;D1 &amp;"!K21")) &amp;" " &amp;(INDIRECT("Ranking" &amp;D1 &amp;"!L21"))</f>
        <v>Nr 96 MÅRTENSDOTTER Kajsa Sundsvalls SLK</v>
      </c>
      <c r="E7" s="160"/>
      <c r="F7" s="158"/>
      <c r="G7" s="77" t="str">
        <f t="shared" ref="G7" si="0">IF(F7&lt;&gt;"",IF(E7+F7&lt;E8+F8,0,(E7+F7)-(E8+F8)),"")</f>
        <v/>
      </c>
      <c r="H7" s="78" t="str">
        <f>IF(G7&lt;G8,"v",IF(G7=G8,IF(F7&lt;F8,"v",""),""))</f>
        <v/>
      </c>
      <c r="I7" s="30"/>
      <c r="J7" s="181">
        <v>95</v>
      </c>
      <c r="K7" s="183" t="s">
        <v>126</v>
      </c>
      <c r="L7" s="181">
        <v>136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92 JACOBSSON Nellie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92 JACOBSSON Nellie Sundsvalls SLK</v>
      </c>
      <c r="N8" s="163"/>
      <c r="O8" s="161"/>
      <c r="P8" s="87" t="str">
        <f>IF(O8&lt;&gt;"",IF(N8+O8&lt;N6+O6,0,(N8+O8)-(N6+O6)),"")</f>
        <v/>
      </c>
      <c r="Q8" s="88" t="str">
        <f>IF(P8&lt;P6,"v",IF(P8=P6,IF(O8&lt;O6,"v",""),""))</f>
        <v/>
      </c>
      <c r="R8" s="39"/>
      <c r="S8" s="39"/>
      <c r="T8" s="39"/>
      <c r="U8" s="39"/>
      <c r="V8" s="76" t="str">
        <f>IF(Q6&lt;&gt;"",M6,IF(Q8&lt;&gt;"",M8,""))</f>
        <v/>
      </c>
      <c r="W8" s="159"/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35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94 SÖDERBERG Agnes Getbergets Alpina IF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94 SÖDERBERG Agnes Getbergets Alpina IF</v>
      </c>
      <c r="N10" s="162"/>
      <c r="O10" s="164"/>
      <c r="P10" s="81" t="str">
        <f>IF(O10&lt;&gt;"",IF(N10+O10&lt;N12+O12,0,(N10+O10)-(N12+O12)),"")</f>
        <v/>
      </c>
      <c r="Q10" s="78" t="str">
        <f>IF(P10&lt;P12,"v",IF(P10=P12,IF(O10&lt;O12,"v",""),""))</f>
        <v/>
      </c>
      <c r="R10" s="30"/>
      <c r="S10" s="180">
        <f>L35+21</f>
        <v>164</v>
      </c>
      <c r="T10" s="177" t="s">
        <v>126</v>
      </c>
      <c r="U10" s="180">
        <f>S32+21</f>
        <v>188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36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81">
        <f>J7+1</f>
        <v>96</v>
      </c>
      <c r="K11" s="183" t="s">
        <v>126</v>
      </c>
      <c r="L11" s="181">
        <f>L7+1</f>
        <v>137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91 THORSANDER Jonna Nolby Alpina SK</v>
      </c>
      <c r="E12" s="158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>v</v>
      </c>
      <c r="I12" s="39"/>
      <c r="J12" s="182"/>
      <c r="K12" s="182"/>
      <c r="L12" s="182"/>
      <c r="M12" s="95" t="str">
        <f ca="1">IF(H11&lt;&gt;"",D11,IF(H12&lt;&gt;"",D12,""))</f>
        <v>Nr 91 THORSANDER Jonna Nolby Alpina SK</v>
      </c>
      <c r="N12" s="164"/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>IF(Q10&lt;&gt;"",M10,IF(Q12&lt;&gt;"",M12,""))</f>
        <v/>
      </c>
      <c r="W12" s="157"/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37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90 BRUGGE Hanna Nolby Alpina SK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90 BRUGGE Hanna Nolby Alpina SK</v>
      </c>
      <c r="N14" s="161"/>
      <c r="O14" s="163"/>
      <c r="P14" s="81" t="str">
        <f>IF(O14&lt;&gt;"",IF(N14+O14&lt;N16+O16,0,(N14+O14)-(N16+O16)),"")</f>
        <v/>
      </c>
      <c r="Q14" s="78" t="str">
        <f>IF(P14&lt;P16,"v",IF(P14=P16,IF(O14&lt;O16,"v",""),""))</f>
        <v/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U32+13</f>
        <v>204</v>
      </c>
      <c r="AD14" s="177" t="s">
        <v>126</v>
      </c>
      <c r="AE14" s="180">
        <f>AC28+11</f>
        <v>216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38</v>
      </c>
      <c r="B15" s="133" t="s">
        <v>126</v>
      </c>
      <c r="C15" s="131" t="s">
        <v>56</v>
      </c>
      <c r="D15" s="83" t="str">
        <f ca="1">("Nr "&amp;INDIRECT("Ranking" &amp;D1 &amp;"!M25")) &amp;" " &amp;(INDIRECT("Ranking" &amp;D1 &amp;"!K25")) &amp;" " &amp;(INDIRECT("Ranking" &amp;D1 &amp;"!L25"))</f>
        <v>Nr  - -</v>
      </c>
      <c r="E15" s="160"/>
      <c r="F15" s="158"/>
      <c r="G15" s="87" t="str">
        <f t="shared" ref="G15" si="8">IF(F15&lt;&gt;"",IF(E15+F15&lt;E16+F16,0,(E15+F15)-(E16+F16)),"")</f>
        <v/>
      </c>
      <c r="H15" s="78" t="str">
        <f>IF(G15&lt;G16,"v",IF(G15=G16,IF(F15&lt;F16,"v",""),""))</f>
        <v/>
      </c>
      <c r="I15" s="30"/>
      <c r="J15" s="181">
        <f>J11+1</f>
        <v>97</v>
      </c>
      <c r="K15" s="183" t="s">
        <v>126</v>
      </c>
      <c r="L15" s="181">
        <f>L11+1</f>
        <v>138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99 NÄSHOLM Selma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99 NÄSHOLM Selma Sundsvalls SLK</v>
      </c>
      <c r="N16" s="163"/>
      <c r="O16" s="161"/>
      <c r="P16" s="87" t="str">
        <f>IF(O16&lt;&gt;"",IF(N16+O16&lt;N14+O14,0,(N16+O16)-(N14+O14)),"")</f>
        <v/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>IF(Q14&lt;&gt;"",M14,IF(Q16&lt;&gt;"",M16,""))</f>
        <v/>
      </c>
      <c r="W16" s="160"/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39</v>
      </c>
      <c r="B17" s="133" t="s">
        <v>126</v>
      </c>
      <c r="C17" s="131" t="s">
        <v>56</v>
      </c>
      <c r="D17" s="76" t="str">
        <f ca="1">("Nr "&amp;INDIRECT("Ranking" &amp;D1 &amp;"!M17")) &amp;" " &amp;(INDIRECT("Ranking" &amp;D1 &amp;"!K17")) &amp;" " &amp;(INDIRECT("Ranking" &amp;D1 &amp;"!L17"))</f>
        <v>Nr 82 ERIKSSON Lina Sundsvalls SLK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 - -</v>
      </c>
      <c r="E18" s="157"/>
      <c r="F18" s="159"/>
      <c r="G18" s="87" t="str">
        <f t="shared" ref="G18" si="11">IF(F18&lt;&gt;"",IF(E18+F18&lt;E17+F17,0,(E18+F18)-(E17+F17)),"")</f>
        <v/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82 ERIKSSON Lina Sundsvalls SLK</v>
      </c>
      <c r="N18" s="162"/>
      <c r="O18" s="164"/>
      <c r="P18" s="81" t="str">
        <f>IF(O18&lt;&gt;"",IF(N18+O18&lt;N20+O20,0,(N18+O18)-(N20+O20)),"")</f>
        <v/>
      </c>
      <c r="Q18" s="78" t="str">
        <f>IF(P18&lt;P20,"v",IF(P18=P20,IF(O18&lt;O20,"v",""),""))</f>
        <v/>
      </c>
      <c r="R18" s="30"/>
      <c r="S18" s="180">
        <f>S10+1</f>
        <v>165</v>
      </c>
      <c r="T18" s="177" t="s">
        <v>126</v>
      </c>
      <c r="U18" s="180">
        <f>U10+1</f>
        <v>189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40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98</v>
      </c>
      <c r="K19" s="183" t="s">
        <v>126</v>
      </c>
      <c r="L19" s="181">
        <f>L15+1</f>
        <v>139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100 TYRÉN Klara Bollnäs AK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100 TYRÉN Klara Bollnäs AK</v>
      </c>
      <c r="N20" s="164"/>
      <c r="O20" s="162"/>
      <c r="P20" s="87" t="str">
        <f>IF(O20&lt;&gt;"",IF(N20+O20&lt;N18+O18,0,(N20+O20)-(N18+O18)),"")</f>
        <v/>
      </c>
      <c r="Q20" s="88" t="str">
        <f>IF(P20&lt;P18,"v",IF(P20=P18,IF(O20&lt;O18,"v",""),""))</f>
        <v/>
      </c>
      <c r="R20" s="39"/>
      <c r="S20" s="39"/>
      <c r="T20" s="39"/>
      <c r="U20" s="39"/>
      <c r="V20" s="83" t="str">
        <f>IF(Q18&lt;&gt;"",M18,IF(Q20&lt;&gt;"",M20,""))</f>
        <v/>
      </c>
      <c r="W20" s="158"/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230</v>
      </c>
      <c r="AM21" s="177" t="s">
        <v>126</v>
      </c>
      <c r="AN21" s="180">
        <f>AN33+6</f>
        <v>242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41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81 BACKLUND Liza Sundsvalls SLK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81 BACKLUND Liza Sundsvalls SLK</v>
      </c>
      <c r="N22" s="161"/>
      <c r="O22" s="163"/>
      <c r="P22" s="81" t="str">
        <f>IF(O22&lt;&gt;"",IF(N22+O22&lt;N24+O24,0,(N22+O22)-(N24+O24)),"")</f>
        <v/>
      </c>
      <c r="Q22" s="78" t="str">
        <f>IF(P22&lt;P24,"v",IF(P22=P24,IF(O22&lt;O24,"v",""),""))</f>
        <v/>
      </c>
      <c r="U22" s="22"/>
      <c r="V22" s="109" t="str">
        <f>IF(Q22&lt;&gt;"",M22,IF(Q24&lt;&gt;"",M24,""))</f>
        <v/>
      </c>
      <c r="W22" s="159"/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99</v>
      </c>
      <c r="K23" s="183" t="s">
        <v>126</v>
      </c>
      <c r="L23" s="181">
        <f>L19+1</f>
        <v>140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42</v>
      </c>
      <c r="B24" s="133" t="s">
        <v>126</v>
      </c>
      <c r="C24" s="148" t="s">
        <v>56</v>
      </c>
      <c r="D24" s="83" t="str">
        <f ca="1">("Nr "&amp;INDIRECT("Ranking" &amp;D1 &amp;"!M23")) &amp;" " &amp;(INDIRECT("Ranking" &amp;D1 &amp;"!K23")) &amp;" " &amp;(INDIRECT("Ranking" &amp;D1 &amp;"!L23"))</f>
        <v>Nr  - -</v>
      </c>
      <c r="E24" s="160"/>
      <c r="F24" s="158"/>
      <c r="G24" s="87" t="str">
        <f t="shared" ref="G24" si="16">IF(F24&lt;&gt;"",IF(E24+F24&lt;E25+F25,0,(E24+F24)-(E25+F25)),"")</f>
        <v/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95 MOBERG Ebba Sundsvalls SLK</v>
      </c>
      <c r="N24" s="163"/>
      <c r="O24" s="161"/>
      <c r="P24" s="87" t="str">
        <f>IF(O24&lt;&gt;"",IF(N24+O24&lt;N22+O22,0,(N24+O24)-(N22+O22)),"")</f>
        <v/>
      </c>
      <c r="Q24" s="88" t="str">
        <f>IF(P24&lt;P22,"v",IF(P24=P22,IF(O24&lt;O22,"v",""),""))</f>
        <v/>
      </c>
      <c r="S24" s="180">
        <f>S18+1</f>
        <v>166</v>
      </c>
      <c r="T24" s="177" t="s">
        <v>126</v>
      </c>
      <c r="U24" s="180">
        <f>U18+1</f>
        <v>190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95 MOBERG Ebba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43</v>
      </c>
      <c r="B26" s="133" t="s">
        <v>126</v>
      </c>
      <c r="C26" s="131" t="s">
        <v>56</v>
      </c>
      <c r="D26" s="76" t="str">
        <f ca="1">("Nr "&amp;INDIRECT("Ranking" &amp;D1 &amp;"!M15")) &amp;" " &amp;(INDIRECT("Ranking" &amp;D1 &amp;"!K15")) &amp;" " &amp;(INDIRECT("Ranking" &amp;D1 &amp;"!L15"))</f>
        <v>Nr 87 JOHANSSON Ella Getbergets Alpina IF</v>
      </c>
      <c r="E26" s="159">
        <v>0</v>
      </c>
      <c r="F26" s="157">
        <v>0</v>
      </c>
      <c r="G26" s="87">
        <f t="shared" ref="G26" si="20">IF(F26&lt;&gt;"",IF(E26+F26&lt;E27+F27,0,(E26+F26)-(E27+F27)),"")</f>
        <v>0</v>
      </c>
      <c r="H26" s="78" t="str">
        <f t="shared" ref="H26" si="21">IF(G26&lt;G27,"v",IF(G26=G27,IF(F26&lt;F27,"v",""),""))</f>
        <v>v</v>
      </c>
      <c r="I26" s="30"/>
      <c r="J26" s="128"/>
      <c r="K26" s="128"/>
      <c r="L26" s="128"/>
      <c r="M26" s="95" t="str">
        <f ca="1">IF(H26&lt;&gt;"",D26,IF(H27&lt;&gt;"",D27,""))</f>
        <v>Nr 87 JOHANSSON Ella Getbergets Alpina IF</v>
      </c>
      <c r="N26" s="162"/>
      <c r="O26" s="164"/>
      <c r="P26" s="81" t="str">
        <f>IF(O26&lt;&gt;"",IF(N26+O26&lt;N28+O28,0,(N26+O26)-(N28+O28)),"")</f>
        <v/>
      </c>
      <c r="Q26" s="78" t="str">
        <f>IF(P26&lt;P28,"v",IF(P26=P28,IF(O26&lt;O28,"v",""),""))</f>
        <v/>
      </c>
      <c r="U26" s="22"/>
      <c r="V26" s="109" t="str">
        <f>IF(Q26&lt;&gt;"",M26,IF(Q28&lt;&gt;"",M28,""))</f>
        <v/>
      </c>
      <c r="W26" s="157"/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 - -</v>
      </c>
      <c r="E27" s="157"/>
      <c r="F27" s="159"/>
      <c r="G27" s="87" t="str">
        <f t="shared" ref="G27" si="22">IF(F27&lt;&gt;"",IF(E27+F27&lt;E26+F26,0,(E27+F27)-(E26+F26)),"")</f>
        <v/>
      </c>
      <c r="H27" s="79" t="str">
        <f t="shared" ref="H27" si="23">IF(G27&lt;G26,"v",IF(G27=G26,IF(F27&lt;F26,"v",""),""))</f>
        <v/>
      </c>
      <c r="I27" s="61"/>
      <c r="J27" s="181">
        <f>J23+1</f>
        <v>100</v>
      </c>
      <c r="K27" s="183" t="s">
        <v>126</v>
      </c>
      <c r="L27" s="181">
        <f>L23+1</f>
        <v>141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44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83 SÖDERBERG Saga Getbergets Alpina IF</v>
      </c>
      <c r="N28" s="164"/>
      <c r="O28" s="162"/>
      <c r="P28" s="87" t="str">
        <f>IF(O28&lt;&gt;"",IF(N28+O28&lt;N26+O26,0,(N28+O28)-(N26+O26)),"")</f>
        <v/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205</v>
      </c>
      <c r="AD28" s="177" t="s">
        <v>126</v>
      </c>
      <c r="AE28" s="180">
        <f>AE14+1</f>
        <v>217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83 SÖDERBERG Saga Getbergets Alpina IF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45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93 UPPLING Tilde Sundsvalls SLK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93 UPPLING Tilde Sundsvalls SLK</v>
      </c>
      <c r="N30" s="161"/>
      <c r="O30" s="163"/>
      <c r="P30" s="81" t="str">
        <f>IF(O30&lt;&gt;"",IF(N30+O30&lt;N32+O32,0,(N30+O30)-(N32+O32)),"")</f>
        <v/>
      </c>
      <c r="Q30" s="78" t="str">
        <f>IF(P30&lt;P32,"v",IF(P30=P32,IF(O30&lt;O32,"v",""),""))</f>
        <v/>
      </c>
      <c r="U30" s="22"/>
      <c r="V30" s="122" t="str">
        <f>IF(Q30&lt;&gt;"",M30,IF(Q32&lt;&gt;"",M32,""))</f>
        <v/>
      </c>
      <c r="W30" s="160"/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101</v>
      </c>
      <c r="K31" s="183" t="s">
        <v>126</v>
      </c>
      <c r="L31" s="181">
        <f>L27+1</f>
        <v>142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46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86 ÅBERG Linn Sundsvalls SLK</v>
      </c>
      <c r="N32" s="163"/>
      <c r="O32" s="161"/>
      <c r="P32" s="87" t="str">
        <f>IF(O32&lt;&gt;"",IF(N32+O32&lt;N30+O30,0,(N32+O32)-(N30+O30)),"")</f>
        <v/>
      </c>
      <c r="Q32" s="88" t="str">
        <f>IF(P32&lt;P30,"v",IF(P32=P30,IF(O32&lt;O30,"v",""),""))</f>
        <v/>
      </c>
      <c r="S32" s="180">
        <f>S24+1</f>
        <v>167</v>
      </c>
      <c r="T32" s="177" t="s">
        <v>126</v>
      </c>
      <c r="U32" s="180">
        <f>U24+1</f>
        <v>191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86 ÅBERG Linn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AE28+7</f>
        <v>224</v>
      </c>
      <c r="AM33" s="177" t="s">
        <v>126</v>
      </c>
      <c r="AN33" s="180">
        <f>AL21+6</f>
        <v>236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47</v>
      </c>
      <c r="B34" s="133" t="s">
        <v>126</v>
      </c>
      <c r="C34" s="131">
        <v>62</v>
      </c>
      <c r="D34" s="76" t="str">
        <f ca="1">("Nr "&amp;INDIRECT("Ranking" &amp;D1 &amp;"!M19")) &amp;" " &amp;(INDIRECT("Ranking" &amp;D1 &amp;"!K19")) &amp;" " &amp;(INDIRECT("Ranking" &amp;D1 &amp;"!L19"))</f>
        <v>Nr 97 HÄGGLUND Clara Nolby Alpina SK</v>
      </c>
      <c r="E34" s="159">
        <v>0</v>
      </c>
      <c r="F34" s="157">
        <v>0</v>
      </c>
      <c r="G34" s="87">
        <f t="shared" ref="G34" si="36">IF(F34&lt;&gt;"",IF(E34+F34&lt;E35+F35,0,(E34+F34)-(E35+F35)),"")</f>
        <v>0</v>
      </c>
      <c r="H34" s="78" t="str">
        <f t="shared" ref="H34" si="37">IF(G34&lt;G35,"v",IF(G34=G35,IF(F34&lt;F35,"v",""),""))</f>
        <v>v</v>
      </c>
      <c r="I34" s="39"/>
      <c r="J34" s="128"/>
      <c r="K34" s="128"/>
      <c r="L34" s="128"/>
      <c r="M34" s="95" t="str">
        <f ca="1">IF(H34&lt;&gt;"",D34,IF(H35&lt;&gt;"",D35,""))</f>
        <v>Nr 97 HÄGGLUND Clara Nolby Alpina SK</v>
      </c>
      <c r="N34" s="162"/>
      <c r="O34" s="164"/>
      <c r="P34" s="81" t="str">
        <f>IF(O34&lt;&gt;"",IF(N34+O34&lt;N36+O36,0,(N34+O34)-(N36+O36)),"")</f>
        <v/>
      </c>
      <c r="Q34" s="78" t="str">
        <f>IF(P34&lt;P36,"v",IF(P34=P36,IF(O34&lt;O36,"v",""),""))</f>
        <v/>
      </c>
      <c r="U34" s="22"/>
      <c r="V34" s="122" t="str">
        <f>IF(Q34&lt;&gt;"",M34,IF(Q36&lt;&gt;"",M36,""))</f>
        <v/>
      </c>
      <c r="W34" s="158"/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84 ARAB Cornelia Sundsvalls SLK</v>
      </c>
      <c r="E35" s="157">
        <v>0.5</v>
      </c>
      <c r="F35" s="159">
        <v>1.488</v>
      </c>
      <c r="G35" s="87">
        <f t="shared" ref="G35" si="38">IF(F35&lt;&gt;"",IF(E35+F35&lt;E34+F34,0,(E35+F35)-(E34+F34)),"")</f>
        <v>1.988</v>
      </c>
      <c r="H35" s="79" t="str">
        <f t="shared" ref="H35" si="39">IF(G35&lt;G34,"v",IF(G35=G34,IF(F35&lt;F34,"v",""),""))</f>
        <v/>
      </c>
      <c r="I35" s="30"/>
      <c r="J35" s="181">
        <f>J31+1</f>
        <v>102</v>
      </c>
      <c r="K35" s="183" t="s">
        <v>126</v>
      </c>
      <c r="L35" s="181">
        <f>L31+1</f>
        <v>143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48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89 MÅNSSON Astrid Nolby Alpina SK</v>
      </c>
      <c r="N36" s="164"/>
      <c r="O36" s="162"/>
      <c r="P36" s="87" t="str">
        <f>IF(O36&lt;&gt;"",IF(N36+O36&lt;N34+O34,0,(N36+O36)-(N34+O34)),"")</f>
        <v/>
      </c>
      <c r="Q36" s="88" t="str">
        <f>IF(P36&lt;P34,"v",IF(P36=P34,IF(O36&lt;O34,"v",""),""))</f>
        <v/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89 MÅNSSON Astrid Nolby Alpina SK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96 MÅRTENSDOTTER Kajsa Sundsvalls SLK</v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 ca="1">IF(AND(H11="",H12=""),"",IF(H11="",D11,IF(H12="",D12)))</f>
        <v>Nr  - -</v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 ca="1">IF(AND(H15="",H16=""),"",IF(H15="",D15,IF(H16="",D16)))</f>
        <v>Nr  - -</v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 ca="1">IF(AND(H17="",H18=""),"",IF(H17="",D17,IF(H18="",D18)))</f>
        <v>Nr  - -</v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>IF(AND(Q6="",Q8=""),"",IF(Q6="",M6,IF(Q8="",M8)))</f>
        <v/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 ca="1">IF(AND(H24="",H25=""),"",IF(H24="",D24,IF(H25="",D25)))</f>
        <v>Nr  - -</v>
      </c>
    </row>
    <row r="53" spans="1:15" ht="18.75">
      <c r="A53" s="130" t="s">
        <v>23</v>
      </c>
      <c r="C53" s="71" t="str">
        <f>IF(AND(Q14="",Q16=""),"",IF(Q14="",M14,IF(Q16="",M16)))</f>
        <v/>
      </c>
      <c r="H53" s="21"/>
      <c r="N53" s="127" t="s">
        <v>55</v>
      </c>
      <c r="O53" s="72" t="str">
        <f ca="1">IF(AND(H26="",H27=""),"",IF(H26="",D26,IF(H27="",D27)))</f>
        <v>Nr  - -</v>
      </c>
    </row>
    <row r="54" spans="1:15" ht="18.75">
      <c r="A54" s="130" t="s">
        <v>23</v>
      </c>
      <c r="C54" s="71" t="str">
        <f>IF(AND(Q18="",Q20=""),"",IF(Q18="",M18,IF(Q20="",M20)))</f>
        <v/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>IF(AND(Q22="",Q24=""),"",IF(Q22="",M22,IF(Q24="",M24)))</f>
        <v/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>IF(AND(Q26="",Q28=""),"",IF(Q26="",M26,IF(Q28="",M28)))</f>
        <v/>
      </c>
      <c r="H56" s="21"/>
      <c r="N56" s="127" t="s">
        <v>55</v>
      </c>
      <c r="O56" s="72" t="str">
        <f ca="1">IF(AND(H32="",H33=""),"",IF(H32="",D32,IF(H33="",D33)))</f>
        <v>Nr  - -</v>
      </c>
    </row>
    <row r="57" spans="1:15" ht="18.75">
      <c r="A57" s="130" t="s">
        <v>23</v>
      </c>
      <c r="C57" s="71" t="str">
        <f>IF(AND(Q30="",Q32=""),"",IF(Q30="",M30,IF(Q32="",M32)))</f>
        <v/>
      </c>
      <c r="H57" s="21"/>
      <c r="N57" s="127" t="s">
        <v>55</v>
      </c>
      <c r="O57" s="72" t="str">
        <f ca="1">IF(AND(H34="",H35=""),"",IF(H34="",D34,IF(H35="",D35)))</f>
        <v>Nr 84 ARAB Cornelia Sundsvalls SLK</v>
      </c>
    </row>
    <row r="58" spans="1:15" ht="18.75">
      <c r="A58" s="130" t="s">
        <v>23</v>
      </c>
      <c r="C58" s="71" t="str">
        <f>IF(AND(Q34="",Q36=""),"",IF(Q34="",M34,IF(Q36="",M36)))</f>
        <v/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D9_10</vt:lpstr>
      <vt:lpstr>RankingD9_10</vt:lpstr>
      <vt:lpstr>H9_10</vt:lpstr>
      <vt:lpstr>RankingH9_10</vt:lpstr>
      <vt:lpstr>D11_12</vt:lpstr>
      <vt:lpstr>RankingD11_12</vt:lpstr>
      <vt:lpstr>H11_12</vt:lpstr>
      <vt:lpstr>RankingH11_12</vt:lpstr>
      <vt:lpstr>D13_14</vt:lpstr>
      <vt:lpstr>RankingD13_14</vt:lpstr>
      <vt:lpstr>H13_14</vt:lpstr>
      <vt:lpstr>RankingH13_14</vt:lpstr>
      <vt:lpstr>D9_10!Print_Area</vt:lpstr>
      <vt:lpstr>H13_14!Print_Area</vt:lpstr>
      <vt:lpstr>H9_10!Print_Area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2017-02-26T09:28:43Z</cp:lastPrinted>
  <dcterms:created xsi:type="dcterms:W3CDTF">2012-04-08T08:00:08Z</dcterms:created>
  <dcterms:modified xsi:type="dcterms:W3CDTF">2017-02-26T09:29:14Z</dcterms:modified>
</cp:coreProperties>
</file>