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10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G6"/>
  <c r="AB33" l="1"/>
  <c r="G8"/>
  <c r="H6" s="1"/>
  <c r="P8"/>
  <c r="H8" l="1"/>
  <c r="G10"/>
  <c r="Y10"/>
  <c r="G12" l="1"/>
  <c r="H10" s="1"/>
  <c r="P12"/>
  <c r="Q8" s="1"/>
  <c r="Q12" l="1"/>
  <c r="H12"/>
  <c r="G14"/>
  <c r="G16"/>
  <c r="P16"/>
  <c r="H14" l="1"/>
  <c r="H16"/>
  <c r="G18"/>
  <c r="Y18"/>
  <c r="Z10" s="1"/>
  <c r="Z18" l="1"/>
  <c r="G20"/>
  <c r="H18" s="1"/>
  <c r="P20"/>
  <c r="Q16" s="1"/>
  <c r="AB21"/>
  <c r="H20" l="1"/>
  <c r="Q20"/>
  <c r="G22"/>
  <c r="P22"/>
  <c r="G24" l="1"/>
  <c r="H22" s="1"/>
  <c r="Y24"/>
  <c r="H24" l="1"/>
  <c r="G26"/>
  <c r="P26"/>
  <c r="Q22" s="1"/>
  <c r="Q26" l="1"/>
  <c r="G28"/>
  <c r="H26" s="1"/>
  <c r="H28" l="1"/>
  <c r="G30"/>
  <c r="P30"/>
  <c r="G32" l="1"/>
  <c r="H30" s="1"/>
  <c r="Y32"/>
  <c r="Z24" s="1"/>
  <c r="AD33"/>
  <c r="AD21" s="1"/>
  <c r="Z32" l="1"/>
  <c r="H32"/>
  <c r="G34"/>
  <c r="P34"/>
  <c r="Q30" s="1"/>
  <c r="Q34" l="1"/>
  <c r="G36"/>
  <c r="H34" s="1"/>
  <c r="H36" l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 s="1"/>
  <c r="G30"/>
  <c r="G32"/>
  <c r="H32" s="1"/>
  <c r="G26"/>
  <c r="G28"/>
  <c r="G22"/>
  <c r="G24"/>
  <c r="G18"/>
  <c r="G20"/>
  <c r="G14"/>
  <c r="G16"/>
  <c r="G10"/>
  <c r="G12"/>
  <c r="G6"/>
  <c r="G8"/>
  <c r="H6" s="1"/>
  <c r="P30"/>
  <c r="P34"/>
  <c r="Q30" s="1"/>
  <c r="P22"/>
  <c r="P26"/>
  <c r="Q26" s="1"/>
  <c r="P16"/>
  <c r="P20"/>
  <c r="P8"/>
  <c r="P12"/>
  <c r="Q8" s="1"/>
  <c r="AH31"/>
  <c r="AH35"/>
  <c r="AI31" s="1"/>
  <c r="AH14"/>
  <c r="AH28"/>
  <c r="AI14" s="1"/>
  <c r="D1"/>
  <c r="Y24"/>
  <c r="Z32" s="1"/>
  <c r="Y32"/>
  <c r="Z24"/>
  <c r="C15"/>
  <c r="C19" s="1"/>
  <c r="C23" s="1"/>
  <c r="C27" s="1"/>
  <c r="C31" s="1"/>
  <c r="A11"/>
  <c r="A15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G36"/>
  <c r="H34" s="1"/>
  <c r="G30"/>
  <c r="G32"/>
  <c r="G26"/>
  <c r="G28"/>
  <c r="G22"/>
  <c r="G24"/>
  <c r="G18"/>
  <c r="G20"/>
  <c r="H18" s="1"/>
  <c r="G14"/>
  <c r="G16"/>
  <c r="G10"/>
  <c r="G12"/>
  <c r="G6"/>
  <c r="G8"/>
  <c r="H8"/>
  <c r="P30"/>
  <c r="Q34" s="1"/>
  <c r="P34"/>
  <c r="Q30"/>
  <c r="P22"/>
  <c r="P26"/>
  <c r="P16"/>
  <c r="P20"/>
  <c r="P8"/>
  <c r="P12"/>
  <c r="AH31"/>
  <c r="AH35"/>
  <c r="AH14"/>
  <c r="AH28"/>
  <c r="D1"/>
  <c r="Y24"/>
  <c r="Y32"/>
  <c r="Z24" s="1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8" s="1"/>
  <c r="A146" i="20"/>
  <c r="J147"/>
  <c r="J148" s="1"/>
  <c r="J149" s="1"/>
  <c r="L17" i="16"/>
  <c r="L18"/>
  <c r="L19"/>
  <c r="L20"/>
  <c r="F5" i="34"/>
  <c r="F6"/>
  <c r="AH14" i="15"/>
  <c r="AH28"/>
  <c r="G36" i="41"/>
  <c r="G37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G34"/>
  <c r="G35"/>
  <c r="H34"/>
  <c r="P30"/>
  <c r="P32"/>
  <c r="Q30" s="1"/>
  <c r="G32"/>
  <c r="G33"/>
  <c r="H33" s="1"/>
  <c r="B146" i="34"/>
  <c r="P26" i="41"/>
  <c r="P28"/>
  <c r="Q26" s="1"/>
  <c r="G28"/>
  <c r="G29"/>
  <c r="H28" s="1"/>
  <c r="G30"/>
  <c r="G3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G24"/>
  <c r="G25"/>
  <c r="P18"/>
  <c r="P20"/>
  <c r="G17"/>
  <c r="G18"/>
  <c r="H17" s="1"/>
  <c r="G26"/>
  <c r="G27"/>
  <c r="P14"/>
  <c r="P16"/>
  <c r="Q16" s="1"/>
  <c r="G15"/>
  <c r="G16"/>
  <c r="P10"/>
  <c r="P12"/>
  <c r="Q10" s="1"/>
  <c r="G9"/>
  <c r="G10"/>
  <c r="H9" s="1"/>
  <c r="G22"/>
  <c r="G23"/>
  <c r="P6"/>
  <c r="P8"/>
  <c r="Q8"/>
  <c r="G7"/>
  <c r="H8" s="1"/>
  <c r="G8"/>
  <c r="H7"/>
  <c r="G19"/>
  <c r="G20"/>
  <c r="Y30"/>
  <c r="Y34"/>
  <c r="Y22"/>
  <c r="Y26"/>
  <c r="Y16"/>
  <c r="Y20"/>
  <c r="Z16" s="1"/>
  <c r="G13"/>
  <c r="G14"/>
  <c r="Y8"/>
  <c r="Y12"/>
  <c r="G5"/>
  <c r="G6"/>
  <c r="H5" s="1"/>
  <c r="G11"/>
  <c r="G12"/>
  <c r="AR31"/>
  <c r="AR35"/>
  <c r="AI24"/>
  <c r="AI32"/>
  <c r="AJ32"/>
  <c r="AI10"/>
  <c r="AI18"/>
  <c r="AJ10" s="1"/>
  <c r="AR14"/>
  <c r="AR28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P36"/>
  <c r="G34"/>
  <c r="G35"/>
  <c r="P30"/>
  <c r="P32"/>
  <c r="Q30" s="1"/>
  <c r="G30"/>
  <c r="G31"/>
  <c r="G32"/>
  <c r="G33"/>
  <c r="H33"/>
  <c r="P26"/>
  <c r="P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P24"/>
  <c r="G24"/>
  <c r="G25"/>
  <c r="G28"/>
  <c r="G29"/>
  <c r="H28" s="1"/>
  <c r="P18"/>
  <c r="P20"/>
  <c r="G17"/>
  <c r="G18"/>
  <c r="P14"/>
  <c r="P16"/>
  <c r="G15"/>
  <c r="G16"/>
  <c r="P10"/>
  <c r="P12"/>
  <c r="G11"/>
  <c r="G12"/>
  <c r="G9"/>
  <c r="G10"/>
  <c r="G22"/>
  <c r="G23"/>
  <c r="P6"/>
  <c r="P8"/>
  <c r="G7"/>
  <c r="G8"/>
  <c r="G19"/>
  <c r="G20"/>
  <c r="H19" s="1"/>
  <c r="Y30"/>
  <c r="Y34"/>
  <c r="Y22"/>
  <c r="Y26"/>
  <c r="Y16"/>
  <c r="Y20"/>
  <c r="G13"/>
  <c r="G14"/>
  <c r="Y8"/>
  <c r="Y12"/>
  <c r="G5"/>
  <c r="G6"/>
  <c r="AR31"/>
  <c r="AR35"/>
  <c r="AI24"/>
  <c r="AI32"/>
  <c r="AJ24" s="1"/>
  <c r="AI10"/>
  <c r="AI18"/>
  <c r="AJ18" s="1"/>
  <c r="AR14"/>
  <c r="AR28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 s="1"/>
  <c r="G34"/>
  <c r="G35"/>
  <c r="H34" s="1"/>
  <c r="P30"/>
  <c r="P32"/>
  <c r="Q30" s="1"/>
  <c r="G32"/>
  <c r="G33"/>
  <c r="H33" s="1"/>
  <c r="P26"/>
  <c r="P28"/>
  <c r="G26"/>
  <c r="G27"/>
  <c r="H26" s="1"/>
  <c r="G30"/>
  <c r="G31"/>
  <c r="H30" s="1"/>
  <c r="P22"/>
  <c r="P24"/>
  <c r="Q22" s="1"/>
  <c r="G24"/>
  <c r="G25"/>
  <c r="G28"/>
  <c r="G29"/>
  <c r="P18"/>
  <c r="P20"/>
  <c r="G19"/>
  <c r="G20"/>
  <c r="G17"/>
  <c r="G18"/>
  <c r="P14"/>
  <c r="P16"/>
  <c r="G15"/>
  <c r="G16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8"/>
  <c r="G7"/>
  <c r="G8"/>
  <c r="Y30"/>
  <c r="Z34" s="1"/>
  <c r="Y34"/>
  <c r="Z30"/>
  <c r="Y22"/>
  <c r="Y26"/>
  <c r="Z26" s="1"/>
  <c r="Y16"/>
  <c r="Z20" s="1"/>
  <c r="Y20"/>
  <c r="Z16"/>
  <c r="G13"/>
  <c r="G14"/>
  <c r="Y8"/>
  <c r="Y12"/>
  <c r="G9"/>
  <c r="G10"/>
  <c r="AR31"/>
  <c r="AR35"/>
  <c r="AI24"/>
  <c r="AI32"/>
  <c r="AI10"/>
  <c r="AI18"/>
  <c r="AJ10" s="1"/>
  <c r="AR14"/>
  <c r="AR28"/>
  <c r="AS14" s="1"/>
  <c r="G5"/>
  <c r="G6"/>
  <c r="H5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D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C57" i="45"/>
  <c r="C74"/>
  <c r="C48"/>
  <c r="C72"/>
  <c r="D16" i="41"/>
  <c r="C63" i="45"/>
  <c r="C62"/>
  <c r="C56"/>
  <c r="D9" i="40"/>
  <c r="C47" i="45"/>
  <c r="D17" i="41"/>
  <c r="D7" i="39"/>
  <c r="D34" i="40"/>
  <c r="C64" i="45"/>
  <c r="D22" i="41"/>
  <c r="D13"/>
  <c r="D30" i="39"/>
  <c r="C49" i="45"/>
  <c r="D37" i="39"/>
  <c r="C70" i="45"/>
  <c r="D34" i="41"/>
  <c r="C69" i="45"/>
  <c r="D9" i="41"/>
  <c r="C65" i="45"/>
  <c r="D22" i="39"/>
  <c r="C52" i="45"/>
  <c r="C50"/>
  <c r="C54"/>
  <c r="C45"/>
  <c r="D15" i="39"/>
  <c r="C66" i="45"/>
  <c r="D37" i="41"/>
  <c r="D22" i="15"/>
  <c r="D33" i="41"/>
  <c r="C67" i="45"/>
  <c r="C58"/>
  <c r="C53"/>
  <c r="D34" i="39"/>
  <c r="C71" i="45"/>
  <c r="C46"/>
  <c r="D7" i="41"/>
  <c r="D36" i="46"/>
  <c r="D16" i="44"/>
  <c r="C59" i="45"/>
  <c r="C68"/>
  <c r="D26" i="41"/>
  <c r="C44" i="45"/>
  <c r="C51"/>
  <c r="C55"/>
  <c r="C60"/>
  <c r="D16" i="40"/>
  <c r="C73" i="45"/>
  <c r="D5" i="40"/>
  <c r="D6" i="15"/>
  <c r="C61" i="45"/>
  <c r="D29" i="39"/>
  <c r="D7" i="40"/>
  <c r="D35" i="41"/>
  <c r="D20" i="15"/>
  <c r="D32" i="44"/>
  <c r="D24" i="15"/>
  <c r="AI14" i="44" l="1"/>
  <c r="AS28" i="39"/>
  <c r="AI31" i="44"/>
  <c r="AS31" i="41"/>
  <c r="AS31" i="40"/>
  <c r="AS31" i="39"/>
  <c r="AI31" i="15"/>
  <c r="AI28" i="44"/>
  <c r="AS14" i="41"/>
  <c r="AS28"/>
  <c r="AS14" i="40"/>
  <c r="AS28"/>
  <c r="AI28" i="46"/>
  <c r="AI28" i="15"/>
  <c r="AI14"/>
  <c r="AI35" i="44"/>
  <c r="AS35" i="41"/>
  <c r="AS35" i="40"/>
  <c r="AS35" i="39"/>
  <c r="AI35" i="46"/>
  <c r="AI35" i="15"/>
  <c r="AJ24" i="41"/>
  <c r="AJ24" i="39"/>
  <c r="AJ18"/>
  <c r="AJ32"/>
  <c r="Z32" i="44"/>
  <c r="Z10"/>
  <c r="AJ18" i="41"/>
  <c r="Z20"/>
  <c r="Z8"/>
  <c r="AJ32" i="40"/>
  <c r="AJ10"/>
  <c r="Q12" i="46"/>
  <c r="Q22" i="44"/>
  <c r="Q16"/>
  <c r="Q8"/>
  <c r="Z30" i="41"/>
  <c r="Z22"/>
  <c r="Z30" i="40"/>
  <c r="Z26"/>
  <c r="Z16"/>
  <c r="Z12"/>
  <c r="Z20"/>
  <c r="Z22" i="39"/>
  <c r="Z8"/>
  <c r="Z18" i="46"/>
  <c r="Q16"/>
  <c r="Q26" i="44"/>
  <c r="Q20"/>
  <c r="Q12"/>
  <c r="Z34" i="41"/>
  <c r="Z26"/>
  <c r="Z12"/>
  <c r="Q34"/>
  <c r="Q32"/>
  <c r="Q22"/>
  <c r="Q18"/>
  <c r="Z34" i="40"/>
  <c r="Z22"/>
  <c r="Z8"/>
  <c r="Q22"/>
  <c r="Q20"/>
  <c r="Z12" i="39"/>
  <c r="Q24"/>
  <c r="Q18"/>
  <c r="Q14"/>
  <c r="Q34" i="46"/>
  <c r="Q22"/>
  <c r="Q20"/>
  <c r="H30" i="44"/>
  <c r="C63" s="1"/>
  <c r="H22" i="46"/>
  <c r="H26" i="44"/>
  <c r="H16"/>
  <c r="H10"/>
  <c r="Q24" i="41"/>
  <c r="Q12"/>
  <c r="Q6"/>
  <c r="Q34" i="40"/>
  <c r="Q28"/>
  <c r="Q32"/>
  <c r="Q12"/>
  <c r="Q14"/>
  <c r="Q6"/>
  <c r="Q32" i="39"/>
  <c r="Q26"/>
  <c r="Q16"/>
  <c r="H10" i="46"/>
  <c r="Q6" i="39"/>
  <c r="H26" i="46"/>
  <c r="H24"/>
  <c r="H18"/>
  <c r="H36" i="44"/>
  <c r="H32"/>
  <c r="H28"/>
  <c r="H22"/>
  <c r="H24"/>
  <c r="H20"/>
  <c r="H14"/>
  <c r="H12"/>
  <c r="H6"/>
  <c r="Q36" i="41"/>
  <c r="Q28"/>
  <c r="H14" i="46"/>
  <c r="Q20" i="41"/>
  <c r="Q14"/>
  <c r="Q36" i="40"/>
  <c r="Q26"/>
  <c r="Q24"/>
  <c r="Q18"/>
  <c r="Q16"/>
  <c r="Q10"/>
  <c r="Q8"/>
  <c r="Q36" i="39"/>
  <c r="Q28"/>
  <c r="Q20"/>
  <c r="H36" i="46"/>
  <c r="M34"/>
  <c r="H30"/>
  <c r="H28"/>
  <c r="H20"/>
  <c r="H16"/>
  <c r="H12"/>
  <c r="H8"/>
  <c r="C61" i="15"/>
  <c r="M22"/>
  <c r="M20"/>
  <c r="M8"/>
  <c r="V10" s="1"/>
  <c r="AE31" s="1"/>
  <c r="H35" i="41"/>
  <c r="H27" i="39"/>
  <c r="H7"/>
  <c r="O57" i="41"/>
  <c r="H30"/>
  <c r="H26"/>
  <c r="H23"/>
  <c r="H18"/>
  <c r="H13"/>
  <c r="H31"/>
  <c r="H24"/>
  <c r="H19"/>
  <c r="H15"/>
  <c r="H11"/>
  <c r="H10"/>
  <c r="O44"/>
  <c r="M10"/>
  <c r="V12" s="1"/>
  <c r="M34"/>
  <c r="H12"/>
  <c r="H14"/>
  <c r="H20"/>
  <c r="H22"/>
  <c r="H16"/>
  <c r="M16" s="1"/>
  <c r="H27"/>
  <c r="H25"/>
  <c r="H29"/>
  <c r="H32"/>
  <c r="M32" s="1"/>
  <c r="H36"/>
  <c r="H6"/>
  <c r="H34" i="40"/>
  <c r="H31"/>
  <c r="H11"/>
  <c r="H17"/>
  <c r="H26"/>
  <c r="H35"/>
  <c r="H35" i="39"/>
  <c r="O57" s="1"/>
  <c r="H24"/>
  <c r="H8"/>
  <c r="Q12"/>
  <c r="C52"/>
  <c r="H31"/>
  <c r="M36"/>
  <c r="H9"/>
  <c r="H6"/>
  <c r="H19"/>
  <c r="H10"/>
  <c r="J79" i="34"/>
  <c r="K82" i="45"/>
  <c r="K146" i="34"/>
  <c r="K25" s="1"/>
  <c r="K83" i="47"/>
  <c r="C59" i="44"/>
  <c r="M22" i="41"/>
  <c r="V22" s="1"/>
  <c r="M14"/>
  <c r="M26"/>
  <c r="M18"/>
  <c r="H5" i="40"/>
  <c r="H7"/>
  <c r="H22"/>
  <c r="H16"/>
  <c r="H17" i="39"/>
  <c r="H13" i="40"/>
  <c r="H20"/>
  <c r="H8"/>
  <c r="H9"/>
  <c r="H12"/>
  <c r="H18"/>
  <c r="H24"/>
  <c r="H6"/>
  <c r="H14"/>
  <c r="H23"/>
  <c r="H10"/>
  <c r="H15"/>
  <c r="H29"/>
  <c r="H25"/>
  <c r="H27"/>
  <c r="H32"/>
  <c r="H30"/>
  <c r="M6"/>
  <c r="O44"/>
  <c r="M10"/>
  <c r="V12" s="1"/>
  <c r="M34"/>
  <c r="H22" i="39"/>
  <c r="H28"/>
  <c r="H20"/>
  <c r="H13"/>
  <c r="H15"/>
  <c r="H14"/>
  <c r="H23"/>
  <c r="H16"/>
  <c r="O48" s="1"/>
  <c r="H18"/>
  <c r="H29"/>
  <c r="M28" s="1"/>
  <c r="H25"/>
  <c r="H32"/>
  <c r="M22"/>
  <c r="V22" s="1"/>
  <c r="M30"/>
  <c r="V30" s="1"/>
  <c r="C50" s="1"/>
  <c r="U10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J123" i="47"/>
  <c r="D34" i="44"/>
  <c r="D30" i="15"/>
  <c r="D24" i="44"/>
  <c r="D9" i="39"/>
  <c r="D12" i="46"/>
  <c r="D26" i="44"/>
  <c r="D30" i="40"/>
  <c r="D28" i="46"/>
  <c r="D10" i="44"/>
  <c r="D18" i="39"/>
  <c r="C108" i="45"/>
  <c r="D33" i="40"/>
  <c r="C107" i="45"/>
  <c r="C92"/>
  <c r="D5" i="41"/>
  <c r="C91" i="45"/>
  <c r="D29" i="40"/>
  <c r="D12" i="41"/>
  <c r="C99" i="45"/>
  <c r="C87"/>
  <c r="C83"/>
  <c r="C93"/>
  <c r="D32" i="39"/>
  <c r="D6" i="44"/>
  <c r="D28"/>
  <c r="D24" i="40"/>
  <c r="D27" i="39"/>
  <c r="D25" i="41"/>
  <c r="C112" i="45"/>
  <c r="D22" i="46"/>
  <c r="D37" i="40"/>
  <c r="C96" i="45"/>
  <c r="D18" i="44"/>
  <c r="D22" i="40"/>
  <c r="C110" i="45"/>
  <c r="C106"/>
  <c r="D8" i="41"/>
  <c r="C94" i="45"/>
  <c r="D18" i="40"/>
  <c r="D15"/>
  <c r="C102" i="45"/>
  <c r="C101"/>
  <c r="D17" i="40"/>
  <c r="C86" i="45"/>
  <c r="C85"/>
  <c r="D33" i="39"/>
  <c r="D5"/>
  <c r="D18" i="15"/>
  <c r="D16" i="46"/>
  <c r="D35" i="39"/>
  <c r="D34" i="46"/>
  <c r="D8" i="39"/>
  <c r="D32" i="15"/>
  <c r="D30" i="41"/>
  <c r="D20" i="39"/>
  <c r="D25"/>
  <c r="D12" i="44"/>
  <c r="D36" i="15"/>
  <c r="D34"/>
  <c r="D26"/>
  <c r="D24" i="46"/>
  <c r="D6"/>
  <c r="D32"/>
  <c r="D20" i="40"/>
  <c r="D22" i="44"/>
  <c r="D26" i="40"/>
  <c r="C104" i="45"/>
  <c r="C84"/>
  <c r="D13" i="40"/>
  <c r="C88" i="45"/>
  <c r="C103"/>
  <c r="D8" i="15"/>
  <c r="D24" i="39"/>
  <c r="C111" i="45"/>
  <c r="D8" i="44"/>
  <c r="D36"/>
  <c r="D12" i="39"/>
  <c r="D12" i="15"/>
  <c r="D13" i="39"/>
  <c r="D18" i="46"/>
  <c r="D27" i="40"/>
  <c r="D28" i="15"/>
  <c r="D10" i="46"/>
  <c r="D30"/>
  <c r="D35" i="40"/>
  <c r="D26" i="46"/>
  <c r="C100" i="45"/>
  <c r="D25" i="40"/>
  <c r="D30" i="44"/>
  <c r="C98" i="45"/>
  <c r="D29" i="41"/>
  <c r="D14" i="44"/>
  <c r="C82" i="45"/>
  <c r="D12" i="40"/>
  <c r="D14" i="15"/>
  <c r="C90" i="45"/>
  <c r="D20" i="41"/>
  <c r="C105" i="45"/>
  <c r="C109"/>
  <c r="D8" i="40"/>
  <c r="C89" i="45"/>
  <c r="D16" i="15"/>
  <c r="D17" i="39"/>
  <c r="D16"/>
  <c r="D10" i="15"/>
  <c r="D8" i="46"/>
  <c r="D20"/>
  <c r="C95" i="45"/>
  <c r="D26" i="39"/>
  <c r="C97" i="45"/>
  <c r="D20" i="44"/>
  <c r="D14" i="46"/>
  <c r="AK33" i="15" l="1"/>
  <c r="C51" s="1"/>
  <c r="C47" i="41"/>
  <c r="C47" i="40"/>
  <c r="V32" i="46"/>
  <c r="AE35" s="1"/>
  <c r="AK33" s="1"/>
  <c r="C51" s="1"/>
  <c r="M30" i="44"/>
  <c r="C56" s="1"/>
  <c r="M26"/>
  <c r="C55" s="1"/>
  <c r="C62"/>
  <c r="M16"/>
  <c r="C54" s="1"/>
  <c r="M12"/>
  <c r="C53" s="1"/>
  <c r="C58"/>
  <c r="C58" i="41"/>
  <c r="C57"/>
  <c r="C56"/>
  <c r="V16"/>
  <c r="V34" i="39"/>
  <c r="AF32" s="1"/>
  <c r="AO35" s="1"/>
  <c r="C56"/>
  <c r="M30" i="46"/>
  <c r="C56" s="1"/>
  <c r="C63"/>
  <c r="C62"/>
  <c r="C60"/>
  <c r="M20"/>
  <c r="C54" s="1"/>
  <c r="C59"/>
  <c r="M16"/>
  <c r="V18" s="1"/>
  <c r="AE31" s="1"/>
  <c r="C52" s="1"/>
  <c r="C63" i="15"/>
  <c r="M30"/>
  <c r="M26"/>
  <c r="C55" s="1"/>
  <c r="C62"/>
  <c r="C58"/>
  <c r="M12"/>
  <c r="C53" s="1"/>
  <c r="M22" i="46"/>
  <c r="C61"/>
  <c r="C54" i="41"/>
  <c r="C53"/>
  <c r="V8" i="40"/>
  <c r="AF10" s="1"/>
  <c r="AO14" s="1"/>
  <c r="AU21" s="1"/>
  <c r="C43" s="1"/>
  <c r="M12" i="46"/>
  <c r="C53" s="1"/>
  <c r="C58"/>
  <c r="M34" i="44"/>
  <c r="V32" s="1"/>
  <c r="C64"/>
  <c r="M22"/>
  <c r="V24" s="1"/>
  <c r="AE28" s="1"/>
  <c r="AK27" s="1"/>
  <c r="C50" s="1"/>
  <c r="C61"/>
  <c r="M20"/>
  <c r="V18" s="1"/>
  <c r="AE31" s="1"/>
  <c r="C60"/>
  <c r="C57"/>
  <c r="M8"/>
  <c r="V10" s="1"/>
  <c r="AE14" s="1"/>
  <c r="AK21" s="1"/>
  <c r="C49" s="1"/>
  <c r="C64" i="46"/>
  <c r="M26"/>
  <c r="V24" s="1"/>
  <c r="AE28" s="1"/>
  <c r="AK27" s="1"/>
  <c r="C50" s="1"/>
  <c r="M8"/>
  <c r="V10" s="1"/>
  <c r="AE14" s="1"/>
  <c r="AK21" s="1"/>
  <c r="C49" s="1"/>
  <c r="C57"/>
  <c r="C64" i="15"/>
  <c r="M34"/>
  <c r="C60"/>
  <c r="C57"/>
  <c r="C59"/>
  <c r="M16"/>
  <c r="V18" s="1"/>
  <c r="AE14" s="1"/>
  <c r="AK21" s="1"/>
  <c r="C49" s="1"/>
  <c r="O57" i="40"/>
  <c r="O53"/>
  <c r="M26"/>
  <c r="O52"/>
  <c r="M24"/>
  <c r="C55" s="1"/>
  <c r="M18"/>
  <c r="O49"/>
  <c r="O48"/>
  <c r="M16"/>
  <c r="C53" s="1"/>
  <c r="M8"/>
  <c r="C51" s="1"/>
  <c r="M34" i="39"/>
  <c r="C58" s="1"/>
  <c r="M26"/>
  <c r="V26" s="1"/>
  <c r="C49" s="1"/>
  <c r="O53"/>
  <c r="O52"/>
  <c r="M24"/>
  <c r="C55" s="1"/>
  <c r="M16"/>
  <c r="C53" s="1"/>
  <c r="M8"/>
  <c r="C51" s="1"/>
  <c r="O44"/>
  <c r="M36" i="41"/>
  <c r="V34" s="1"/>
  <c r="M30"/>
  <c r="V30" s="1"/>
  <c r="M28"/>
  <c r="V26" s="1"/>
  <c r="AF24" s="1"/>
  <c r="AO35" s="1"/>
  <c r="AU33" s="1"/>
  <c r="C45" s="1"/>
  <c r="M24"/>
  <c r="C55" s="1"/>
  <c r="M20"/>
  <c r="V20" s="1"/>
  <c r="M12"/>
  <c r="C52" s="1"/>
  <c r="M8"/>
  <c r="C51" s="1"/>
  <c r="M6"/>
  <c r="V8" s="1"/>
  <c r="AF10" s="1"/>
  <c r="AO14" s="1"/>
  <c r="AU21" s="1"/>
  <c r="C43" s="1"/>
  <c r="K85" i="45"/>
  <c r="M36" i="40"/>
  <c r="C58" s="1"/>
  <c r="M32"/>
  <c r="C57" s="1"/>
  <c r="M30"/>
  <c r="M28"/>
  <c r="C56" s="1"/>
  <c r="M22"/>
  <c r="V22" s="1"/>
  <c r="AF24" s="1"/>
  <c r="AO35" s="1"/>
  <c r="C46" s="1"/>
  <c r="M20"/>
  <c r="M14"/>
  <c r="V16" s="1"/>
  <c r="M12"/>
  <c r="C52" s="1"/>
  <c r="M18" i="39"/>
  <c r="C54" s="1"/>
  <c r="O49"/>
  <c r="O56"/>
  <c r="M32"/>
  <c r="C57" s="1"/>
  <c r="M20"/>
  <c r="V20" s="1"/>
  <c r="AF18" s="1"/>
  <c r="AO31" s="1"/>
  <c r="AU33" s="1"/>
  <c r="C45" s="1"/>
  <c r="O46"/>
  <c r="M10"/>
  <c r="V12" s="1"/>
  <c r="C47" s="1"/>
  <c r="M14"/>
  <c r="V16" s="1"/>
  <c r="C48" s="1"/>
  <c r="M6"/>
  <c r="V8" s="1"/>
  <c r="AF10" s="1"/>
  <c r="AO14" s="1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0" i="39"/>
  <c r="D32" i="41"/>
  <c r="D15"/>
  <c r="D19" i="39"/>
  <c r="C46" l="1"/>
  <c r="AE35" i="44"/>
  <c r="C52" s="1"/>
  <c r="C50" i="41"/>
  <c r="AF32"/>
  <c r="AO28" s="1"/>
  <c r="AU27" s="1"/>
  <c r="C44" s="1"/>
  <c r="C48"/>
  <c r="C49"/>
  <c r="AF18"/>
  <c r="AO31" s="1"/>
  <c r="C46" s="1"/>
  <c r="AF24" i="39"/>
  <c r="AO28" s="1"/>
  <c r="AU27" s="1"/>
  <c r="C44" s="1"/>
  <c r="C55" i="46"/>
  <c r="C56" i="15"/>
  <c r="V24"/>
  <c r="AE28" s="1"/>
  <c r="AK27" s="1"/>
  <c r="C50" s="1"/>
  <c r="V32"/>
  <c r="AE35" s="1"/>
  <c r="C52" s="1"/>
  <c r="C54"/>
  <c r="C54" i="40"/>
  <c r="V34"/>
  <c r="V30"/>
  <c r="V26"/>
  <c r="C49" s="1"/>
  <c r="V20"/>
  <c r="C48" s="1"/>
  <c r="O56" i="41"/>
  <c r="O48"/>
  <c r="O50" i="39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1" i="45"/>
  <c r="C137"/>
  <c r="C124"/>
  <c r="C140"/>
  <c r="C123"/>
  <c r="C139"/>
  <c r="C126"/>
  <c r="C148"/>
  <c r="C133"/>
  <c r="C120"/>
  <c r="C136"/>
  <c r="C150"/>
  <c r="C135"/>
  <c r="C138"/>
  <c r="C122"/>
  <c r="C134"/>
  <c r="C125"/>
  <c r="C129"/>
  <c r="C147"/>
  <c r="C132"/>
  <c r="C146"/>
  <c r="C131"/>
  <c r="C149"/>
  <c r="C142"/>
  <c r="D11" i="40"/>
  <c r="C141" i="45"/>
  <c r="C128"/>
  <c r="C144"/>
  <c r="C127"/>
  <c r="C143"/>
  <c r="C145"/>
  <c r="C130"/>
  <c r="AU21" i="39" l="1"/>
  <c r="C43" s="1"/>
  <c r="AK33" i="44"/>
  <c r="C51" s="1"/>
  <c r="C50" i="40"/>
  <c r="AF32"/>
  <c r="AO28" s="1"/>
  <c r="AU27" s="1"/>
  <c r="C44" s="1"/>
  <c r="AF18"/>
  <c r="AO31" s="1"/>
  <c r="AU33" s="1"/>
  <c r="C45" s="1"/>
  <c r="O46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11" i="41"/>
  <c r="D28" i="40"/>
  <c r="O46" i="41" l="1"/>
  <c r="O54" i="40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4" i="41" l="1"/>
  <c r="O50" i="40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0" i="41" l="1"/>
  <c r="O58" i="40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O58" l="1"/>
  <c r="K85" i="34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69"/>
  <c r="C61"/>
  <c r="C73"/>
  <c r="C59"/>
  <c r="C44"/>
  <c r="C55"/>
  <c r="C71"/>
  <c r="C48"/>
  <c r="C56"/>
  <c r="C62"/>
  <c r="C54"/>
  <c r="C46"/>
  <c r="C50"/>
  <c r="C58"/>
  <c r="C65"/>
  <c r="C70"/>
  <c r="C72"/>
  <c r="C52"/>
  <c r="C60"/>
  <c r="C51"/>
  <c r="C66"/>
  <c r="C45"/>
  <c r="C57"/>
  <c r="C74"/>
  <c r="C68"/>
  <c r="C63"/>
  <c r="C64"/>
  <c r="C47"/>
  <c r="C67"/>
  <c r="C53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51"/>
  <c r="C55"/>
  <c r="C44"/>
  <c r="C65"/>
  <c r="C67"/>
  <c r="C71"/>
  <c r="C112" i="16"/>
  <c r="C46" i="47"/>
  <c r="C54"/>
  <c r="C62"/>
  <c r="C70"/>
  <c r="C91" i="16"/>
  <c r="C103"/>
  <c r="C57" i="47"/>
  <c r="C50"/>
  <c r="C58"/>
  <c r="C66"/>
  <c r="C111" i="16"/>
  <c r="C87"/>
  <c r="C107"/>
  <c r="C106"/>
  <c r="C109"/>
  <c r="C97"/>
  <c r="C82"/>
  <c r="C48" i="47"/>
  <c r="C52"/>
  <c r="C56"/>
  <c r="C60"/>
  <c r="C105" i="16"/>
  <c r="C53" i="47"/>
  <c r="C86" i="16"/>
  <c r="C96"/>
  <c r="C88"/>
  <c r="C99"/>
  <c r="C89"/>
  <c r="C90"/>
  <c r="C108"/>
  <c r="C84"/>
  <c r="C101"/>
  <c r="C102"/>
  <c r="C95"/>
  <c r="C74" i="47"/>
  <c r="C73"/>
  <c r="C85" i="16"/>
  <c r="C104"/>
  <c r="C98"/>
  <c r="C110"/>
  <c r="C69" i="47"/>
  <c r="C59"/>
  <c r="C63"/>
  <c r="C49"/>
  <c r="C64"/>
  <c r="C68"/>
  <c r="C72"/>
  <c r="C61"/>
  <c r="C92" i="16"/>
  <c r="C100"/>
  <c r="C94"/>
  <c r="C93"/>
  <c r="C45" i="47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82" i="47"/>
  <c r="C101"/>
  <c r="C109"/>
  <c r="C83"/>
  <c r="C96"/>
  <c r="C105"/>
  <c r="C97"/>
  <c r="C94"/>
  <c r="C93"/>
  <c r="C103"/>
  <c r="C107"/>
  <c r="C111"/>
  <c r="C88"/>
  <c r="C108"/>
  <c r="C99"/>
  <c r="C90"/>
  <c r="C89"/>
  <c r="C100"/>
  <c r="C110"/>
  <c r="C112"/>
  <c r="C95"/>
  <c r="C92"/>
  <c r="C106"/>
  <c r="C86"/>
  <c r="C85"/>
  <c r="C84"/>
  <c r="C102"/>
  <c r="C104"/>
  <c r="C87"/>
  <c r="C91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24"/>
  <c r="C136"/>
  <c r="C140"/>
  <c r="C133"/>
  <c r="C128"/>
  <c r="C129"/>
  <c r="C143"/>
  <c r="C122"/>
  <c r="C138"/>
  <c r="C132"/>
  <c r="C141"/>
  <c r="C125"/>
  <c r="C134"/>
  <c r="C135"/>
  <c r="C137"/>
  <c r="C148"/>
  <c r="C131"/>
  <c r="C121"/>
  <c r="C142"/>
  <c r="C127"/>
  <c r="C146"/>
  <c r="C123"/>
  <c r="C139"/>
  <c r="C130"/>
  <c r="C147"/>
  <c r="C150"/>
  <c r="C126"/>
  <c r="C145"/>
  <c r="C144"/>
  <c r="C120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0" i="47"/>
  <c r="C143"/>
  <c r="C130"/>
  <c r="C121"/>
  <c r="C123"/>
  <c r="C144"/>
  <c r="C124"/>
  <c r="C147"/>
  <c r="C138"/>
  <c r="C133"/>
  <c r="C142"/>
  <c r="C139"/>
  <c r="C148"/>
  <c r="C125"/>
  <c r="C137"/>
  <c r="C128"/>
  <c r="C127"/>
  <c r="C146"/>
  <c r="C129"/>
  <c r="C150"/>
  <c r="C135"/>
  <c r="C132"/>
  <c r="C131"/>
  <c r="C141"/>
  <c r="C122"/>
  <c r="C149"/>
  <c r="C126"/>
  <c r="C145"/>
  <c r="C140"/>
  <c r="C134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78" i="34"/>
  <c r="C82"/>
  <c r="C86"/>
  <c r="C133" i="20"/>
  <c r="C129"/>
  <c r="C125"/>
  <c r="C121"/>
  <c r="C119" i="34"/>
  <c r="C111"/>
  <c r="C135"/>
  <c r="C127"/>
  <c r="C117" i="20"/>
  <c r="C113"/>
  <c r="C108"/>
  <c r="C100"/>
  <c r="C87" i="34"/>
  <c r="C79"/>
  <c r="C103"/>
  <c r="C95"/>
  <c r="C92" i="20"/>
  <c r="C84"/>
  <c r="C138"/>
  <c r="C134"/>
  <c r="C117" i="34"/>
  <c r="C109"/>
  <c r="C133"/>
  <c r="C125"/>
  <c r="C130" i="20"/>
  <c r="C126"/>
  <c r="C122"/>
  <c r="C114"/>
  <c r="C89" i="34"/>
  <c r="C76"/>
  <c r="C105"/>
  <c r="C138"/>
  <c r="C97" i="20"/>
  <c r="C93"/>
  <c r="C89"/>
  <c r="C85"/>
  <c r="C126" i="34"/>
  <c r="C130"/>
  <c r="C134"/>
  <c r="C122"/>
  <c r="C81" i="20"/>
  <c r="C77"/>
  <c r="C118"/>
  <c r="C106"/>
  <c r="C110" i="34"/>
  <c r="C114"/>
  <c r="C118"/>
  <c r="C106"/>
  <c r="C90" i="20"/>
  <c r="C111"/>
  <c r="C103"/>
  <c r="C95"/>
  <c r="C94" i="34"/>
  <c r="C98"/>
  <c r="C102"/>
  <c r="C90"/>
  <c r="C87" i="20"/>
  <c r="C79"/>
  <c r="C137"/>
  <c r="C101"/>
  <c r="C84" i="34"/>
  <c r="C123"/>
  <c r="C92"/>
  <c r="C80"/>
  <c r="C88" i="20"/>
  <c r="C80"/>
  <c r="C136"/>
  <c r="C132"/>
  <c r="C115" i="34"/>
  <c r="C91"/>
  <c r="C131"/>
  <c r="C107"/>
  <c r="C128" i="20"/>
  <c r="C124"/>
  <c r="C120"/>
  <c r="C116"/>
  <c r="C83" i="34"/>
  <c r="C129"/>
  <c r="C99"/>
  <c r="C113"/>
  <c r="C110" i="20"/>
  <c r="C102"/>
  <c r="C94"/>
  <c r="C86"/>
  <c r="C121" i="34"/>
  <c r="C97"/>
  <c r="C137"/>
  <c r="C81"/>
  <c r="C78" i="20"/>
  <c r="C109"/>
  <c r="C105"/>
  <c r="C85" i="34"/>
  <c r="C136"/>
  <c r="C101"/>
  <c r="C93"/>
  <c r="C98" i="20"/>
  <c r="C82"/>
  <c r="C107"/>
  <c r="C99"/>
  <c r="C132" i="34"/>
  <c r="C120"/>
  <c r="C77"/>
  <c r="C128"/>
  <c r="C91" i="20"/>
  <c r="C83"/>
  <c r="C76"/>
  <c r="C135"/>
  <c r="C116" i="34"/>
  <c r="C104"/>
  <c r="C124"/>
  <c r="C112"/>
  <c r="C131" i="20"/>
  <c r="C127"/>
  <c r="C123"/>
  <c r="C119"/>
  <c r="C100" i="34"/>
  <c r="C88"/>
  <c r="C108"/>
  <c r="C96"/>
  <c r="C115" i="20"/>
  <c r="C112"/>
  <c r="C104"/>
  <c r="C96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4"/>
  <c r="C153" i="20"/>
  <c r="C129" i="22"/>
  <c r="C161" i="20"/>
  <c r="C149"/>
  <c r="C192" i="34"/>
  <c r="C200"/>
  <c r="C184" i="20"/>
  <c r="C160"/>
  <c r="C192"/>
  <c r="C176"/>
  <c r="C150" i="34"/>
  <c r="C193"/>
  <c r="C187" i="20"/>
  <c r="C170"/>
  <c r="C195"/>
  <c r="C183"/>
  <c r="C166" i="34"/>
  <c r="C158"/>
  <c r="C171" i="20"/>
  <c r="C159"/>
  <c r="C179"/>
  <c r="C167"/>
  <c r="C165" i="34"/>
  <c r="C149"/>
  <c r="C202" i="20"/>
  <c r="C190"/>
  <c r="C150"/>
  <c r="C198"/>
  <c r="C197" i="34"/>
  <c r="C181"/>
  <c r="C205" i="20"/>
  <c r="C193"/>
  <c r="C78" i="22"/>
  <c r="C201" i="20"/>
  <c r="C175" i="34"/>
  <c r="C159"/>
  <c r="C98" i="22"/>
  <c r="C92"/>
  <c r="C102"/>
  <c r="C96"/>
  <c r="C207" i="34"/>
  <c r="C191"/>
  <c r="C122" i="22"/>
  <c r="C116"/>
  <c r="C126"/>
  <c r="C120"/>
  <c r="C194" i="34"/>
  <c r="C186"/>
  <c r="C91" i="22"/>
  <c r="C79"/>
  <c r="C99"/>
  <c r="C87"/>
  <c r="C147" i="34"/>
  <c r="C202"/>
  <c r="C77" i="22"/>
  <c r="C127"/>
  <c r="C85"/>
  <c r="C135"/>
  <c r="C152" i="34"/>
  <c r="D24" i="41"/>
  <c r="C125" i="22"/>
  <c r="C137"/>
  <c r="C133"/>
  <c r="C160" i="34"/>
  <c r="C168"/>
  <c r="C169" i="20"/>
  <c r="C157"/>
  <c r="C177"/>
  <c r="C165"/>
  <c r="C183" i="34"/>
  <c r="C199"/>
  <c r="C200" i="20"/>
  <c r="C188"/>
  <c r="C208"/>
  <c r="C196"/>
  <c r="C177" i="34"/>
  <c r="C161"/>
  <c r="C203" i="20"/>
  <c r="C191"/>
  <c r="C147"/>
  <c r="C199"/>
  <c r="C163" i="34"/>
  <c r="C206"/>
  <c r="C156" i="20"/>
  <c r="C175"/>
  <c r="C172"/>
  <c r="C148"/>
  <c r="C195" i="34"/>
  <c r="C179"/>
  <c r="C166" i="20"/>
  <c r="C206"/>
  <c r="C182"/>
  <c r="C158"/>
  <c r="C188" i="34"/>
  <c r="C180"/>
  <c r="C82" i="22"/>
  <c r="C76"/>
  <c r="C86"/>
  <c r="C80"/>
  <c r="C204" i="34"/>
  <c r="C196"/>
  <c r="C106" i="22"/>
  <c r="C100"/>
  <c r="C110"/>
  <c r="C104"/>
  <c r="C162" i="34"/>
  <c r="C154"/>
  <c r="C130" i="22"/>
  <c r="C124"/>
  <c r="C134"/>
  <c r="C128"/>
  <c r="C178" i="34"/>
  <c r="C170"/>
  <c r="C107" i="22"/>
  <c r="C95"/>
  <c r="C115"/>
  <c r="C103"/>
  <c r="C173" i="34"/>
  <c r="C157"/>
  <c r="C93" i="22"/>
  <c r="C81"/>
  <c r="C101"/>
  <c r="C89"/>
  <c r="C205" i="34"/>
  <c r="C189"/>
  <c r="C105" i="22"/>
  <c r="C146" i="20"/>
  <c r="C113" i="22"/>
  <c r="C208" i="34"/>
  <c r="C146"/>
  <c r="C152" i="20"/>
  <c r="C173"/>
  <c r="C168"/>
  <c r="C181"/>
  <c r="C151" i="34"/>
  <c r="C167"/>
  <c r="C162" i="20"/>
  <c r="C204"/>
  <c r="C178"/>
  <c r="C154"/>
  <c r="C182" i="34"/>
  <c r="C174"/>
  <c r="C155" i="20"/>
  <c r="C207"/>
  <c r="C163"/>
  <c r="C151"/>
  <c r="C198" i="34"/>
  <c r="C190"/>
  <c r="C186" i="20"/>
  <c r="C164"/>
  <c r="C194"/>
  <c r="C180"/>
  <c r="C156" i="34"/>
  <c r="C148"/>
  <c r="C189" i="20"/>
  <c r="C174"/>
  <c r="C197"/>
  <c r="C185"/>
  <c r="C172" i="34"/>
  <c r="C164"/>
  <c r="C90" i="22"/>
  <c r="C84"/>
  <c r="C94"/>
  <c r="C88"/>
  <c r="C169" i="34"/>
  <c r="C153"/>
  <c r="C114" i="22"/>
  <c r="C108"/>
  <c r="C118"/>
  <c r="C112"/>
  <c r="C201" i="34"/>
  <c r="C185"/>
  <c r="C138" i="22"/>
  <c r="C132"/>
  <c r="C83"/>
  <c r="C136"/>
  <c r="C171" i="34"/>
  <c r="C155"/>
  <c r="C123" i="22"/>
  <c r="C111"/>
  <c r="C131"/>
  <c r="C119"/>
  <c r="C203" i="34"/>
  <c r="C187"/>
  <c r="C109" i="22"/>
  <c r="C97"/>
  <c r="C117"/>
  <c r="C121"/>
  <c r="O52" i="41" l="1"/>
  <c r="A259" i="34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85"/>
  <c r="C169"/>
  <c r="C155"/>
  <c r="C201"/>
  <c r="C198"/>
  <c r="C190"/>
  <c r="C157"/>
  <c r="C203"/>
  <c r="C164"/>
  <c r="C156"/>
  <c r="C180"/>
  <c r="C172"/>
  <c r="C187"/>
  <c r="C171"/>
  <c r="C150"/>
  <c r="C176"/>
  <c r="C189"/>
  <c r="C173"/>
  <c r="C159"/>
  <c r="C205"/>
  <c r="C161"/>
  <c r="C208"/>
  <c r="C193"/>
  <c r="C177"/>
  <c r="C166"/>
  <c r="C158"/>
  <c r="C182"/>
  <c r="C174"/>
  <c r="C191"/>
  <c r="C175"/>
  <c r="C152"/>
  <c r="C207"/>
  <c r="C163"/>
  <c r="C147"/>
  <c r="C195"/>
  <c r="C179"/>
  <c r="C165"/>
  <c r="C149"/>
  <c r="C197"/>
  <c r="C181"/>
  <c r="C184"/>
  <c r="C168"/>
  <c r="C200"/>
  <c r="C192"/>
  <c r="C154"/>
  <c r="C146"/>
  <c r="C170"/>
  <c r="C162"/>
  <c r="C167"/>
  <c r="C151"/>
  <c r="C199"/>
  <c r="C183"/>
  <c r="C206"/>
  <c r="C196"/>
  <c r="C188"/>
  <c r="C153"/>
  <c r="C186"/>
  <c r="C178"/>
  <c r="C202"/>
  <c r="C194"/>
  <c r="C204"/>
  <c r="C160"/>
  <c r="D18" i="41"/>
  <c r="C148" i="22"/>
  <c r="O49" i="41" l="1"/>
  <c r="K237" i="34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63"/>
  <c r="C236"/>
  <c r="C228"/>
  <c r="C237" i="20"/>
  <c r="C245"/>
  <c r="C218"/>
  <c r="C234"/>
  <c r="C247"/>
  <c r="C264" i="34"/>
  <c r="C256"/>
  <c r="C217"/>
  <c r="C272"/>
  <c r="C225" i="20"/>
  <c r="C233"/>
  <c r="C241"/>
  <c r="C233" i="34"/>
  <c r="C276"/>
  <c r="C265"/>
  <c r="C249"/>
  <c r="C228" i="20"/>
  <c r="C244"/>
  <c r="C255"/>
  <c r="C263"/>
  <c r="C226"/>
  <c r="C243" i="34"/>
  <c r="C227"/>
  <c r="C275"/>
  <c r="C271" i="20"/>
  <c r="C242"/>
  <c r="C222" i="34"/>
  <c r="C230"/>
  <c r="C238"/>
  <c r="C235" i="20"/>
  <c r="C243"/>
  <c r="C251"/>
  <c r="C230"/>
  <c r="C274"/>
  <c r="C258" i="34"/>
  <c r="C250"/>
  <c r="C274"/>
  <c r="C266"/>
  <c r="C223" i="20"/>
  <c r="C231"/>
  <c r="C239"/>
  <c r="C278" i="34"/>
  <c r="C216"/>
  <c r="C221"/>
  <c r="C237"/>
  <c r="C224" i="20"/>
  <c r="C240"/>
  <c r="C253"/>
  <c r="C261"/>
  <c r="C276"/>
  <c r="C239" i="34"/>
  <c r="C223"/>
  <c r="C271"/>
  <c r="C255"/>
  <c r="C270" i="20"/>
  <c r="C278"/>
  <c r="C232"/>
  <c r="C259" i="34"/>
  <c r="C219" i="20"/>
  <c r="C232" i="34"/>
  <c r="C224"/>
  <c r="C248"/>
  <c r="C240"/>
  <c r="C257" i="20"/>
  <c r="C265"/>
  <c r="C273"/>
  <c r="C217"/>
  <c r="C252" i="34"/>
  <c r="C244"/>
  <c r="C268"/>
  <c r="C260"/>
  <c r="C250" i="20"/>
  <c r="C260"/>
  <c r="C268"/>
  <c r="C248"/>
  <c r="C241" i="34"/>
  <c r="C225"/>
  <c r="C273"/>
  <c r="C257"/>
  <c r="C256" i="20"/>
  <c r="C272"/>
  <c r="C236"/>
  <c r="C259"/>
  <c r="C235" i="34"/>
  <c r="C219"/>
  <c r="C267"/>
  <c r="C251"/>
  <c r="C249" i="20"/>
  <c r="C226" i="34"/>
  <c r="C218"/>
  <c r="C242"/>
  <c r="C234"/>
  <c r="C220" i="20"/>
  <c r="C252"/>
  <c r="C267"/>
  <c r="C216"/>
  <c r="C246" i="34"/>
  <c r="C254"/>
  <c r="C262"/>
  <c r="C270"/>
  <c r="C246" i="20"/>
  <c r="C258"/>
  <c r="C266"/>
  <c r="C229"/>
  <c r="C245" i="34"/>
  <c r="C229"/>
  <c r="C277"/>
  <c r="C261"/>
  <c r="C222" i="20"/>
  <c r="C238"/>
  <c r="C254"/>
  <c r="C262"/>
  <c r="C253" i="34"/>
  <c r="C269"/>
  <c r="C247"/>
  <c r="C231"/>
  <c r="C269" i="20"/>
  <c r="C277"/>
  <c r="C221"/>
  <c r="C264"/>
  <c r="C275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33" i="22"/>
  <c r="C232"/>
  <c r="C218"/>
  <c r="C258"/>
  <c r="C257"/>
  <c r="C244"/>
  <c r="D6" i="41"/>
  <c r="C270" i="22"/>
  <c r="C217"/>
  <c r="C234"/>
  <c r="C274"/>
  <c r="C227"/>
  <c r="C245"/>
  <c r="D14" i="41"/>
  <c r="C231" i="22"/>
  <c r="C249"/>
  <c r="C269"/>
  <c r="C259"/>
  <c r="C277"/>
  <c r="C230"/>
  <c r="C240"/>
  <c r="C219"/>
  <c r="D11" i="39"/>
  <c r="C242" i="22"/>
  <c r="C252"/>
  <c r="C243"/>
  <c r="D6" i="39"/>
  <c r="C256" i="22"/>
  <c r="C251"/>
  <c r="C223"/>
  <c r="C241"/>
  <c r="C268"/>
  <c r="C275"/>
  <c r="D31" i="41"/>
  <c r="C265" i="22"/>
  <c r="C248"/>
  <c r="C246"/>
  <c r="C255"/>
  <c r="C273"/>
  <c r="D31" i="39"/>
  <c r="C238" i="22"/>
  <c r="C278"/>
  <c r="C224"/>
  <c r="C264"/>
  <c r="C250"/>
  <c r="C239"/>
  <c r="D10" i="41"/>
  <c r="C254" i="22"/>
  <c r="C247"/>
  <c r="C267"/>
  <c r="D23" i="39"/>
  <c r="C266" i="22"/>
  <c r="C271"/>
  <c r="C229"/>
  <c r="C226"/>
  <c r="C237"/>
  <c r="D14" i="39"/>
  <c r="C220" i="22"/>
  <c r="C260"/>
  <c r="C261"/>
  <c r="C222"/>
  <c r="C262"/>
  <c r="C272"/>
  <c r="C221"/>
  <c r="C236"/>
  <c r="C276"/>
  <c r="D23" i="41"/>
  <c r="C263" i="22"/>
  <c r="C216"/>
  <c r="C235"/>
  <c r="C253"/>
  <c r="C225"/>
  <c r="C228"/>
  <c r="D28" i="39"/>
  <c r="O55" i="41" l="1"/>
  <c r="O51"/>
  <c r="O47"/>
  <c r="O45"/>
  <c r="O43"/>
  <c r="O54" i="39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10" i="40"/>
  <c r="D23"/>
  <c r="D27" i="41"/>
  <c r="D6" i="40"/>
  <c r="D14"/>
  <c r="D31"/>
  <c r="D32"/>
  <c r="O53" i="41" l="1"/>
  <c r="O56" i="40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<sst xmlns="http://schemas.openxmlformats.org/spreadsheetml/2006/main" count="1208" uniqueCount="264">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</sst>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5" xfId="0" quotePrefix="1" applyFont="1" applyFill="1" applyBorder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20" fillId="2" borderId="1" xfId="0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AE18" sqref="AE18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63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5 HEDIN Astrid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>
        <v>0</v>
      </c>
      <c r="F10" s="152">
        <v>0.23100000000000001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148</v>
      </c>
      <c r="K10" s="177" t="s">
        <v>126</v>
      </c>
      <c r="L10" s="180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5 HEDIN Astrid Nolby Alpina SK</v>
      </c>
      <c r="W10" s="149">
        <v>0.5</v>
      </c>
      <c r="X10" s="151">
        <v>0.375</v>
      </c>
      <c r="Y10" s="32">
        <f>IF(X10&lt;&gt;"",IF(W10+X10&lt;W18+X18,0,(W10+X10)-(W18+X18)),"")</f>
        <v>0.875</v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81">
        <f>A7+1</f>
        <v>64</v>
      </c>
      <c r="B11" s="183" t="s">
        <v>126</v>
      </c>
      <c r="C11" s="181">
        <v>111</v>
      </c>
      <c r="D11" s="50"/>
      <c r="E11" s="41"/>
      <c r="F11" s="41"/>
      <c r="G11" s="35"/>
      <c r="H11" s="36"/>
      <c r="I11" s="30"/>
      <c r="J11" s="180"/>
      <c r="K11" s="177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>
        <v>0.42</v>
      </c>
      <c r="F12" s="150">
        <v>0</v>
      </c>
      <c r="G12" s="37">
        <f>IF(F12&lt;&gt;"",IF(E12+F12&lt;E10+F10,0,(E12+F12)-(E10+F10)),"")</f>
        <v>0.18899999999999997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2 FÜRST Nelly Nolby Alpina SK</v>
      </c>
      <c r="N12" s="153">
        <v>0.5</v>
      </c>
      <c r="O12" s="155">
        <v>2.4340000000000002</v>
      </c>
      <c r="P12" s="37">
        <f>IF(O12&lt;&gt;"",IF(N12+O12&lt;N8+O8,0,(N12+O12)-(N8+O8)),"")</f>
        <v>2.9340000000000002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L32+21</f>
        <v>196</v>
      </c>
      <c r="T14" s="177" t="s">
        <v>126</v>
      </c>
      <c r="U14" s="180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11 SVELANDER Alva Sundsvalls SLK</v>
      </c>
      <c r="AF14" s="155">
        <v>0</v>
      </c>
      <c r="AG14" s="153">
        <v>0</v>
      </c>
      <c r="AH14" s="32">
        <f>IF(AG14&lt;&gt;"",IF(AF14+AG14&lt;AF28+AG28,0,(AF14+AG14)-(AF28+AG28)),"")</f>
        <v>0</v>
      </c>
      <c r="AI14" s="78" t="str">
        <f>IF(AH14&lt;AH28,"v",IF(AH14=AH28,IF(AG14&lt;AG28,"v",""),""))</f>
        <v>v</v>
      </c>
    </row>
    <row r="15" spans="1:41" ht="11.1" customHeight="1">
      <c r="A15" s="181">
        <f>A11+1</f>
        <v>65</v>
      </c>
      <c r="B15" s="183" t="s">
        <v>126</v>
      </c>
      <c r="C15" s="181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77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 PERSSON Clara Sundsvalls SLK</v>
      </c>
      <c r="N16" s="156">
        <v>0.5</v>
      </c>
      <c r="O16" s="154">
        <v>1.619</v>
      </c>
      <c r="P16" s="37">
        <f>IF(O16&lt;&gt;"",IF(N16+O16&lt;N20+O20,0,(N16+O16)-(N20+O20)),"")</f>
        <v>2.1189999999999998</v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149</v>
      </c>
      <c r="K18" s="177" t="s">
        <v>126</v>
      </c>
      <c r="L18" s="180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 SVELANDER Alva Sundsvalls SLK</v>
      </c>
      <c r="W18" s="151">
        <v>0</v>
      </c>
      <c r="X18" s="149">
        <v>0</v>
      </c>
      <c r="Y18" s="37">
        <f>IF(X18&lt;&gt;"",IF(W18+X18&lt;W10+X10,0,(W18+X18)-(W10+X10)),"")</f>
        <v>0</v>
      </c>
      <c r="Z18" s="38" t="str">
        <f>IF(Y18&lt;Y10,"v",IF(Y18=Y10,IF(X18&lt;X10,"v",""),""))</f>
        <v>v</v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66</v>
      </c>
      <c r="B19" s="183" t="s">
        <v>126</v>
      </c>
      <c r="C19" s="181" t="s">
        <v>56</v>
      </c>
      <c r="D19" s="50"/>
      <c r="E19" s="41"/>
      <c r="F19" s="41"/>
      <c r="G19" s="35"/>
      <c r="H19" s="36"/>
      <c r="J19" s="180"/>
      <c r="K19" s="177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>
        <v>0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 SVELANDER Alva Sundsvalls SLK</v>
      </c>
      <c r="N20" s="154">
        <v>0</v>
      </c>
      <c r="O20" s="156">
        <v>0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226</v>
      </c>
      <c r="AC21" s="177" t="s">
        <v>126</v>
      </c>
      <c r="AD21" s="180">
        <f>AD33+6</f>
        <v>238</v>
      </c>
      <c r="AE21" s="45" t="s">
        <v>10</v>
      </c>
      <c r="AF21" s="46"/>
      <c r="AG21" s="46"/>
      <c r="AH21" s="46"/>
      <c r="AJ21" s="43"/>
      <c r="AK21" s="60" t="str">
        <f ca="1">IF(AI14&lt;&gt;"",AE14,IF(AI28&lt;&gt;"",AE28,""))</f>
        <v>Nr 11 SVELANDER Alva Sundsvalls SLK</v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3 ISAKSSON Josephine Nolby Alpina SK</v>
      </c>
      <c r="N22" s="155">
        <v>0</v>
      </c>
      <c r="O22" s="153">
        <v>0.318</v>
      </c>
      <c r="P22" s="37">
        <f>IF(O22&lt;&gt;"",IF(N22+O22&lt;N26+O26,0,(N22+O22)-(N26+O26)),"")</f>
        <v>0.28600000000000003</v>
      </c>
      <c r="Q22" s="33" t="str">
        <f>IF(P22&lt;P26,"v",IF(P22=P26,IF(O22&lt;O26,"v",""),""))</f>
        <v/>
      </c>
      <c r="AA22" s="30"/>
      <c r="AB22" s="180"/>
      <c r="AC22" s="177"/>
      <c r="AD22" s="180"/>
      <c r="AJ22" s="61"/>
      <c r="AK22" s="52"/>
    </row>
    <row r="23" spans="1:37" ht="11.1" customHeight="1">
      <c r="A23" s="181">
        <f>A19+1</f>
        <v>67</v>
      </c>
      <c r="B23" s="183" t="s">
        <v>126</v>
      </c>
      <c r="C23" s="181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150</v>
      </c>
      <c r="K24" s="177" t="s">
        <v>126</v>
      </c>
      <c r="L24" s="180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 ÅBERG Nora Sundsvalls SLK</v>
      </c>
      <c r="W24" s="150">
        <v>0.27100000000000002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77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>
        <v>0.5</v>
      </c>
      <c r="F26" s="152">
        <v>3.1469999999999998</v>
      </c>
      <c r="G26" s="32">
        <f>IF(F26&lt;&gt;"",IF(E26+F26&lt;E28+F28,0,(E26+F26)-(E28+F28)),"")</f>
        <v>3.6469999999999998</v>
      </c>
      <c r="H26" s="33" t="str">
        <f>IF(G26&lt;G28,"v",IF(G26=G28,IF(F26&lt;F28,"v",""),""))</f>
        <v/>
      </c>
      <c r="M26" s="55" t="str">
        <f ca="1">IF(H26&lt;&gt;"",D26,IF(H28&lt;&gt;"",D28,""))</f>
        <v>Nr 10 ÅBERG Nora Sundsvalls SLK</v>
      </c>
      <c r="N26" s="153">
        <v>3.2000000000000001E-2</v>
      </c>
      <c r="O26" s="155">
        <v>0</v>
      </c>
      <c r="P26" s="37">
        <f>IF(O26&lt;&gt;"",IF(N26+O26&lt;N22+O22,0,(N26+O26)-(N22+O22)),"")</f>
        <v>0</v>
      </c>
      <c r="Q26" s="38" t="str">
        <f>IF(P26&lt;P22,"v",IF(P26=P22,IF(O26&lt;O22,"v",""),""))</f>
        <v>v</v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68</v>
      </c>
      <c r="B27" s="183" t="s">
        <v>126</v>
      </c>
      <c r="C27" s="181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 ca="1">IF(AI14&lt;&gt;"",AE28,IF(AI28&lt;&gt;"",AE14,""))</f>
        <v>Nr 10 ÅBERG Nora Sundsvalls SLK</v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197</v>
      </c>
      <c r="T28" s="177" t="s">
        <v>126</v>
      </c>
      <c r="U28" s="180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10 ÅBERG Nora Sundsvalls SLK</v>
      </c>
      <c r="AF28" s="153">
        <v>0.5</v>
      </c>
      <c r="AG28" s="155">
        <v>0.495</v>
      </c>
      <c r="AH28" s="37">
        <f>IF(AG28&lt;&gt;"",IF(AF28+AG28&lt;AF14+AG14,0,(AF28+AG28)-(AF14+AG14)),"")</f>
        <v>0.995</v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77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12 JOHANSSON Isabelle Sundsvalls SLK</v>
      </c>
      <c r="N30" s="156">
        <v>0.5</v>
      </c>
      <c r="O30" s="154">
        <v>0.83799999999999997</v>
      </c>
      <c r="P30" s="32">
        <f>IF(O30&lt;&gt;"",IF(N30+O30&lt;N34+O34,0,(N30+O30)-(N34+O34)),"")</f>
        <v>1.3380000000000001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69</v>
      </c>
      <c r="B31" s="183" t="s">
        <v>126</v>
      </c>
      <c r="C31" s="181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5 HEDIN Astrid Nolby Alpina SK</v>
      </c>
      <c r="AF31" s="156">
        <v>0</v>
      </c>
      <c r="AG31" s="154">
        <v>0</v>
      </c>
      <c r="AH31" s="32">
        <f>IF(AG31&lt;&gt;"",IF(AF31+AG31&lt;AF35+AG35,0,(AF31+AG31)-(AF35+AG35)),"")</f>
        <v>0</v>
      </c>
      <c r="AI31" s="33" t="str">
        <f>IF(AH31&lt;AH35,"v",IF(AH31=AH35,IF(AG31&lt;AG35,"v",""),""))</f>
        <v>v</v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>
        <v>0.5</v>
      </c>
      <c r="F32" s="149">
        <v>0.5</v>
      </c>
      <c r="G32" s="37">
        <f>IF(F32&lt;&gt;"",IF(E32+F32&lt;E30+F30,0,(E32+F32)-(E30+F30)),"")</f>
        <v>1</v>
      </c>
      <c r="H32" s="38" t="str">
        <f>IF(G32&lt;G30,"v",IF(G32=G30,IF(F32&lt;F30,"v",""),""))</f>
        <v/>
      </c>
      <c r="J32" s="180">
        <f>J24+1</f>
        <v>151</v>
      </c>
      <c r="K32" s="177" t="s">
        <v>126</v>
      </c>
      <c r="L32" s="180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8 FORSSBECK Emma Nolby Alpina SK</v>
      </c>
      <c r="W32" s="152">
        <v>0</v>
      </c>
      <c r="X32" s="150">
        <v>0.57899999999999996</v>
      </c>
      <c r="Y32" s="37">
        <f>IF(X32&lt;&gt;"",IF(W32+X32&lt;W24+X24,0,(W32+X32)-(W24+X24)),"")</f>
        <v>0.30799999999999994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77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U28+11</f>
        <v>220</v>
      </c>
      <c r="AC33" s="177" t="s">
        <v>126</v>
      </c>
      <c r="AD33" s="180">
        <f>AB21+6</f>
        <v>232</v>
      </c>
      <c r="AE33" s="45" t="s">
        <v>16</v>
      </c>
      <c r="AF33" s="45"/>
      <c r="AG33" s="45"/>
      <c r="AH33" s="45"/>
      <c r="AI33" s="64"/>
      <c r="AK33" s="67" t="str">
        <f ca="1">IF(AI31&lt;&gt;"",AE31,IF(AI35&lt;&gt;"",AE35,""))</f>
        <v>Nr 5 HEDIN Astrid Nolby Alpina SK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8 FORSSBECK Emma Nolby Alpina SK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77"/>
      <c r="AD34" s="180"/>
      <c r="AI34" s="64"/>
      <c r="AJ34" s="61"/>
      <c r="AK34" s="52"/>
    </row>
    <row r="35" spans="1:37" ht="11.1" customHeight="1" thickBot="1">
      <c r="A35" s="181">
        <f>A31+1</f>
        <v>70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8 FORSSBECK Emma Nolby Alpina SK</v>
      </c>
      <c r="AF35" s="154">
        <v>0.5</v>
      </c>
      <c r="AG35" s="156">
        <v>0.5</v>
      </c>
      <c r="AH35" s="37">
        <f>IF(AG35&lt;&gt;"",IF(AF35+AG35&lt;AF31+AG31,0,(AF35+AG35)-(AF31+AG31)),"")</f>
        <v>1</v>
      </c>
      <c r="AI35" s="38" t="str">
        <f>IF(AH35&lt;AH31,"v",IF(AH35=AH31,IF(AG35&lt;AG31,"v",""),""))</f>
        <v/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 ca="1">AK21</f>
        <v>Nr 11 SVELANDER Alva Sundsvalls SLK</v>
      </c>
      <c r="J49" s="130"/>
      <c r="M49" s="70"/>
      <c r="N49" s="72"/>
    </row>
    <row r="50" spans="1:14" ht="18.75">
      <c r="A50" s="130" t="s">
        <v>19</v>
      </c>
      <c r="B50" s="130"/>
      <c r="C50" s="71" t="str">
        <f ca="1">AK27</f>
        <v>Nr 10 ÅBERG Nora Sundsvalls SLK</v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5 HEDIN Astrid Nolby Alpina SK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8 FORSSBECK Emma Nolby Alpina SK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2 FÜRST Nelly Nolby Alpina SK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 PERSSON Clara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3 ISAKSSON Josephine Nolby Alpina SK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12 JOHANSSON Isabelle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4 BENGTSSON Johanna Bollnäs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 - -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9 NYBERG Ida IF Hudik Alpin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6 HAMLUND Alice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C7:C8"/>
    <mergeCell ref="L10:L11"/>
    <mergeCell ref="C11:C12"/>
    <mergeCell ref="U14:U15"/>
    <mergeCell ref="C15:C16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J4:L4"/>
    <mergeCell ref="J10:J11"/>
    <mergeCell ref="K10:K11"/>
    <mergeCell ref="J18:J19"/>
    <mergeCell ref="K18:K19"/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tabSelected="1" showRuler="0" topLeftCell="S1" zoomScale="120" zoomScaleNormal="120" zoomScaleSheetLayoutView="70" zoomScalePageLayoutView="125" workbookViewId="0">
      <selection activeCell="AG29" sqref="AG2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>
        <v>0</v>
      </c>
      <c r="F6" s="163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103</v>
      </c>
      <c r="B7" s="183" t="s">
        <v>126</v>
      </c>
      <c r="C7" s="181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110 VENNERSTRÖM Hugo Sundsvalls SLK</v>
      </c>
      <c r="N8" s="159">
        <v>0</v>
      </c>
      <c r="O8" s="157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>
        <v>9.2999999999999999E-2</v>
      </c>
      <c r="F10" s="164">
        <v>0.53100000000000003</v>
      </c>
      <c r="G10" s="32">
        <f>IF(F10&lt;&gt;"",IF(E10+F10&lt;E12+F12,0,(E10+F10)-(E12+F12)),"")</f>
        <v>0.624</v>
      </c>
      <c r="H10" s="33" t="str">
        <f>IF(G10&lt;G12,"v",IF(G10=G12,IF(F10&lt;F12,"v",""),""))</f>
        <v/>
      </c>
      <c r="I10" s="30"/>
      <c r="J10" s="180">
        <v>168</v>
      </c>
      <c r="K10" s="177" t="s">
        <v>126</v>
      </c>
      <c r="L10" s="180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110 VENNERSTRÖM Hugo Sundsvalls SLK</v>
      </c>
      <c r="W10" s="161">
        <v>0</v>
      </c>
      <c r="X10" s="163">
        <v>0</v>
      </c>
      <c r="Y10" s="32">
        <f>IF(X10&lt;&gt;"",IF(W10+X10&lt;W18+X18,0,(W10+X10)-(W18+X18)),"")</f>
        <v>0</v>
      </c>
      <c r="Z10" s="33" t="str">
        <f>IF(Y10&lt;Y18,"v",IF(Y10=Y18,IF(X10&lt;X18,"v",""),""))</f>
        <v>v</v>
      </c>
      <c r="AA10" s="30"/>
      <c r="AB10" s="30"/>
      <c r="AC10" s="30"/>
      <c r="AD10" s="30"/>
    </row>
    <row r="11" spans="1:41" ht="11.25" customHeight="1">
      <c r="A11" s="181">
        <f>A7+1</f>
        <v>104</v>
      </c>
      <c r="B11" s="183" t="s">
        <v>126</v>
      </c>
      <c r="C11" s="181">
        <v>144</v>
      </c>
      <c r="D11" s="50"/>
      <c r="E11" s="89"/>
      <c r="F11" s="89"/>
      <c r="G11" s="35"/>
      <c r="H11" s="36"/>
      <c r="I11" s="30"/>
      <c r="J11" s="180"/>
      <c r="K11" s="180"/>
      <c r="L11" s="180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>
        <v>0</v>
      </c>
      <c r="F12" s="162">
        <v>0</v>
      </c>
      <c r="G12" s="37">
        <f>IF(F12&lt;&gt;"",IF(E12+F12&lt;E10+F10,0,(E12+F12)-(E10+F10)),"")</f>
        <v>0</v>
      </c>
      <c r="H12" s="38" t="str">
        <f>IF(G12&lt;G10,"v",IF(G12=G10,IF(F12&lt;F10,"v",""),""))</f>
        <v>v</v>
      </c>
      <c r="I12" s="39"/>
      <c r="J12" s="39"/>
      <c r="K12" s="39"/>
      <c r="L12" s="39"/>
      <c r="M12" s="40" t="str">
        <f ca="1">IF(H10&lt;&gt;"",D10,IF(H12&lt;&gt;"",D12,""))</f>
        <v>Nr 114 WESTLUND Wilhelm Sundsvalls SLK</v>
      </c>
      <c r="N12" s="157">
        <v>0.5</v>
      </c>
      <c r="O12" s="159">
        <v>2.323</v>
      </c>
      <c r="P12" s="37">
        <f>IF(O12&lt;&gt;"",IF(N12+O12&lt;N8+O8,0,(N12+O12)-(N8+O8)),"")</f>
        <v>2.823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>
        <v>0</v>
      </c>
      <c r="F14" s="163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N14" s="92"/>
      <c r="O14" s="92"/>
      <c r="S14" s="180">
        <f>L32+11</f>
        <v>206</v>
      </c>
      <c r="T14" s="177" t="s">
        <v>126</v>
      </c>
      <c r="U14" s="180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 ca="1">IF(Z10&lt;&gt;"",V10,IF(Z18&lt;&gt;"",V18,""))</f>
        <v>Nr 110 VENNERSTRÖM Hugo Sundsvalls SLK</v>
      </c>
      <c r="AF14" s="159">
        <v>0</v>
      </c>
      <c r="AG14" s="157">
        <v>0</v>
      </c>
      <c r="AH14" s="32">
        <f>IF(AG14&lt;&gt;"",IF(AF14+AG14&lt;AF28+AG28,0,(AF14+AG14)-(AF28+AG28)),"")</f>
        <v>0</v>
      </c>
      <c r="AI14" s="78" t="str">
        <f>IF(AH14&lt;AH28,"v",IF(AH14=AH28,IF(AG14&lt;AG28,"v",""),""))</f>
        <v>v</v>
      </c>
    </row>
    <row r="15" spans="1:41" ht="11.1" customHeight="1">
      <c r="A15" s="181">
        <f>A11+1</f>
        <v>105</v>
      </c>
      <c r="B15" s="183" t="s">
        <v>126</v>
      </c>
      <c r="C15" s="181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80"/>
      <c r="T15" s="180"/>
      <c r="U15" s="180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>
        <v>0.5</v>
      </c>
      <c r="F16" s="161">
        <v>3.5059999999999998</v>
      </c>
      <c r="G16" s="37">
        <f>IF(F16&lt;&gt;"",IF(E16+F16&lt;E14+F14,0,(E16+F16)-(E14+F14)),"")</f>
        <v>4.0060000000000002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115 PERSSON Lukas Sundsvalls SLK</v>
      </c>
      <c r="N16" s="160">
        <v>0.113</v>
      </c>
      <c r="O16" s="158">
        <v>0</v>
      </c>
      <c r="P16" s="37">
        <f>IF(O16&lt;&gt;"",IF(N16+O16&lt;N20+O20,0,(N16+O16)-(N20+O20)),"")</f>
        <v>0.10100000000000001</v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80">
        <f>J10+1</f>
        <v>169</v>
      </c>
      <c r="K18" s="177" t="s">
        <v>126</v>
      </c>
      <c r="L18" s="180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113 JERNKROK Carl-Isac Bollnäs AK</v>
      </c>
      <c r="W18" s="163">
        <v>0.5</v>
      </c>
      <c r="X18" s="161">
        <v>0.129</v>
      </c>
      <c r="Y18" s="37">
        <f>IF(X18&lt;&gt;"",IF(W18+X18&lt;W10+X10,0,(W18+X18)-(W10+X10)),"")</f>
        <v>0.629</v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81">
        <f>A15+1</f>
        <v>106</v>
      </c>
      <c r="B19" s="183" t="s">
        <v>126</v>
      </c>
      <c r="C19" s="181" t="s">
        <v>56</v>
      </c>
      <c r="D19" s="50"/>
      <c r="E19" s="89"/>
      <c r="F19" s="89"/>
      <c r="G19" s="35"/>
      <c r="H19" s="36"/>
      <c r="J19" s="180"/>
      <c r="K19" s="180"/>
      <c r="L19" s="180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>
        <v>0</v>
      </c>
      <c r="F20" s="162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113 JERNKROK Carl-Isac Bollnäs AK</v>
      </c>
      <c r="N20" s="158">
        <v>0</v>
      </c>
      <c r="O20" s="160">
        <v>1.2E-2</v>
      </c>
      <c r="P20" s="37">
        <f>IF(O20&lt;&gt;"",IF(N20+O20&lt;N16+O16,0,(N20+O20)-(N16+O16)),"")</f>
        <v>0</v>
      </c>
      <c r="Q20" s="38" t="str">
        <f>IF(P20&lt;P16,"v",IF(P20=P16,IF(O20&lt;O16,"v",""),""))</f>
        <v>v</v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80">
        <f>AB33+6</f>
        <v>231</v>
      </c>
      <c r="AC21" s="177" t="s">
        <v>126</v>
      </c>
      <c r="AD21" s="180">
        <f>AD33+6</f>
        <v>243</v>
      </c>
      <c r="AE21" s="45" t="s">
        <v>10</v>
      </c>
      <c r="AF21" s="98"/>
      <c r="AG21" s="98"/>
      <c r="AH21" s="46"/>
      <c r="AJ21" s="43"/>
      <c r="AK21" s="60" t="str">
        <f ca="1">IF(AI14&lt;&gt;"",AE14,IF(AI28&lt;&gt;"",AE28,""))</f>
        <v>Nr 110 VENNERSTRÖM Hugo Sundsvalls SLK</v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>
        <v>0</v>
      </c>
      <c r="F22" s="163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109 SVELANDER Simon Sundsvalls SLK</v>
      </c>
      <c r="N22" s="159">
        <v>0</v>
      </c>
      <c r="O22" s="157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W22" s="93"/>
      <c r="X22" s="93"/>
      <c r="AA22" s="30"/>
      <c r="AB22" s="180"/>
      <c r="AC22" s="180"/>
      <c r="AD22" s="180"/>
      <c r="AF22" s="93"/>
      <c r="AG22" s="93"/>
      <c r="AJ22" s="61"/>
      <c r="AK22" s="52"/>
    </row>
    <row r="23" spans="1:37" ht="11.1" customHeight="1">
      <c r="A23" s="181">
        <f>A19+1</f>
        <v>107</v>
      </c>
      <c r="B23" s="183" t="s">
        <v>126</v>
      </c>
      <c r="C23" s="181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80">
        <f>J18+1</f>
        <v>170</v>
      </c>
      <c r="K24" s="177" t="s">
        <v>126</v>
      </c>
      <c r="L24" s="180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109 SVELANDER Simon Sundsvalls SLK</v>
      </c>
      <c r="W24" s="162">
        <v>0.5</v>
      </c>
      <c r="X24" s="164">
        <v>0.5</v>
      </c>
      <c r="Y24" s="32">
        <f>IF(X24&lt;&gt;"",IF(W24+X24&lt;W32+X32,0,(W24+X24)-(W32+X32)),"")</f>
        <v>1</v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80"/>
      <c r="K25" s="180"/>
      <c r="L25" s="180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>
        <v>0.5</v>
      </c>
      <c r="F26" s="164">
        <v>3.2530000000000001</v>
      </c>
      <c r="G26" s="32">
        <f>IF(F26&lt;&gt;"",IF(E26+F26&lt;E28+F28,0,(E26+F26)-(E28+F28)),"")</f>
        <v>3.7530000000000001</v>
      </c>
      <c r="H26" s="33" t="str">
        <f>IF(G26&lt;G28,"v",IF(G26=G28,IF(F26&lt;F28,"v",""),""))</f>
        <v/>
      </c>
      <c r="M26" s="55" t="str">
        <f ca="1">IF(H26&lt;&gt;"",D26,IF(H28&lt;&gt;"",D28,""))</f>
        <v>Nr 106 SVENSSON Isac Sundsvalls SLK</v>
      </c>
      <c r="N26" s="157">
        <v>0.5</v>
      </c>
      <c r="O26" s="159">
        <v>0.5</v>
      </c>
      <c r="P26" s="37">
        <f>IF(O26&lt;&gt;"",IF(N26+O26&lt;N22+O22,0,(N26+O26)-(N22+O22)),"")</f>
        <v>1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81">
        <f>A23+1</f>
        <v>108</v>
      </c>
      <c r="B27" s="183" t="s">
        <v>126</v>
      </c>
      <c r="C27" s="181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 ca="1">IF(AI14&lt;&gt;"",AE28,IF(AI28&lt;&gt;"",AE14,""))</f>
        <v>Nr 112 MALKER Filip Sundsvalls SLK</v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>
        <v>0</v>
      </c>
      <c r="F28" s="162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N28" s="102"/>
      <c r="O28" s="102"/>
      <c r="P28" s="51"/>
      <c r="Q28" s="30"/>
      <c r="R28" s="30"/>
      <c r="S28" s="180">
        <f>S14+1</f>
        <v>207</v>
      </c>
      <c r="T28" s="177" t="s">
        <v>126</v>
      </c>
      <c r="U28" s="180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 ca="1">IF(Z24&lt;&gt;"",V24,IF(Z32&lt;&gt;"",V32,""))</f>
        <v>Nr 112 MALKER Filip Sundsvalls SLK</v>
      </c>
      <c r="AF28" s="157">
        <v>0.5</v>
      </c>
      <c r="AG28" s="159">
        <v>0.40799999999999997</v>
      </c>
      <c r="AH28" s="37">
        <f>IF(AG28&lt;&gt;"",IF(AF28+AG28&lt;AF14+AG14,0,(AF28+AG28)-(AF14+AG14)),"")</f>
        <v>0.90799999999999992</v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80"/>
      <c r="T29" s="180"/>
      <c r="U29" s="180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>
        <v>0</v>
      </c>
      <c r="F30" s="163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105 ÅBERG Malte Nolby Alpina SK</v>
      </c>
      <c r="N30" s="160">
        <v>0.5</v>
      </c>
      <c r="O30" s="158">
        <v>2.6520000000000001</v>
      </c>
      <c r="P30" s="32">
        <f>IF(O30&lt;&gt;"",IF(N30+O30&lt;N34+O34,0,(N30+O30)-(N34+O34)),"")</f>
        <v>3.1520000000000001</v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81">
        <f>A27+1</f>
        <v>109</v>
      </c>
      <c r="B31" s="183" t="s">
        <v>126</v>
      </c>
      <c r="C31" s="181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113 JERNKROK Carl-Isac Bollnäs AK</v>
      </c>
      <c r="AF31" s="160">
        <v>0</v>
      </c>
      <c r="AG31" s="158">
        <v>0.57799999999999996</v>
      </c>
      <c r="AH31" s="32">
        <f>IF(AG31&lt;&gt;"",IF(AF31+AG31&lt;AF35+AG35,0,(AF31+AG31)-(AF35+AG35)),"")</f>
        <v>0.30699999999999994</v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>
        <v>0.5</v>
      </c>
      <c r="F32" s="161">
        <v>0.94899999999999995</v>
      </c>
      <c r="G32" s="37">
        <f>IF(F32&lt;&gt;"",IF(E32+F32&lt;E30+F30,0,(E32+F32)-(E30+F30)),"")</f>
        <v>1.4489999999999998</v>
      </c>
      <c r="H32" s="38" t="str">
        <f>IF(G32&lt;G30,"v",IF(G32=G30,IF(F32&lt;F30,"v",""),""))</f>
        <v/>
      </c>
      <c r="J32" s="180">
        <f>J24+1</f>
        <v>171</v>
      </c>
      <c r="K32" s="177" t="s">
        <v>126</v>
      </c>
      <c r="L32" s="180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112 MALKER Filip Sundsvalls SLK</v>
      </c>
      <c r="W32" s="164">
        <v>0</v>
      </c>
      <c r="X32" s="162">
        <v>0</v>
      </c>
      <c r="Y32" s="37">
        <f>IF(X32&lt;&gt;"",IF(W32+X32&lt;W24+X24,0,(W32+X32)-(W24+X24)),"")</f>
        <v>0</v>
      </c>
      <c r="Z32" s="38" t="str">
        <f>IF(Y32&lt;Y24,"v",IF(Y32=Y24,IF(X32&lt;X24,"v",""),""))</f>
        <v>v</v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80"/>
      <c r="K33" s="180"/>
      <c r="L33" s="180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U28+6</f>
        <v>225</v>
      </c>
      <c r="AC33" s="177" t="s">
        <v>126</v>
      </c>
      <c r="AD33" s="180">
        <f>AB21+6</f>
        <v>237</v>
      </c>
      <c r="AE33" s="45" t="s">
        <v>16</v>
      </c>
      <c r="AF33" s="96"/>
      <c r="AG33" s="96"/>
      <c r="AH33" s="45"/>
      <c r="AI33" s="64"/>
      <c r="AK33" s="67" t="str">
        <f ca="1">IF(AI31&lt;&gt;"",AE31,IF(AI35&lt;&gt;"",AE35,""))</f>
        <v>Nr 109 SVELANDER Simon Sundsvalls SLK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112 MALKER Filip Sundsvalls SLK</v>
      </c>
      <c r="N34" s="158">
        <v>0</v>
      </c>
      <c r="O34" s="160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F34" s="93"/>
      <c r="AG34" s="93"/>
      <c r="AI34" s="64"/>
      <c r="AJ34" s="61"/>
      <c r="AK34" s="52"/>
    </row>
    <row r="35" spans="1:37" ht="11.1" customHeight="1" thickBot="1">
      <c r="A35" s="181">
        <f>A31+1</f>
        <v>110</v>
      </c>
      <c r="B35" s="183" t="s">
        <v>126</v>
      </c>
      <c r="C35" s="181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109 SVELANDER Simon Sundsvalls SLK</v>
      </c>
      <c r="AF35" s="158">
        <v>0.27100000000000002</v>
      </c>
      <c r="AG35" s="160">
        <v>0</v>
      </c>
      <c r="AH35" s="37">
        <f>IF(AG35&lt;&gt;"",IF(AF35+AG35&lt;AF31+AG31,0,(AF35+AG35)-(AF31+AG31)),"")</f>
        <v>0</v>
      </c>
      <c r="AI35" s="38" t="str">
        <f>IF(AH35&lt;AH31,"v",IF(AH35=AH31,IF(AG35&lt;AG31,"v",""),""))</f>
        <v>v</v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>
        <v>0</v>
      </c>
      <c r="F36" s="162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 ca="1">AK21</f>
        <v>Nr 110 VENNERSTRÖM Hugo Sundsvalls SLK</v>
      </c>
      <c r="J49" s="130"/>
      <c r="M49" s="70"/>
      <c r="N49" s="72"/>
    </row>
    <row r="50" spans="1:14" ht="18.75">
      <c r="A50" s="130" t="s">
        <v>19</v>
      </c>
      <c r="B50" s="130"/>
      <c r="C50" s="71" t="str">
        <f ca="1">AK27</f>
        <v>Nr 112 MALKER Filip Sundsvalls SLK</v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109 SVELANDER Simon Sundsvalls SLK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113 JERNKROK Carl-Isac Bollnäs AK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114 WESTLUND Wilhelm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115 PERSSON Lukas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106 SVENSSON Isac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105 ÅBERG Malte Nolby Alpina SK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108 STOLPE Arvid Järfälla AK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116 ISAKSSON Rasmus Sundsvalls SLK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 - -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 - -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107 ZETTERQUIST Hugo Mälaröarnas Alpina SK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111 GRETZER Leo Mälaröarnas Alpina SK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K8" sqref="K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topLeftCell="S1" zoomScale="120" zoomScaleNormal="120" zoomScaleSheetLayoutView="70" zoomScalePageLayoutView="125" workbookViewId="0">
      <selection activeCell="AG29" sqref="AG2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78" t="s">
        <v>0</v>
      </c>
      <c r="B4" s="179"/>
      <c r="C4" s="179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78" t="s">
        <v>0</v>
      </c>
      <c r="AC4" s="179"/>
      <c r="AD4" s="179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>
        <v>0</v>
      </c>
      <c r="F6" s="151">
        <v>0</v>
      </c>
      <c r="G6" s="32">
        <f>IF(F6&lt;&gt;"",IF(E6+F6&lt;E8+F8,0,(E6+F6)-(E8+F8)),"")</f>
        <v>0</v>
      </c>
      <c r="H6" s="33" t="str">
        <f>IF(G6&lt;G8,"v",IF(G6=G8,IF(F6&lt;F8,"v",""),""))</f>
        <v>v</v>
      </c>
      <c r="I6" s="30"/>
      <c r="J6" s="30"/>
      <c r="K6" s="30"/>
      <c r="L6" s="30"/>
    </row>
    <row r="7" spans="1:41" ht="11.25" customHeight="1">
      <c r="A7" s="181">
        <v>71</v>
      </c>
      <c r="B7" s="183" t="s">
        <v>126</v>
      </c>
      <c r="C7" s="181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82"/>
      <c r="B8" s="182"/>
      <c r="C8" s="182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 ca="1">IF(H6&lt;&gt;"",D6,IF(H8&lt;&gt;"",D8,""))</f>
        <v>Nr 27 TORSANDER Aaron Nolby Alpina SK</v>
      </c>
      <c r="N8" s="155">
        <v>0</v>
      </c>
      <c r="O8" s="153">
        <v>0</v>
      </c>
      <c r="P8" s="37">
        <f>IF(O8&lt;&gt;"",IF(N8+O8&lt;N12+O12,0,(N8+O8)-(N12+O12)),"")</f>
        <v>0</v>
      </c>
      <c r="Q8" s="33" t="str">
        <f>IF(P8&lt;P12,"v",IF(P8=P12,IF(O8&lt;O12,"v",""),""))</f>
        <v>v</v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>
        <v>0</v>
      </c>
      <c r="F10" s="152">
        <v>0</v>
      </c>
      <c r="G10" s="32">
        <f>IF(F10&lt;&gt;"",IF(E10+F10&lt;E12+F12,0,(E10+F10)-(E12+F12)),"")</f>
        <v>0</v>
      </c>
      <c r="H10" s="33" t="str">
        <f>IF(G10&lt;G12,"v",IF(G10=G12,IF(F10&lt;F12,"v",""),""))</f>
        <v>v</v>
      </c>
      <c r="I10" s="30"/>
      <c r="J10" s="180">
        <v>152</v>
      </c>
      <c r="K10" s="177" t="s">
        <v>126</v>
      </c>
      <c r="L10" s="180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 ca="1">IF(Q8&lt;&gt;"",M8,IF(Q12&lt;&gt;"",M12,""))</f>
        <v>Nr 27 TORSANDER Aaron Nolby Alpina SK</v>
      </c>
      <c r="W10" s="149">
        <v>0</v>
      </c>
      <c r="X10" s="151">
        <v>0</v>
      </c>
      <c r="Y10" s="32">
        <f>IF(X10&lt;&gt;"",IF(W10+X10&lt;W18+X18,0,(W10+X10)-(W18+X18)),"")</f>
        <v>0</v>
      </c>
      <c r="Z10" s="33" t="str">
        <f>IF(Y10&lt;Y18,"v",IF(Y10=Y18,IF(X10&lt;X18,"v",""),""))</f>
        <v>v</v>
      </c>
      <c r="AA10" s="30"/>
      <c r="AB10" s="30"/>
      <c r="AC10" s="30"/>
      <c r="AD10" s="30"/>
    </row>
    <row r="11" spans="1:41" ht="11.25" customHeight="1">
      <c r="A11" s="181">
        <f>A7+1</f>
        <v>72</v>
      </c>
      <c r="B11" s="183" t="s">
        <v>126</v>
      </c>
      <c r="C11" s="181">
        <v>114</v>
      </c>
      <c r="D11" s="50"/>
      <c r="E11" s="41"/>
      <c r="F11" s="41"/>
      <c r="G11" s="35"/>
      <c r="H11" s="36"/>
      <c r="I11" s="30"/>
      <c r="J11" s="180"/>
      <c r="K11" s="180"/>
      <c r="L11" s="180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82"/>
      <c r="B12" s="182"/>
      <c r="C12" s="182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>
        <v>0.47299999999999998</v>
      </c>
      <c r="F12" s="150">
        <v>7.8E-2</v>
      </c>
      <c r="G12" s="37">
        <f>IF(F12&lt;&gt;"",IF(E12+F12&lt;E10+F10,0,(E12+F12)-(E10+F10)),"")</f>
        <v>0.55099999999999993</v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 ca="1">IF(H10&lt;&gt;"",D10,IF(H12&lt;&gt;"",D12,""))</f>
        <v>Nr 18 JONASSON Malte Sundsvalls SLK</v>
      </c>
      <c r="N12" s="153">
        <v>0.5</v>
      </c>
      <c r="O12" s="155">
        <v>1.181</v>
      </c>
      <c r="P12" s="37">
        <f>IF(O12&lt;&gt;"",IF(N12+O12&lt;N8+O8,0,(N12+O12)-(N8+O8)),"")</f>
        <v>1.681</v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>
        <v>0</v>
      </c>
      <c r="F14" s="151">
        <v>0</v>
      </c>
      <c r="G14" s="32">
        <f>IF(F14&lt;&gt;"",IF(E14+F14&lt;E16+F16,0,(E14+F14)-(E16+F16)),"")</f>
        <v>0</v>
      </c>
      <c r="H14" s="33" t="str">
        <f>IF(G14&lt;G16,"v",IF(G14=G16,IF(F14&lt;F16,"v",""),""))</f>
        <v>v</v>
      </c>
      <c r="I14" s="30"/>
      <c r="J14" s="30"/>
      <c r="K14" s="30"/>
      <c r="L14" s="54"/>
      <c r="S14" s="180">
        <f>L32+19</f>
        <v>198</v>
      </c>
      <c r="T14" s="177" t="s">
        <v>126</v>
      </c>
      <c r="U14" s="180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 ca="1">IF(Z10&lt;&gt;"",V10,IF(Z18&lt;&gt;"",V18,""))</f>
        <v>Nr 27 TORSANDER Aaron Nolby Alpina SK</v>
      </c>
      <c r="AF14" s="155">
        <v>0</v>
      </c>
      <c r="AG14" s="153">
        <v>0</v>
      </c>
      <c r="AH14" s="32">
        <f>IF(AG14&lt;&gt;"",IF(AF14+AG14&lt;AF28+AG28,0,(AF14+AG14)-(AF28+AG28)),"")</f>
        <v>0</v>
      </c>
      <c r="AI14" s="78" t="str">
        <f>IF(AH14&lt;AH28,"v",IF(AH14=AH28,IF(AG14&lt;AG28,"v",""),""))</f>
        <v>v</v>
      </c>
    </row>
    <row r="15" spans="1:41" ht="11.1" customHeight="1">
      <c r="A15" s="181">
        <f>A11+1</f>
        <v>73</v>
      </c>
      <c r="B15" s="183" t="s">
        <v>126</v>
      </c>
      <c r="C15" s="181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80"/>
      <c r="T15" s="180"/>
      <c r="U15" s="180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82"/>
      <c r="B16" s="182"/>
      <c r="C16" s="182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>
        <v>0.5</v>
      </c>
      <c r="F16" s="149">
        <v>4.843</v>
      </c>
      <c r="G16" s="37">
        <f>IF(F16&lt;&gt;"",IF(E16+F16&lt;E14+F14,0,(E16+F16)-(E14+F14)),"")</f>
        <v>5.343</v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 ca="1">IF(H14&lt;&gt;"",D14,IF(H16&lt;&gt;"",D16,""))</f>
        <v>Nr 17 UPPLING Ludvig Sundsvalls SLK</v>
      </c>
      <c r="N16" s="156">
        <v>0</v>
      </c>
      <c r="O16" s="154">
        <v>0</v>
      </c>
      <c r="P16" s="37">
        <f>IF(O16&lt;&gt;"",IF(N16+O16&lt;N20+O20,0,(N16+O16)-(N20+O20)),"")</f>
        <v>0</v>
      </c>
      <c r="Q16" s="33" t="str">
        <f>IF(P16&lt;P20,"v",IF(P16=P20,IF(O16&lt;O20,"v",""),""))</f>
        <v>v</v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>
        <v>0</v>
      </c>
      <c r="F18" s="152">
        <v>1.5429999999999999</v>
      </c>
      <c r="G18" s="32">
        <f>IF(F18&lt;&gt;"",IF(E18+F18&lt;E20+F20,0,(E18+F18)-(E20+F20)),"")</f>
        <v>1.4119999999999999</v>
      </c>
      <c r="H18" s="33" t="str">
        <f>IF(G18&lt;G20,"v",IF(G18=G20,IF(F18&lt;F20,"v",""),""))</f>
        <v/>
      </c>
      <c r="I18" s="30"/>
      <c r="J18" s="180">
        <f>J10+1</f>
        <v>153</v>
      </c>
      <c r="K18" s="177" t="s">
        <v>126</v>
      </c>
      <c r="L18" s="180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 ca="1">IF(Q16&lt;&gt;"",M16,IF(Q20&lt;&gt;"",M20,""))</f>
        <v>Nr 17 UPPLING Ludvig Sundsvalls SLK</v>
      </c>
      <c r="W18" s="151">
        <v>0.5</v>
      </c>
      <c r="X18" s="149">
        <v>1.0269999999999999</v>
      </c>
      <c r="Y18" s="37">
        <f>IF(X18&lt;&gt;"",IF(W18+X18&lt;W10+X10,0,(W18+X18)-(W10+X10)),"")</f>
        <v>1.5269999999999999</v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81">
        <f>A15+1</f>
        <v>74</v>
      </c>
      <c r="B19" s="183" t="s">
        <v>126</v>
      </c>
      <c r="C19" s="181">
        <f>C15+1</f>
        <v>116</v>
      </c>
      <c r="D19" s="50"/>
      <c r="E19" s="41"/>
      <c r="F19" s="41"/>
      <c r="G19" s="35"/>
      <c r="H19" s="36"/>
      <c r="J19" s="180"/>
      <c r="K19" s="180"/>
      <c r="L19" s="180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82"/>
      <c r="B20" s="182"/>
      <c r="C20" s="182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>
        <v>0.13100000000000001</v>
      </c>
      <c r="F20" s="150">
        <v>0</v>
      </c>
      <c r="G20" s="37">
        <f>IF(F20&lt;&gt;"",IF(E20+F20&lt;E18+F18,0,(E20+F20)-(E18+F18)),"")</f>
        <v>0</v>
      </c>
      <c r="H20" s="38" t="str">
        <f>IF(G20&lt;G18,"v",IF(G20=G18,IF(F20&lt;F18,"v",""),""))</f>
        <v>v</v>
      </c>
      <c r="I20" s="39"/>
      <c r="J20" s="39"/>
      <c r="K20" s="39"/>
      <c r="L20" s="39"/>
      <c r="M20" s="56" t="str">
        <f ca="1">IF(H18&lt;&gt;"",D18,IF(H20&lt;&gt;"",D20,""))</f>
        <v>Nr 28 FRANKE Gunnar Sundsvalls SLK</v>
      </c>
      <c r="N20" s="154">
        <v>0.5</v>
      </c>
      <c r="O20" s="156">
        <v>0.5</v>
      </c>
      <c r="P20" s="37">
        <f>IF(O20&lt;&gt;"",IF(N20+O20&lt;N16+O16,0,(N20+O20)-(N16+O16)),"")</f>
        <v>1</v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80">
        <f>AB33+6</f>
        <v>227</v>
      </c>
      <c r="AC21" s="177" t="s">
        <v>126</v>
      </c>
      <c r="AD21" s="180">
        <f>AD33+6</f>
        <v>239</v>
      </c>
      <c r="AE21" s="45" t="s">
        <v>10</v>
      </c>
      <c r="AF21" s="46"/>
      <c r="AG21" s="46"/>
      <c r="AH21" s="46"/>
      <c r="AJ21" s="43"/>
      <c r="AK21" s="60" t="str">
        <f ca="1">IF(AI14&lt;&gt;"",AE14,IF(AI28&lt;&gt;"",AE28,""))</f>
        <v>Nr 27 TORSANDER Aaron Nolby Alpina SK</v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>
        <v>0</v>
      </c>
      <c r="F22" s="151">
        <v>0</v>
      </c>
      <c r="G22" s="32">
        <f>IF(F22&lt;&gt;"",IF(E22+F22&lt;E24+F24,0,(E22+F22)-(E24+F24)),"")</f>
        <v>0</v>
      </c>
      <c r="H22" s="33" t="str">
        <f>IF(G22&lt;G24,"v",IF(G22=G24,IF(F22&lt;F24,"v",""),""))</f>
        <v>v</v>
      </c>
      <c r="M22" s="55" t="str">
        <f ca="1">IF(H22&lt;&gt;"",D22,IF(H24&lt;&gt;"",D24,""))</f>
        <v>Nr 19 SILFER Vincent Sundsvalls SLK</v>
      </c>
      <c r="N22" s="155">
        <v>0</v>
      </c>
      <c r="O22" s="153">
        <v>0</v>
      </c>
      <c r="P22" s="37">
        <f>IF(O22&lt;&gt;"",IF(N22+O22&lt;N26+O26,0,(N22+O22)-(N26+O26)),"")</f>
        <v>0</v>
      </c>
      <c r="Q22" s="33" t="str">
        <f>IF(P22&lt;P26,"v",IF(P22=P26,IF(O22&lt;O26,"v",""),""))</f>
        <v>v</v>
      </c>
      <c r="AA22" s="30"/>
      <c r="AB22" s="180"/>
      <c r="AC22" s="180"/>
      <c r="AD22" s="180"/>
      <c r="AJ22" s="61"/>
      <c r="AK22" s="52"/>
    </row>
    <row r="23" spans="1:37" ht="11.1" customHeight="1">
      <c r="A23" s="181">
        <f>A19+1</f>
        <v>75</v>
      </c>
      <c r="B23" s="183" t="s">
        <v>126</v>
      </c>
      <c r="C23" s="181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82"/>
      <c r="B24" s="182"/>
      <c r="C24" s="182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>
        <v>0.5</v>
      </c>
      <c r="F24" s="149">
        <v>0.5</v>
      </c>
      <c r="G24" s="37">
        <f>IF(F24&lt;&gt;"",IF(E24+F24&lt;E22+F22,0,(E24+F24)-(E22+F22)),"")</f>
        <v>1</v>
      </c>
      <c r="H24" s="38" t="str">
        <f>IF(G24&lt;G22,"v",IF(G24=G22,IF(F24&lt;F22,"v",""),""))</f>
        <v/>
      </c>
      <c r="J24" s="180">
        <f>J18+1</f>
        <v>154</v>
      </c>
      <c r="K24" s="177" t="s">
        <v>126</v>
      </c>
      <c r="L24" s="180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 ca="1">IF(Q22&lt;&gt;"",M22,IF(Q26&lt;&gt;"",M26,""))</f>
        <v>Nr 19 SILFER Vincent Sundsvalls SLK</v>
      </c>
      <c r="W24" s="150">
        <v>0</v>
      </c>
      <c r="X24" s="152">
        <v>0</v>
      </c>
      <c r="Y24" s="32">
        <f>IF(X24&lt;&gt;"",IF(W24+X24&lt;W32+X32,0,(W24+X24)-(W32+X32)),"")</f>
        <v>0</v>
      </c>
      <c r="Z24" s="33" t="str">
        <f>IF(Y24&lt;Y32,"v",IF(Y24=Y32,IF(X24&lt;X32,"v",""),""))</f>
        <v>v</v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80"/>
      <c r="K25" s="180"/>
      <c r="L25" s="180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>
        <v>0.5</v>
      </c>
      <c r="F26" s="152">
        <v>2.2010000000000001</v>
      </c>
      <c r="G26" s="32">
        <f>IF(F26&lt;&gt;"",IF(E26+F26&lt;E28+F28,0,(E26+F26)-(E28+F28)),"")</f>
        <v>2.7010000000000001</v>
      </c>
      <c r="H26" s="33" t="str">
        <f>IF(G26&lt;G28,"v",IF(G26=G28,IF(F26&lt;F28,"v",""),""))</f>
        <v/>
      </c>
      <c r="M26" s="55" t="str">
        <f ca="1">IF(H26&lt;&gt;"",D26,IF(H28&lt;&gt;"",D28,""))</f>
        <v>Nr 26 MOBERG Axel Sundsvalls SLK</v>
      </c>
      <c r="N26" s="153">
        <v>0.5</v>
      </c>
      <c r="O26" s="155">
        <v>1.538</v>
      </c>
      <c r="P26" s="37">
        <f>IF(O26&lt;&gt;"",IF(N26+O26&lt;N22+O22,0,(N26+O26)-(N22+O22)),"")</f>
        <v>2.0380000000000003</v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81">
        <f>A23+1</f>
        <v>76</v>
      </c>
      <c r="B27" s="183" t="s">
        <v>126</v>
      </c>
      <c r="C27" s="181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 ca="1">IF(AI14&lt;&gt;"",AE28,IF(AI28&lt;&gt;"",AE14,""))</f>
        <v>Nr 19 SILFER Vincent Sundsvalls SLK</v>
      </c>
    </row>
    <row r="28" spans="1:37" ht="11.1" customHeight="1" thickBot="1">
      <c r="A28" s="182"/>
      <c r="B28" s="182"/>
      <c r="C28" s="182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>
        <v>0</v>
      </c>
      <c r="F28" s="150">
        <v>0</v>
      </c>
      <c r="G28" s="37">
        <f>IF(F28&lt;&gt;"",IF(E28+F28&lt;E26+F26,0,(E28+F28)-(E26+F26)),"")</f>
        <v>0</v>
      </c>
      <c r="H28" s="38" t="str">
        <f>IF(G28&lt;G26,"v",IF(G28=G26,IF(F28&lt;F26,"v",""),""))</f>
        <v>v</v>
      </c>
      <c r="M28" s="30"/>
      <c r="P28" s="51"/>
      <c r="Q28" s="30"/>
      <c r="R28" s="30"/>
      <c r="S28" s="180">
        <f>S14+1</f>
        <v>199</v>
      </c>
      <c r="T28" s="177" t="s">
        <v>126</v>
      </c>
      <c r="U28" s="180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 ca="1">IF(Z24&lt;&gt;"",V24,IF(Z32&lt;&gt;"",V32,""))</f>
        <v>Nr 19 SILFER Vincent Sundsvalls SLK</v>
      </c>
      <c r="AF28" s="153">
        <v>0.29099999999999998</v>
      </c>
      <c r="AG28" s="155">
        <v>0.11799999999999999</v>
      </c>
      <c r="AH28" s="37">
        <f>IF(AG28&lt;&gt;"",IF(AF28+AG28&lt;AF14+AG14,0,(AF28+AG28)-(AF14+AG14)),"")</f>
        <v>0.40899999999999997</v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80"/>
      <c r="T29" s="180"/>
      <c r="U29" s="180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>
        <v>0</v>
      </c>
      <c r="F30" s="151">
        <v>0</v>
      </c>
      <c r="G30" s="32">
        <f>IF(F30&lt;&gt;"",IF(E30+F30&lt;E32+F32,0,(E30+F30)-(E32+F32)),"")</f>
        <v>0</v>
      </c>
      <c r="H30" s="33" t="str">
        <f>IF(G30&lt;G32,"v",IF(G30=G32,IF(F30&lt;F32,"v",""),""))</f>
        <v>v</v>
      </c>
      <c r="M30" s="66" t="str">
        <f ca="1">IF(H30&lt;&gt;"",D30,IF(H32&lt;&gt;"",D32,""))</f>
        <v>Nr 22 NORDSTEN Oskar Sundsvalls SLK</v>
      </c>
      <c r="N30" s="156">
        <v>0.5</v>
      </c>
      <c r="O30" s="154">
        <v>1.2330000000000001</v>
      </c>
      <c r="P30" s="32">
        <f>IF(O30&lt;&gt;"",IF(N30+O30&lt;N34+O34,0,(N30+O30)-(N34+O34)),"")</f>
        <v>1.7330000000000001</v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81">
        <f>A27+1</f>
        <v>77</v>
      </c>
      <c r="B31" s="183" t="s">
        <v>126</v>
      </c>
      <c r="C31" s="181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 ca="1">IF(Z10&lt;&gt;"",V18,IF(Z18&lt;&gt;"",V10,""))</f>
        <v>Nr 17 UPPLING Ludvig Sundsvalls SLK</v>
      </c>
      <c r="AF31" s="156">
        <v>0.185</v>
      </c>
      <c r="AG31" s="154">
        <v>1.3260000000000001</v>
      </c>
      <c r="AH31" s="32">
        <f>IF(AG31&lt;&gt;"",IF(AF31+AG31&lt;AF35+AG35,0,(AF31+AG31)-(AF35+AG35)),"")</f>
        <v>1.5110000000000001</v>
      </c>
      <c r="AI31" s="33" t="str">
        <f>IF(AH31&lt;AH35,"v",IF(AH31=AH35,IF(AG31&lt;AG35,"v",""),""))</f>
        <v/>
      </c>
    </row>
    <row r="32" spans="1:37" ht="11.1" customHeight="1" thickBot="1">
      <c r="A32" s="182"/>
      <c r="B32" s="182"/>
      <c r="C32" s="182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>
        <v>0.5</v>
      </c>
      <c r="F32" s="149">
        <v>0.68</v>
      </c>
      <c r="G32" s="37">
        <f>IF(F32&lt;&gt;"",IF(E32+F32&lt;E30+F30,0,(E32+F32)-(E30+F30)),"")</f>
        <v>1.1800000000000002</v>
      </c>
      <c r="H32" s="38" t="str">
        <f>IF(G32&lt;G30,"v",IF(G32=G30,IF(F32&lt;F30,"v",""),""))</f>
        <v/>
      </c>
      <c r="J32" s="180">
        <f>J24+1</f>
        <v>155</v>
      </c>
      <c r="K32" s="177" t="s">
        <v>126</v>
      </c>
      <c r="L32" s="180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 ca="1">IF(Q30&lt;&gt;"",M30,IF(Q34&lt;&gt;"",M34,""))</f>
        <v>Nr 21 PERSSON Calle Sundsvalls SLK</v>
      </c>
      <c r="W32" s="152">
        <v>0.5</v>
      </c>
      <c r="X32" s="150">
        <v>0.371</v>
      </c>
      <c r="Y32" s="37">
        <f>IF(X32&lt;&gt;"",IF(W32+X32&lt;W24+X24,0,(W32+X32)-(W24+X24)),"")</f>
        <v>0.871</v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80"/>
      <c r="K33" s="180"/>
      <c r="L33" s="180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80">
        <f>U28+10</f>
        <v>221</v>
      </c>
      <c r="AC33" s="177" t="s">
        <v>126</v>
      </c>
      <c r="AD33" s="180">
        <f>AB21+6</f>
        <v>233</v>
      </c>
      <c r="AE33" s="45" t="s">
        <v>16</v>
      </c>
      <c r="AF33" s="45"/>
      <c r="AG33" s="45"/>
      <c r="AH33" s="45"/>
      <c r="AI33" s="64"/>
      <c r="AK33" s="67" t="str">
        <f ca="1">IF(AI31&lt;&gt;"",AE31,IF(AI35&lt;&gt;"",AE35,""))</f>
        <v>Nr 21 PERSSON Calle Sundsvalls SLK</v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 ca="1">IF(H34&lt;&gt;"",D34,IF(H36&lt;&gt;"",D36,""))</f>
        <v>Nr 21 PERSSON Calle Sundsvalls SLK</v>
      </c>
      <c r="N34" s="154">
        <v>0</v>
      </c>
      <c r="O34" s="156">
        <v>0</v>
      </c>
      <c r="P34" s="37">
        <f>IF(O34&lt;&gt;"",IF(N34+O34&lt;N30+O30,0,(N34+O34)-(N30+O30)),"")</f>
        <v>0</v>
      </c>
      <c r="Q34" s="38" t="str">
        <f>IF(P34&lt;P30,"v",IF(P34=P30,IF(O34&lt;O30,"v",""),""))</f>
        <v>v</v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80"/>
      <c r="AC34" s="180"/>
      <c r="AD34" s="180"/>
      <c r="AI34" s="64"/>
      <c r="AJ34" s="61"/>
      <c r="AK34" s="52"/>
    </row>
    <row r="35" spans="1:37" ht="11.1" customHeight="1" thickBot="1">
      <c r="A35" s="181">
        <f>A31+1</f>
        <v>78</v>
      </c>
      <c r="B35" s="183" t="s">
        <v>126</v>
      </c>
      <c r="C35" s="181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 ca="1">IF(Z24&lt;&gt;"",V32,IF(Z32&lt;&gt;"",V24,""))</f>
        <v>Nr 21 PERSSON Calle Sundsvalls SLK</v>
      </c>
      <c r="AF35" s="154">
        <v>0</v>
      </c>
      <c r="AG35" s="156">
        <v>0</v>
      </c>
      <c r="AH35" s="37">
        <f>IF(AG35&lt;&gt;"",IF(AF35+AG35&lt;AF31+AG31,0,(AF35+AG35)-(AF31+AG31)),"")</f>
        <v>0</v>
      </c>
      <c r="AI35" s="38" t="str">
        <f>IF(AH35&lt;AH31,"v",IF(AH35=AH31,IF(AG35&lt;AG31,"v",""),""))</f>
        <v>v</v>
      </c>
    </row>
    <row r="36" spans="1:37" ht="11.1" customHeight="1" thickBot="1">
      <c r="A36" s="182"/>
      <c r="B36" s="182"/>
      <c r="C36" s="182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>
        <v>0</v>
      </c>
      <c r="F36" s="150">
        <v>0</v>
      </c>
      <c r="G36" s="37">
        <f>IF(F36&lt;&gt;"",IF(E36+F36&lt;E34+F34,0,(E36+F36)-(E34+F34)),"")</f>
        <v>0</v>
      </c>
      <c r="H36" s="38" t="str">
        <f>IF(G36&lt;G34,"v",IF(G36=G34,IF(F36&lt;F34,"v",""),""))</f>
        <v>v</v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 ca="1">AK21</f>
        <v>Nr 27 TORSANDER Aaron Nolby Alpina SK</v>
      </c>
      <c r="J49" s="130"/>
      <c r="M49" s="70"/>
      <c r="N49" s="72"/>
    </row>
    <row r="50" spans="1:14" ht="18.75">
      <c r="A50" s="130" t="s">
        <v>19</v>
      </c>
      <c r="B50" s="130"/>
      <c r="C50" s="71" t="str">
        <f ca="1">AK27</f>
        <v>Nr 19 SILFER Vincent Sundsvalls SLK</v>
      </c>
      <c r="J50" s="130"/>
      <c r="M50" s="70"/>
      <c r="N50" s="72"/>
    </row>
    <row r="51" spans="1:14" ht="18.75">
      <c r="A51" s="130" t="s">
        <v>20</v>
      </c>
      <c r="B51" s="130"/>
      <c r="C51" s="71" t="str">
        <f ca="1">AK33</f>
        <v>Nr 21 PERSSON Calle Sundsvalls SLK</v>
      </c>
      <c r="J51" s="130"/>
      <c r="M51" s="70"/>
      <c r="N51" s="72"/>
    </row>
    <row r="52" spans="1:14" ht="18.75">
      <c r="A52" s="130" t="s">
        <v>21</v>
      </c>
      <c r="B52" s="130"/>
      <c r="C52" s="71" t="str">
        <f ca="1">IF(AND(AI31="",AI35=""),"",IF(AI31="",AE31,IF(AI35="",AE35)))</f>
        <v>Nr 17 UPPLING Ludvig Sundsvalls SLK</v>
      </c>
      <c r="J52" s="130"/>
      <c r="M52" s="70"/>
      <c r="N52" s="72"/>
    </row>
    <row r="53" spans="1:14" ht="18.75">
      <c r="A53" s="130" t="s">
        <v>22</v>
      </c>
      <c r="B53" s="130"/>
      <c r="C53" s="71" t="str">
        <f ca="1">IF(AND(Q8="",Q12=""),"",IF(Q8="",M8,IF(Q12="",M12)))</f>
        <v>Nr 18 JONASSON Malte Sundsvalls SLK</v>
      </c>
      <c r="J53" s="130"/>
      <c r="M53" s="70"/>
      <c r="N53" s="72"/>
    </row>
    <row r="54" spans="1:14" ht="18.75">
      <c r="A54" s="130" t="s">
        <v>22</v>
      </c>
      <c r="B54" s="130"/>
      <c r="C54" s="71" t="str">
        <f ca="1">IF(AND(Q16="",Q20=""),"",IF(Q16="",M16,IF(Q20="",M20)))</f>
        <v>Nr 28 FRANKE Gunnar Sundsvalls SLK</v>
      </c>
      <c r="J54" s="130"/>
      <c r="M54" s="70"/>
      <c r="N54" s="72"/>
    </row>
    <row r="55" spans="1:14" ht="18.75">
      <c r="A55" s="130" t="s">
        <v>22</v>
      </c>
      <c r="B55" s="130"/>
      <c r="C55" s="71" t="str">
        <f ca="1">IF(AND(Q22="",Q26=""),"",IF(Q22="",M22,IF(Q26="",M26)))</f>
        <v>Nr 26 MOBERG Axel Sundsvalls SLK</v>
      </c>
      <c r="J55" s="130"/>
      <c r="M55" s="70"/>
      <c r="N55" s="72"/>
    </row>
    <row r="56" spans="1:14" ht="18.75">
      <c r="A56" s="130" t="s">
        <v>22</v>
      </c>
      <c r="B56" s="130"/>
      <c r="C56" s="71" t="str">
        <f ca="1">IF(AND(Q30="",Q34=""),"",IF(Q30="",M30,IF(Q34="",M34)))</f>
        <v>Nr 22 NORDSTEN Oskar Sundsvalls SLK</v>
      </c>
      <c r="J56" s="130"/>
      <c r="M56" s="70"/>
      <c r="N56" s="72"/>
    </row>
    <row r="57" spans="1:14" ht="18.75">
      <c r="A57" s="130" t="s">
        <v>23</v>
      </c>
      <c r="B57" s="130"/>
      <c r="C57" s="71" t="str">
        <f ca="1">IF(AND(H6="",H8=""),"",IF(H6="",D6,IF(H8="",D8)))</f>
        <v>Nr  - -</v>
      </c>
      <c r="J57" s="130"/>
      <c r="M57" s="70"/>
      <c r="N57" s="72"/>
    </row>
    <row r="58" spans="1:14" ht="18.75">
      <c r="A58" s="130" t="s">
        <v>23</v>
      </c>
      <c r="B58" s="130"/>
      <c r="C58" s="71" t="str">
        <f ca="1">IF(AND(H10="",H12=""),"",IF(H10="",D10,IF(H12="",D12)))</f>
        <v>Nr 16 HEIDORN Elliot Sundsvalls SLK</v>
      </c>
      <c r="J58" s="130"/>
      <c r="M58" s="70"/>
      <c r="N58" s="72"/>
    </row>
    <row r="59" spans="1:14" ht="18.75">
      <c r="A59" s="130" t="s">
        <v>23</v>
      </c>
      <c r="B59" s="130"/>
      <c r="C59" s="71" t="str">
        <f ca="1">IF(AND(H14="",H16=""),"",IF(H14="",D14,IF(H16="",D16)))</f>
        <v>Nr 25 MÅNSSON Viking Nolby Alpina SK</v>
      </c>
      <c r="J59" s="130"/>
      <c r="M59" s="70"/>
      <c r="N59" s="72"/>
    </row>
    <row r="60" spans="1:14" ht="18.75">
      <c r="A60" s="130" t="s">
        <v>23</v>
      </c>
      <c r="B60" s="130"/>
      <c r="C60" s="71" t="str">
        <f ca="1">IF(AND(H18="",H20=""),"",IF(H18="",D18,IF(H20="",D20)))</f>
        <v>Nr 23 BACKLUND JONZON Teo Nolby Alpina SK</v>
      </c>
      <c r="J60" s="130"/>
      <c r="M60" s="70"/>
      <c r="N60" s="72"/>
    </row>
    <row r="61" spans="1:14" ht="18.75">
      <c r="A61" s="130" t="s">
        <v>23</v>
      </c>
      <c r="B61" s="130"/>
      <c r="C61" s="71" t="str">
        <f ca="1">IF(AND(H22="",H24=""),"",IF(H22="",D22,IF(H24="",D24)))</f>
        <v>Nr 20 ÖHLUND Constantin Åre SLK</v>
      </c>
      <c r="J61" s="130"/>
      <c r="M61" s="70"/>
      <c r="N61" s="72"/>
    </row>
    <row r="62" spans="1:14" ht="18.75">
      <c r="A62" s="130" t="s">
        <v>23</v>
      </c>
      <c r="B62" s="130"/>
      <c r="C62" s="71" t="str">
        <f ca="1">IF(AND(H26="",H28=""),"",IF(H26="",D26,IF(H28="",D28)))</f>
        <v>Nr 24 BOMAN WICKSELL Gustav Sundsvalls SLK</v>
      </c>
      <c r="J62" s="130"/>
      <c r="M62" s="70"/>
      <c r="N62" s="72"/>
    </row>
    <row r="63" spans="1:14" ht="18.75">
      <c r="A63" s="130" t="s">
        <v>23</v>
      </c>
      <c r="B63" s="130"/>
      <c r="C63" s="71" t="str">
        <f ca="1">IF(AND(H30="",H32=""),"",IF(H30="",D30,IF(H32="",D32)))</f>
        <v>Nr 15 BYLUND Vilgot Sundsvalls SLK</v>
      </c>
      <c r="J63" s="130"/>
      <c r="M63" s="70"/>
      <c r="N63" s="72"/>
    </row>
    <row r="64" spans="1:14" ht="18.75">
      <c r="A64" s="130" t="s">
        <v>23</v>
      </c>
      <c r="B64" s="130"/>
      <c r="C64" s="71" t="str">
        <f ca="1">IF(AND(H34="",H36=""),"",IF(H34="",D34,IF(H36="",D36)))</f>
        <v>Nr  - -</v>
      </c>
      <c r="J64" s="130"/>
      <c r="M64" s="70"/>
      <c r="N64" s="72"/>
    </row>
  </sheetData>
  <mergeCells count="52"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J18:J19"/>
    <mergeCell ref="K18:K19"/>
    <mergeCell ref="L18:L19"/>
    <mergeCell ref="A19:A20"/>
    <mergeCell ref="B19:B20"/>
    <mergeCell ref="C19:C20"/>
    <mergeCell ref="S14:S15"/>
    <mergeCell ref="T14:T15"/>
    <mergeCell ref="U14:U15"/>
    <mergeCell ref="A15:A16"/>
    <mergeCell ref="B15:B16"/>
    <mergeCell ref="C15:C16"/>
    <mergeCell ref="J10:J11"/>
    <mergeCell ref="K10:K11"/>
    <mergeCell ref="L10:L11"/>
    <mergeCell ref="A11:A12"/>
    <mergeCell ref="B11:B12"/>
    <mergeCell ref="C11:C12"/>
    <mergeCell ref="A4:C4"/>
    <mergeCell ref="J4:L4"/>
    <mergeCell ref="S4:U4"/>
    <mergeCell ref="AB4:AD4"/>
    <mergeCell ref="A7:A8"/>
    <mergeCell ref="B7:B8"/>
    <mergeCell ref="C7:C8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Q15" sqref="AQ15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625" style="22" bestFit="1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>
        <v>0.5</v>
      </c>
      <c r="G7" s="77">
        <f t="shared" ref="G7" si="0">IF(F7&lt;&gt;"",IF(E7+F7&lt;E8+F8,0,(E7+F7)-(E8+F8)),"")</f>
        <v>1</v>
      </c>
      <c r="H7" s="78" t="str">
        <f>IF(G7&lt;G8,"v",IF(G7=G8,IF(F7&lt;F8,"v",""),""))</f>
        <v/>
      </c>
      <c r="I7" s="30"/>
      <c r="J7" s="181">
        <v>79</v>
      </c>
      <c r="K7" s="183" t="s">
        <v>126</v>
      </c>
      <c r="L7" s="181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53 AIKIO Stephanié Sundsvalls SLK</v>
      </c>
      <c r="N8" s="163">
        <v>0.5</v>
      </c>
      <c r="O8" s="161">
        <v>3.351</v>
      </c>
      <c r="P8" s="87">
        <f>IF(O8&lt;&gt;"",IF(N8+O8&lt;N6+O6,0,(N8+O8)-(N6+O6)),"")</f>
        <v>3.851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41 BENGTSSON Hilda Bollnäs AK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L35+29</f>
        <v>156</v>
      </c>
      <c r="T10" s="177" t="s">
        <v>126</v>
      </c>
      <c r="U10" s="180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41 BENGTSSON Hilda Bollnäs AK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81">
        <f>J7+1</f>
        <v>80</v>
      </c>
      <c r="K11" s="183" t="s">
        <v>126</v>
      </c>
      <c r="L11" s="184">
        <f>L7+1</f>
        <v>121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82"/>
      <c r="K12" s="182"/>
      <c r="L12" s="185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>
        <v>0.5</v>
      </c>
      <c r="X12" s="159">
        <v>0.5</v>
      </c>
      <c r="Y12" s="87">
        <f>IF(X12&lt;&gt;"",IF(W12+X12&lt;W8+X8,0,(W12+X12)-(W8+X8)),"")</f>
        <v>1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U32+17</f>
        <v>200</v>
      </c>
      <c r="AD14" s="177" t="s">
        <v>126</v>
      </c>
      <c r="AE14" s="180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41 BENGTSSON Hilda Bollnäs AK</v>
      </c>
      <c r="AP14" s="159">
        <v>0.5</v>
      </c>
      <c r="AQ14" s="157">
        <v>1.1359999999999999</v>
      </c>
      <c r="AR14" s="81">
        <f>IF(AQ14&lt;&gt;"",IF(AP14+AQ14&lt;AP28+AQ28,0,(AP14+AQ14)-(AP28+AQ28)),"")</f>
        <v>1.6359999999999999</v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>
        <v>3.3239999999999998</v>
      </c>
      <c r="G15" s="87">
        <f t="shared" ref="G15" si="8">IF(F15&lt;&gt;"",IF(E15+F15&lt;E16+F16,0,(E15+F15)-(E16+F16)),"")</f>
        <v>3.8239999999999998</v>
      </c>
      <c r="H15" s="78" t="str">
        <f>IF(G15&lt;G16,"v",IF(G15=G16,IF(F15&lt;F16,"v",""),""))</f>
        <v/>
      </c>
      <c r="I15" s="30"/>
      <c r="J15" s="181">
        <f>J11+1</f>
        <v>81</v>
      </c>
      <c r="K15" s="183" t="s">
        <v>126</v>
      </c>
      <c r="L15" s="181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34 ANDERSSON Klara Sundsvalls SLK</v>
      </c>
      <c r="N16" s="163">
        <v>0.5</v>
      </c>
      <c r="O16" s="161">
        <v>0.26800000000000002</v>
      </c>
      <c r="P16" s="87">
        <f>IF(O16&lt;&gt;"",IF(N16+O16&lt;N14+O14,0,(N16+O16)-(N14+O14)),"")</f>
        <v>0.76800000000000002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35 BJÖRS Sandra Sundsvalls SLK</v>
      </c>
      <c r="W16" s="160">
        <v>0.5</v>
      </c>
      <c r="X16" s="158">
        <v>0.5</v>
      </c>
      <c r="Y16" s="87">
        <f>IF(X16&lt;&gt;"",IF(W16+X16&lt;W20+X20,0,(W16+X16)-(W20+X20)),"")</f>
        <v>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0.5</v>
      </c>
      <c r="F18" s="159">
        <v>2.0859999999999999</v>
      </c>
      <c r="G18" s="87">
        <f t="shared" ref="G18" si="11">IF(F18&lt;&gt;"",IF(E18+F18&lt;E17+F17,0,(E18+F18)-(E17+F17)),"")</f>
        <v>2.5859999999999999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40 PETTERSSON Moa Sundsvalls SLK</v>
      </c>
      <c r="N18" s="162">
        <v>0.5</v>
      </c>
      <c r="O18" s="164">
        <v>1.516</v>
      </c>
      <c r="P18" s="81">
        <f>IF(O18&lt;&gt;"",IF(N18+O18&lt;N20+O20,0,(N18+O18)-(N20+O20)),"")</f>
        <v>2.016</v>
      </c>
      <c r="Q18" s="78" t="str">
        <f>IF(P18&lt;P20,"v",IF(P18=P20,IF(O18&lt;O20,"v",""),""))</f>
        <v/>
      </c>
      <c r="R18" s="30"/>
      <c r="S18" s="180">
        <f>S10+1</f>
        <v>157</v>
      </c>
      <c r="T18" s="177" t="s">
        <v>126</v>
      </c>
      <c r="U18" s="180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44 LUNDSTRÖM Sarah Sundsvalls SLK</v>
      </c>
      <c r="AG18" s="163">
        <v>0.5</v>
      </c>
      <c r="AH18" s="161">
        <v>0.55100000000000005</v>
      </c>
      <c r="AI18" s="87">
        <f>IF(AH18&lt;&gt;"",IF(AG18+AH18&lt;AG10+AH10,0,(AG18+AH18)-(AG10+AH10)),"")</f>
        <v>1.0510000000000002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82</v>
      </c>
      <c r="K19" s="183" t="s">
        <v>126</v>
      </c>
      <c r="L19" s="181">
        <f>L15+1</f>
        <v>123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44 LUNDSTRÖM Sarah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44 LUNDSTRÖM Sarah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228</v>
      </c>
      <c r="AM21" s="177" t="s">
        <v>126</v>
      </c>
      <c r="AN21" s="180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 ca="1">IF(AS14&lt;&gt;"",AO14,IF(AS28&lt;&gt;"",AO28,""))</f>
        <v>Nr 52 ÖHLUND Cornelia Åre SLK</v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39 DANELL Tilde IF Hudik Alpin</v>
      </c>
      <c r="W22" s="159">
        <v>0.5</v>
      </c>
      <c r="X22" s="157">
        <v>0.5</v>
      </c>
      <c r="Y22" s="87">
        <f>IF(X22&lt;&gt;"",IF(W22+X22&lt;W26+X26,0,(W22+X22)-(W26+X26)),"")</f>
        <v>1</v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83</v>
      </c>
      <c r="K23" s="183" t="s">
        <v>126</v>
      </c>
      <c r="L23" s="181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>
        <v>1.821</v>
      </c>
      <c r="G24" s="87">
        <f t="shared" ref="G24" si="16">IF(F24&lt;&gt;"",IF(E24+F24&lt;E25+F25,0,(E24+F24)-(E25+F25)),"")</f>
        <v>2.3209999999999997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37 TURSTEDT Freja Sundsvalls SLK</v>
      </c>
      <c r="N24" s="163">
        <v>0.5</v>
      </c>
      <c r="O24" s="161">
        <v>1.6879999999999999</v>
      </c>
      <c r="P24" s="87">
        <f>IF(O24&lt;&gt;"",IF(N24+O24&lt;N22+O22,0,(N24+O24)-(N22+O22)),"")</f>
        <v>2.1879999999999997</v>
      </c>
      <c r="Q24" s="88" t="str">
        <f>IF(P24&lt;P22,"v",IF(P24=P22,IF(O24&lt;O22,"v",""),""))</f>
        <v/>
      </c>
      <c r="S24" s="180">
        <f>S18+1</f>
        <v>158</v>
      </c>
      <c r="T24" s="177" t="s">
        <v>126</v>
      </c>
      <c r="U24" s="180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52 ÖHLUND Cornelia Åre SLK</v>
      </c>
      <c r="AG24" s="162">
        <v>0</v>
      </c>
      <c r="AH24" s="164">
        <v>0</v>
      </c>
      <c r="AI24" s="81">
        <f>IF(AH24&lt;&gt;"",IF(AG24+AH24&lt;AG32+AH32,0,(AG24+AH24)-(AG32+AH32)),"")</f>
        <v>0</v>
      </c>
      <c r="AJ24" s="78" t="str">
        <f>IF(AI24&lt;AI32,"v",IF(AI24=AI32,IF(AH24&lt;AH32,"v",""),""))</f>
        <v>v</v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>
        <v>2.6760000000000002</v>
      </c>
      <c r="G26" s="87">
        <f t="shared" ref="G26" si="20">IF(F26&lt;&gt;"",IF(E26+F26&lt;E27+F27,0,(E26+F26)-(E27+F27)),"")</f>
        <v>3.1760000000000002</v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 ca="1">IF(H26&lt;&gt;"",D26,IF(H27&lt;&gt;"",D27,""))</f>
        <v>Nr 52 ÖHLUND Cornelia Åre SLK</v>
      </c>
      <c r="N26" s="162">
        <v>0</v>
      </c>
      <c r="O26" s="164">
        <v>0</v>
      </c>
      <c r="P26" s="81">
        <f>IF(O26&lt;&gt;"",IF(N26+O26&lt;N28+O28,0,(N26+O26)-(N28+O28)),"")</f>
        <v>0</v>
      </c>
      <c r="Q26" s="78" t="str">
        <f>IF(P26&lt;P28,"v",IF(P26=P28,IF(O26&lt;O28,"v",""),""))</f>
        <v>v</v>
      </c>
      <c r="U26" s="22"/>
      <c r="V26" s="109" t="str">
        <f ca="1">IF(Q26&lt;&gt;"",M26,IF(Q28&lt;&gt;"",M28,""))</f>
        <v>Nr 52 ÖHLUND Cornelia Åre SLK</v>
      </c>
      <c r="W26" s="157">
        <v>0</v>
      </c>
      <c r="X26" s="159">
        <v>0</v>
      </c>
      <c r="Y26" s="87">
        <f>IF(X26&lt;&gt;"",IF(W26+X26&lt;W22+X22,0,(W26+X26)-(W22+X22)),"")</f>
        <v>0</v>
      </c>
      <c r="Z26" s="88" t="str">
        <f>IF(Y26&lt;Y22,"v",IF(Y26=Y22,IF(X26&lt;X22,"v",""),""))</f>
        <v>v</v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>
        <v>0</v>
      </c>
      <c r="G27" s="87">
        <f t="shared" ref="G27" si="22">IF(F27&lt;&gt;"",IF(E27+F27&lt;E26+F26,0,(E27+F27)-(E26+F26)),"")</f>
        <v>0</v>
      </c>
      <c r="H27" s="79" t="str">
        <f t="shared" ref="H27" si="23">IF(G27&lt;G26,"v",IF(G27=G26,IF(F27&lt;F26,"v",""),""))</f>
        <v>v</v>
      </c>
      <c r="I27" s="61"/>
      <c r="J27" s="181">
        <f>J23+1</f>
        <v>84</v>
      </c>
      <c r="K27" s="183" t="s">
        <v>126</v>
      </c>
      <c r="L27" s="181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 ca="1">IF(AS14&lt;&gt;"",AO28,IF(AS28&lt;&gt;"",AO14,""))</f>
        <v>Nr 41 BENGTSSON Hilda Bollnäs AK</v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42 SJÖSTRÖM-JONSSON Matilda Sundsvalls SLK</v>
      </c>
      <c r="N28" s="164">
        <v>0.5</v>
      </c>
      <c r="O28" s="162">
        <v>2.137</v>
      </c>
      <c r="P28" s="87">
        <f>IF(O28&lt;&gt;"",IF(N28+O28&lt;N26+O26,0,(N28+O28)-(N26+O26)),"")</f>
        <v>2.637</v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201</v>
      </c>
      <c r="AD28" s="177" t="s">
        <v>126</v>
      </c>
      <c r="AE28" s="180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52 ÖHLUND Cornelia Åre SLK</v>
      </c>
      <c r="AP28" s="157">
        <v>0</v>
      </c>
      <c r="AQ28" s="159">
        <v>0</v>
      </c>
      <c r="AR28" s="87">
        <f>IF(AQ28&lt;&gt;"",IF(AP28+AQ28&lt;AP14+AQ14,0,(AP28+AQ28)-(AP14+AQ14)),"")</f>
        <v>0</v>
      </c>
      <c r="AS28" s="88" t="str">
        <f>IF(AR28&lt;AR14,"v",IF(AR28=AR14,IF(AQ28&lt;AQ14,"v",""),""))</f>
        <v>v</v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48 ELLQVIST Engla Nolby Alpina SK</v>
      </c>
      <c r="W30" s="160">
        <v>0.40100000000000002</v>
      </c>
      <c r="X30" s="158">
        <v>0.23</v>
      </c>
      <c r="Y30" s="81">
        <f>IF(X30&lt;&gt;"",IF(W30+X30&lt;W34+X34,0,(W30+X30)-(W34+X34)),"")</f>
        <v>0.63100000000000001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85</v>
      </c>
      <c r="K31" s="183" t="s">
        <v>126</v>
      </c>
      <c r="L31" s="181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44 LUNDSTRÖM Sarah Sundsvalls SLK</v>
      </c>
      <c r="AP31" s="160">
        <v>0</v>
      </c>
      <c r="AQ31" s="158">
        <v>5.5E-2</v>
      </c>
      <c r="AR31" s="81">
        <f>IF(AQ31&lt;&gt;"",IF(AP31+AQ31&lt;AP35+AQ35,0,(AP31+AQ31)-(AP35+AQ35)),"")</f>
        <v>0</v>
      </c>
      <c r="AS31" s="78" t="str">
        <f>IF(AR31&lt;AR35,"v",IF(AR31=AR35,IF(AQ31&lt;AQ35,"v",""),""))</f>
        <v>v</v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43 RASTEBY Filippa Sundsvalls SLK</v>
      </c>
      <c r="N32" s="163">
        <v>0.41</v>
      </c>
      <c r="O32" s="161">
        <v>0.222</v>
      </c>
      <c r="P32" s="87">
        <f>IF(O32&lt;&gt;"",IF(N32+O32&lt;N30+O30,0,(N32+O32)-(N30+O30)),"")</f>
        <v>0.63200000000000001</v>
      </c>
      <c r="Q32" s="88" t="str">
        <f>IF(P32&lt;P30,"v",IF(P32=P30,IF(O32&lt;O30,"v",""),""))</f>
        <v/>
      </c>
      <c r="S32" s="180">
        <f>S24+1</f>
        <v>159</v>
      </c>
      <c r="T32" s="177" t="s">
        <v>126</v>
      </c>
      <c r="U32" s="180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50 BENGTSSON Linnea Bollnäs AK</v>
      </c>
      <c r="AG32" s="164">
        <v>0.5</v>
      </c>
      <c r="AH32" s="162">
        <v>1.218</v>
      </c>
      <c r="AI32" s="87">
        <f>IF(AH32&lt;&gt;"",IF(AG32+AH32&lt;AG24+AH24,0,(AG32+AH32)-(AG24+AH24)),"")</f>
        <v>1.718</v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AE28+9</f>
        <v>222</v>
      </c>
      <c r="AM33" s="177" t="s">
        <v>126</v>
      </c>
      <c r="AN33" s="180">
        <f>AL21+6</f>
        <v>234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44 LUNDSTRÖM Sarah Sundsvalls SLK</v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>
        <v>0.40799999999999997</v>
      </c>
      <c r="G34" s="87">
        <f t="shared" ref="G34" si="36">IF(F34&lt;&gt;"",IF(E34+F34&lt;E35+F35,0,(E34+F34)-(E35+F35)),"")</f>
        <v>0.90799999999999992</v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 ca="1">IF(H34&lt;&gt;"",D34,IF(H35&lt;&gt;"",D35,""))</f>
        <v>Nr 38 NYLANDER Alva Nolby Alpina SK</v>
      </c>
      <c r="N34" s="162">
        <v>0.5</v>
      </c>
      <c r="O34" s="164">
        <v>2.859</v>
      </c>
      <c r="P34" s="81">
        <f>IF(O34&lt;&gt;"",IF(N34+O34&lt;N36+O36,0,(N34+O34)-(N36+O36)),"")</f>
        <v>3.359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50 BENGTSSON Linnea Bollnäs AK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>
        <v>0</v>
      </c>
      <c r="G35" s="87">
        <f t="shared" ref="G35" si="38">IF(F35&lt;&gt;"",IF(E35+F35&lt;E34+F34,0,(E35+F35)-(E34+F34)),"")</f>
        <v>0</v>
      </c>
      <c r="H35" s="79" t="str">
        <f t="shared" ref="H35" si="39">IF(G35&lt;G34,"v",IF(G35=G34,IF(F35&lt;F34,"v",""),""))</f>
        <v>v</v>
      </c>
      <c r="I35" s="30"/>
      <c r="J35" s="181">
        <f>J31+1</f>
        <v>86</v>
      </c>
      <c r="K35" s="183" t="s">
        <v>126</v>
      </c>
      <c r="L35" s="181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50 BENGTSSON Linnea Bollnäs AK</v>
      </c>
      <c r="AP35" s="158">
        <v>0.20399999999999999</v>
      </c>
      <c r="AQ35" s="160">
        <v>0</v>
      </c>
      <c r="AR35" s="87">
        <f>IF(AQ35&lt;&gt;"",IF(AP35+AQ35&lt;AP31+AQ31,0,(AP35+AQ35)-(AP31+AQ31)),"")</f>
        <v>0.14899999999999999</v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50 BENGTSSON Linnea Bollnäs AK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 ca="1">AU21</f>
        <v>Nr 52 ÖHLUND Cornelia Åre SLK</v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 ca="1">AU27</f>
        <v>Nr 41 BENGTSSON Hilda Bollnäs AK</v>
      </c>
      <c r="H44" s="21"/>
      <c r="N44" s="127" t="s">
        <v>55</v>
      </c>
      <c r="O44" s="72" t="str">
        <f ca="1">IF(AND(H7="",H8=""),"",IF(H7="",D7,IF(H8="",D8)))</f>
        <v>Nr 36 WESTLUND Maria Sundsvalls SLK</v>
      </c>
    </row>
    <row r="45" spans="1:55" ht="18.75">
      <c r="A45" s="130" t="s">
        <v>20</v>
      </c>
      <c r="C45" s="71" t="str">
        <f ca="1">AU33</f>
        <v>Nr 44 LUNDSTRÖM Sarah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50 BENGTSSON Linnea Bollnäs AK</v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 ca="1">IF(AND(Z8="",Z12=""),"",IF(Z8="",V8,IF(Z12="",V12)))</f>
        <v>Nr 45 FRENGEN Maja Nolby Alpina SK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35 BJÖRS Sandra Sundsvalls SLK</v>
      </c>
      <c r="H48" s="21"/>
      <c r="N48" s="127" t="s">
        <v>55</v>
      </c>
      <c r="O48" s="72" t="str">
        <f ca="1">IF(AND(H15="",H16=""),"",IF(H15="",D15,IF(H16="",D16)))</f>
        <v>Nr 33 SÖDERLIND Freja Sundsvalls SLK</v>
      </c>
    </row>
    <row r="49" spans="1:15" ht="18.75">
      <c r="A49" s="130" t="s">
        <v>22</v>
      </c>
      <c r="C49" s="71" t="str">
        <f ca="1">IF(AND(Z22="",Z26=""),"",IF(Z22="",V22,IF(Z26="",V26)))</f>
        <v>Nr 39 DANELL Tilde IF Hudik Alpin</v>
      </c>
      <c r="H49" s="21"/>
      <c r="N49" s="127" t="s">
        <v>55</v>
      </c>
      <c r="O49" s="72" t="str">
        <f ca="1">IF(AND(H17="",H18=""),"",IF(H17="",D17,IF(H18="",D18)))</f>
        <v>Nr 31 SKYTTBERG Ester Nolby Alpina SK</v>
      </c>
    </row>
    <row r="50" spans="1:15" ht="18.75">
      <c r="A50" s="130" t="s">
        <v>22</v>
      </c>
      <c r="C50" s="71" t="str">
        <f ca="1">IF(AND(Z30="",Z34=""),"",IF(Z30="",V30,IF(Z34="",V34)))</f>
        <v>Nr 48 ELLQVIST Engla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53 AIKIO Stephanié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 ca="1">IF(AND(H24="",H25=""),"",IF(H24="",D24,IF(H25="",D25)))</f>
        <v>Nr 32 LINDBERG Noelle Nolby Alpina SK</v>
      </c>
    </row>
    <row r="53" spans="1:15" ht="18.75">
      <c r="A53" s="130" t="s">
        <v>23</v>
      </c>
      <c r="C53" s="71" t="str">
        <f ca="1">IF(AND(Q14="",Q16=""),"",IF(Q14="",M14,IF(Q16="",M16)))</f>
        <v>Nr 34 ANDERSSON Klara Sundsvalls SLK</v>
      </c>
      <c r="H53" s="21"/>
      <c r="N53" s="127" t="s">
        <v>55</v>
      </c>
      <c r="O53" s="72" t="str">
        <f ca="1">IF(AND(H26="",H27=""),"",IF(H26="",D26,IF(H27="",D27)))</f>
        <v>Nr 46 BACKE Maja Nolby Alpina SK</v>
      </c>
    </row>
    <row r="54" spans="1:15" ht="18.75">
      <c r="A54" s="130" t="s">
        <v>23</v>
      </c>
      <c r="C54" s="71" t="str">
        <f ca="1">IF(AND(Q18="",Q20=""),"",IF(Q18="",M18,IF(Q20="",M20)))</f>
        <v>Nr 40 PETTERSSON Moa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37 TURSTEDT Freja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42 SJÖSTRÖM-JONSSON Matilda Sundsvalls SLK</v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 ca="1">IF(AND(Q30="",Q32=""),"",IF(Q30="",M30,IF(Q32="",M32)))</f>
        <v>Nr 43 RASTEBY Filippa Sundsvalls SLK</v>
      </c>
      <c r="H57" s="21"/>
      <c r="N57" s="127" t="s">
        <v>55</v>
      </c>
      <c r="O57" s="72" t="str">
        <f ca="1">IF(AND(H34="",H35=""),"",IF(H34="",D34,IF(H35="",D35)))</f>
        <v>Nr 51 NÄSHOLM Lina Sundsvalls SLK</v>
      </c>
    </row>
    <row r="58" spans="1:15" ht="18.75">
      <c r="A58" s="130" t="s">
        <v>23</v>
      </c>
      <c r="C58" s="71" t="str">
        <f ca="1">IF(AND(Q34="",Q36=""),"",IF(Q34="",M34,IF(Q36="",M36)))</f>
        <v>Nr 38 NYLANDER Alva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625" style="22" bestFit="1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>
        <v>1.095</v>
      </c>
      <c r="G7" s="77">
        <f t="shared" ref="G7" si="0">IF(F7&lt;&gt;"",IF(E7+F7&lt;E8+F8,0,(E7+F7)-(E8+F8)),"")</f>
        <v>1.595</v>
      </c>
      <c r="H7" s="78" t="str">
        <f>IF(G7&lt;G8,"v",IF(G7=G8,IF(F7&lt;F8,"v",""),""))</f>
        <v/>
      </c>
      <c r="I7" s="30"/>
      <c r="J7" s="181">
        <v>87</v>
      </c>
      <c r="K7" s="183" t="s">
        <v>126</v>
      </c>
      <c r="L7" s="181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76 KUZMIN Andrei Sundsvalls SLK</v>
      </c>
      <c r="N8" s="163">
        <v>0.5</v>
      </c>
      <c r="O8" s="161">
        <v>0.5</v>
      </c>
      <c r="P8" s="87">
        <f>IF(O8&lt;&gt;"",IF(N8+O8&lt;N6+O6,0,(N8+O8)-(N6+O6)),"")</f>
        <v>1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59 BERGGREN Tim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L35+25</f>
        <v>160</v>
      </c>
      <c r="T10" s="177" t="s">
        <v>126</v>
      </c>
      <c r="U10" s="180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59 BERGGREN Tim Sundsvalls SLK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88</v>
      </c>
      <c r="K11" s="183" t="s">
        <v>126</v>
      </c>
      <c r="L11" s="181">
        <f>L7+1</f>
        <v>129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61 BYLUND Ludvig Sundsvalls SLK</v>
      </c>
      <c r="N12" s="164">
        <v>0.5</v>
      </c>
      <c r="O12" s="162">
        <v>0.5</v>
      </c>
      <c r="P12" s="87">
        <f>IF(O12&lt;&gt;"",IF(N12+O12&lt;N10+O10,0,(N12+O12)-(N10+O10)),"")</f>
        <v>1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64 MALKER Elliot Sundsvalls SLK</v>
      </c>
      <c r="W12" s="157">
        <v>0.5</v>
      </c>
      <c r="X12" s="159">
        <v>0.32100000000000001</v>
      </c>
      <c r="Y12" s="87">
        <f>IF(X12&lt;&gt;"",IF(W12+X12&lt;W8+X8,0,(W12+X12)-(W8+X8)),"")</f>
        <v>0.82099999999999995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U32+15</f>
        <v>202</v>
      </c>
      <c r="AD14" s="177" t="s">
        <v>126</v>
      </c>
      <c r="AE14" s="180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59 BERGGREN Tim Sundsvalls SLK</v>
      </c>
      <c r="AP14" s="159">
        <v>0</v>
      </c>
      <c r="AQ14" s="157">
        <v>0</v>
      </c>
      <c r="AR14" s="81">
        <f>IF(AQ14&lt;&gt;"",IF(AP14+AQ14&lt;AP28+AQ28,0,(AP14+AQ14)-(AP28+AQ28)),"")</f>
        <v>0</v>
      </c>
      <c r="AS14" s="78" t="str">
        <f>IF(AR14&lt;AR28,"v",IF(AR14=AR28,IF(AQ14&lt;AQ28,"v",""),""))</f>
        <v>v</v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>
        <v>1.8959999999999999</v>
      </c>
      <c r="G15" s="87">
        <f t="shared" ref="G15" si="8">IF(F15&lt;&gt;"",IF(E15+F15&lt;E16+F16,0,(E15+F15)-(E16+F16)),"")</f>
        <v>2.3959999999999999</v>
      </c>
      <c r="H15" s="78" t="str">
        <f>IF(G15&lt;G16,"v",IF(G15=G16,IF(F15&lt;F16,"v",""),""))</f>
        <v/>
      </c>
      <c r="I15" s="30"/>
      <c r="J15" s="181">
        <f>J11+1</f>
        <v>89</v>
      </c>
      <c r="K15" s="183" t="s">
        <v>126</v>
      </c>
      <c r="L15" s="181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72 HEIDORN Elias Sundsvalls SLK</v>
      </c>
      <c r="N16" s="163">
        <v>0.5</v>
      </c>
      <c r="O16" s="161">
        <v>0.46800000000000003</v>
      </c>
      <c r="P16" s="87">
        <f>IF(O16&lt;&gt;"",IF(N16+O16&lt;N14+O14,0,(N16+O16)-(N14+O14)),"")</f>
        <v>0.96799999999999997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58 AXELHED Pontus Mälaröarnas Alpina SK</v>
      </c>
      <c r="W16" s="160">
        <v>0.5</v>
      </c>
      <c r="X16" s="158">
        <v>1.151</v>
      </c>
      <c r="Y16" s="87">
        <f>IF(X16&lt;&gt;"",IF(W16+X16&lt;W20+X20,0,(W16+X16)-(W20+X20)),"")</f>
        <v>1.651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>
        <v>0.5</v>
      </c>
      <c r="G18" s="87">
        <f t="shared" ref="G18" si="11">IF(F18&lt;&gt;"",IF(E18+F18&lt;E17+F17,0,(E18+F18)-(E17+F17)),"")</f>
        <v>1</v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55 EKLÖF Felix Mälaröarnas Alpina SK</v>
      </c>
      <c r="N18" s="162">
        <v>0.5</v>
      </c>
      <c r="O18" s="164">
        <v>1.151</v>
      </c>
      <c r="P18" s="81">
        <f>IF(O18&lt;&gt;"",IF(N18+O18&lt;N20+O20,0,(N18+O18)-(N20+O20)),"")</f>
        <v>1.651</v>
      </c>
      <c r="Q18" s="78" t="str">
        <f>IF(P18&lt;P20,"v",IF(P18=P20,IF(O18&lt;O20,"v",""),""))</f>
        <v/>
      </c>
      <c r="R18" s="30"/>
      <c r="S18" s="180">
        <f>S10+1</f>
        <v>161</v>
      </c>
      <c r="T18" s="177" t="s">
        <v>126</v>
      </c>
      <c r="U18" s="180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69 SVENSSON Axel Sundsvalls SLK</v>
      </c>
      <c r="AG18" s="163">
        <v>0.312</v>
      </c>
      <c r="AH18" s="161">
        <v>8.2000000000000003E-2</v>
      </c>
      <c r="AI18" s="87">
        <f>IF(AH18&lt;&gt;"",IF(AG18+AH18&lt;AG10+AH10,0,(AG18+AH18)-(AG10+AH10)),"")</f>
        <v>0.39400000000000002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90</v>
      </c>
      <c r="K19" s="183" t="s">
        <v>126</v>
      </c>
      <c r="L19" s="181">
        <f>L15+1</f>
        <v>131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69 SVENSSON Axel Sundsvalls SLK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69 SVENSSON Axel Sundsvalls SLK</v>
      </c>
      <c r="W20" s="158">
        <v>0</v>
      </c>
      <c r="X20" s="160">
        <v>0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229</v>
      </c>
      <c r="AM21" s="177" t="s">
        <v>126</v>
      </c>
      <c r="AN21" s="180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 ca="1">IF(AS14&lt;&gt;"",AO14,IF(AS28&lt;&gt;"",AO28,""))</f>
        <v>Nr 59 BERGGREN Tim Sundsvalls SLK</v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71 AICHER Maximilian Sundsvalls SLK</v>
      </c>
      <c r="W22" s="159">
        <v>0</v>
      </c>
      <c r="X22" s="157">
        <v>0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91</v>
      </c>
      <c r="K23" s="183" t="s">
        <v>126</v>
      </c>
      <c r="L23" s="181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>
        <v>2.3559999999999999</v>
      </c>
      <c r="G24" s="87">
        <f t="shared" ref="G24" si="16">IF(F24&lt;&gt;"",IF(E24+F24&lt;E25+F25,0,(E24+F24)-(E25+F25)),"")</f>
        <v>2.8559999999999999</v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77 STRAND Emil Sundsvalls SLK</v>
      </c>
      <c r="N24" s="163">
        <v>0.5</v>
      </c>
      <c r="O24" s="161">
        <v>0.95599999999999996</v>
      </c>
      <c r="P24" s="87">
        <f>IF(O24&lt;&gt;"",IF(N24+O24&lt;N22+O22,0,(N24+O24)-(N22+O22)),"")</f>
        <v>1.456</v>
      </c>
      <c r="Q24" s="88" t="str">
        <f>IF(P24&lt;P22,"v",IF(P24=P22,IF(O24&lt;O22,"v",""),""))</f>
        <v/>
      </c>
      <c r="S24" s="180">
        <f>S18+1</f>
        <v>162</v>
      </c>
      <c r="T24" s="177" t="s">
        <v>126</v>
      </c>
      <c r="U24" s="180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71 AICHER Maximilian Sundsvalls SLK</v>
      </c>
      <c r="AG24" s="162">
        <v>0.5</v>
      </c>
      <c r="AH24" s="164">
        <v>0.98699999999999999</v>
      </c>
      <c r="AI24" s="81">
        <f>IF(AH24&lt;&gt;"",IF(AG24+AH24&lt;AG32+AH32,0,(AG24+AH24)-(AG32+AH32)),"")</f>
        <v>1.4870000000000001</v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70 HAMLUND Hugo Sundsvalls SLK</v>
      </c>
      <c r="N26" s="162">
        <v>0</v>
      </c>
      <c r="O26" s="164">
        <v>0.70299999999999996</v>
      </c>
      <c r="P26" s="81">
        <f>IF(O26&lt;&gt;"",IF(N26+O26&lt;N28+O28,0,(N26+O26)-(N28+O28)),"")</f>
        <v>0.20299999999999996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60 ABERSTEN Måns Sundsvalls SLK</v>
      </c>
      <c r="W26" s="157">
        <v>0.5</v>
      </c>
      <c r="X26" s="159">
        <v>0.5</v>
      </c>
      <c r="Y26" s="87">
        <f>IF(X26&lt;&gt;"",IF(W26+X26&lt;W22+X22,0,(W26+X26)-(W22+X22)),"")</f>
        <v>1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>
        <v>4.18</v>
      </c>
      <c r="G27" s="87">
        <f t="shared" ref="G27" si="22">IF(F27&lt;&gt;"",IF(E27+F27&lt;E26+F26,0,(E27+F27)-(E26+F26)),"")</f>
        <v>4.68</v>
      </c>
      <c r="H27" s="79" t="str">
        <f t="shared" ref="H27" si="23">IF(G27&lt;G26,"v",IF(G27=G26,IF(F27&lt;F26,"v",""),""))</f>
        <v/>
      </c>
      <c r="I27" s="61"/>
      <c r="J27" s="181">
        <f>J23+1</f>
        <v>92</v>
      </c>
      <c r="K27" s="183" t="s">
        <v>126</v>
      </c>
      <c r="L27" s="181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 ca="1">IF(AS14&lt;&gt;"",AO28,IF(AS28&lt;&gt;"",AO14,""))</f>
        <v>Nr 66 SILFER Leopold Sundsvalls SLK</v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60 ABERSTEN Måns Sundsvalls SLK</v>
      </c>
      <c r="N28" s="164">
        <v>0.5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203</v>
      </c>
      <c r="AD28" s="177" t="s">
        <v>126</v>
      </c>
      <c r="AE28" s="180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66 SILFER Leopold Sundsvalls SLK</v>
      </c>
      <c r="AP28" s="157">
        <v>0.28100000000000003</v>
      </c>
      <c r="AQ28" s="159">
        <v>0.38700000000000001</v>
      </c>
      <c r="AR28" s="87">
        <f>IF(AQ28&lt;&gt;"",IF(AP28+AQ28&lt;AP14+AQ14,0,(AP28+AQ28)-(AP14+AQ14)),"")</f>
        <v>0.66800000000000004</v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>
        <v>0</v>
      </c>
      <c r="O30" s="163">
        <v>0.36199999999999999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65 HÄGGLUND Edvin Nolby Alpina SK</v>
      </c>
      <c r="W30" s="160">
        <v>0.5</v>
      </c>
      <c r="X30" s="158">
        <v>0.61399999999999999</v>
      </c>
      <c r="Y30" s="81">
        <f>IF(X30&lt;&gt;"",IF(W30+X30&lt;W34+X34,0,(W30+X30)-(W34+X34)),"")</f>
        <v>1.1139999999999999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93</v>
      </c>
      <c r="K31" s="183" t="s">
        <v>126</v>
      </c>
      <c r="L31" s="181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69 SVENSSON Axel Sundsvalls SLK</v>
      </c>
      <c r="AP31" s="160">
        <v>0</v>
      </c>
      <c r="AQ31" s="158">
        <v>0</v>
      </c>
      <c r="AR31" s="81">
        <f>IF(AQ31&lt;&gt;"",IF(AP31+AQ31&lt;AP35+AQ35,0,(AP31+AQ31)-(AP35+AQ35)),"")</f>
        <v>0</v>
      </c>
      <c r="AS31" s="78" t="str">
        <f>IF(AR31&lt;AR35,"v",IF(AR31=AR35,IF(AQ31&lt;AQ35,"v",""),""))</f>
        <v>v</v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74 NORDIN William Sundsvalls SLK</v>
      </c>
      <c r="N32" s="163">
        <v>0.5</v>
      </c>
      <c r="O32" s="161">
        <v>0</v>
      </c>
      <c r="P32" s="87">
        <f>IF(O32&lt;&gt;"",IF(N32+O32&lt;N30+O30,0,(N32+O32)-(N30+O30)),"")</f>
        <v>0.13800000000000001</v>
      </c>
      <c r="Q32" s="88" t="str">
        <f>IF(P32&lt;P30,"v",IF(P32=P30,IF(O32&lt;O30,"v",""),""))</f>
        <v/>
      </c>
      <c r="S32" s="180">
        <f>S24+1</f>
        <v>163</v>
      </c>
      <c r="T32" s="177" t="s">
        <v>126</v>
      </c>
      <c r="U32" s="180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66 SILFER Leopold Sundsvalls SLK</v>
      </c>
      <c r="AG32" s="164">
        <v>0</v>
      </c>
      <c r="AH32" s="162">
        <v>0</v>
      </c>
      <c r="AI32" s="87">
        <f>IF(AH32&lt;&gt;"",IF(AG32+AH32&lt;AG24+AH24,0,(AG32+AH32)-(AG24+AH24)),"")</f>
        <v>0</v>
      </c>
      <c r="AJ32" s="88" t="str">
        <f>IF(AI32&lt;AI24,"v",IF(AI32=AI24,IF(AH32&lt;AH24,"v",""),""))</f>
        <v>v</v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AE28+8</f>
        <v>223</v>
      </c>
      <c r="AM33" s="177" t="s">
        <v>126</v>
      </c>
      <c r="AN33" s="180">
        <f>AL21+6</f>
        <v>235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69 SVENSSON Axel Sundsvalls SLK</v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62 HANSSON Robin Sundsvalls SLK</v>
      </c>
      <c r="N34" s="162">
        <v>0.5</v>
      </c>
      <c r="O34" s="164">
        <v>3.081</v>
      </c>
      <c r="P34" s="81">
        <f>IF(O34&lt;&gt;"",IF(N34+O34&lt;N36+O36,0,(N34+O34)-(N36+O36)),"")</f>
        <v>3.581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66 SILFER Leopold Sundsvalls SLK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>
        <v>0.26300000000000001</v>
      </c>
      <c r="G35" s="87">
        <f t="shared" ref="G35" si="38">IF(F35&lt;&gt;"",IF(E35+F35&lt;E34+F34,0,(E35+F35)-(E34+F34)),"")</f>
        <v>0.76300000000000001</v>
      </c>
      <c r="H35" s="79" t="str">
        <f t="shared" ref="H35" si="39">IF(G35&lt;G34,"v",IF(G35=G34,IF(F35&lt;F34,"v",""),""))</f>
        <v/>
      </c>
      <c r="I35" s="30"/>
      <c r="J35" s="181">
        <f>J31+1</f>
        <v>94</v>
      </c>
      <c r="K35" s="183" t="s">
        <v>126</v>
      </c>
      <c r="L35" s="181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71 AICHER Maximilian Sundsvalls SLK</v>
      </c>
      <c r="AP35" s="158">
        <v>0.14000000000000001</v>
      </c>
      <c r="AQ35" s="160">
        <v>4.5999999999999999E-2</v>
      </c>
      <c r="AR35" s="87">
        <f>IF(AQ35&lt;&gt;"",IF(AP35+AQ35&lt;AP31+AQ31,0,(AP35+AQ35)-(AP31+AQ31)),"")</f>
        <v>0.186</v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66 SILFER Leopold Sundsvalls SLK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 ca="1">AU21</f>
        <v>Nr 59 BERGGREN Tim Sundsvalls SLK</v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 ca="1">AU27</f>
        <v>Nr 66 SILFER Leopold Sundsvalls SLK</v>
      </c>
      <c r="H44" s="21"/>
      <c r="N44" s="127" t="s">
        <v>55</v>
      </c>
      <c r="O44" s="72" t="str">
        <f ca="1">IF(AND(H7="",H8=""),"",IF(H7="",D7,IF(H8="",D8)))</f>
        <v>Nr 68 KJELLBERG Frans Sundsvalls SLK</v>
      </c>
    </row>
    <row r="45" spans="1:55" ht="18.75">
      <c r="A45" s="130" t="s">
        <v>20</v>
      </c>
      <c r="C45" s="71" t="str">
        <f ca="1">AU33</f>
        <v>Nr 69 SVENSSON Axel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71 AICHER Maximilian Sundsvalls SLK</v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64 MALKER Elliot Sundsvalls SLK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58 AXELHED Pontus Mälaröarnas Alpina SK</v>
      </c>
      <c r="H48" s="21"/>
      <c r="N48" s="127" t="s">
        <v>55</v>
      </c>
      <c r="O48" s="72" t="str">
        <f ca="1">IF(AND(H15="",H16=""),"",IF(H15="",D15,IF(H16="",D16)))</f>
        <v>Nr 73 KÅRBERG Joel Sundsvalls SLK</v>
      </c>
    </row>
    <row r="49" spans="1:15" ht="18.75">
      <c r="A49" s="130" t="s">
        <v>22</v>
      </c>
      <c r="C49" s="71" t="str">
        <f ca="1">IF(AND(Z22="",Z26=""),"",IF(Z22="",V22,IF(Z26="",V26)))</f>
        <v>Nr 60 ABERSTEN Måns Sundsvalls SLK</v>
      </c>
      <c r="H49" s="21"/>
      <c r="N49" s="127" t="s">
        <v>55</v>
      </c>
      <c r="O49" s="72" t="str">
        <f ca="1">IF(AND(H17="",H18=""),"",IF(H17="",D17,IF(H18="",D18)))</f>
        <v>Nr 56 WESTLING Vilgot Sundsvalls SLK</v>
      </c>
    </row>
    <row r="50" spans="1:15" ht="18.75">
      <c r="A50" s="130" t="s">
        <v>22</v>
      </c>
      <c r="C50" s="71" t="str">
        <f ca="1">IF(AND(Z30="",Z34=""),"",IF(Z30="",V30,IF(Z34="",V34)))</f>
        <v>Nr 65 HÄGGLUND Edvin Nolby Alpina SK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76 KUZMIN Andrei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61 BYLUND Ludvig Sundsvalls SLK</v>
      </c>
      <c r="H52" s="21"/>
      <c r="N52" s="127" t="s">
        <v>55</v>
      </c>
      <c r="O52" s="72" t="str">
        <f ca="1">IF(AND(H24="",H25=""),"",IF(H24="",D24,IF(H25="",D25)))</f>
        <v>Nr 75 RYDBERG Theodor Sundsvalls SLK</v>
      </c>
    </row>
    <row r="53" spans="1:15" ht="18.75">
      <c r="A53" s="130" t="s">
        <v>23</v>
      </c>
      <c r="C53" s="71" t="str">
        <f ca="1">IF(AND(Q14="",Q16=""),"",IF(Q14="",M14,IF(Q16="",M16)))</f>
        <v>Nr 72 HEIDORN Elias Sundsvalls SLK</v>
      </c>
      <c r="H53" s="21"/>
      <c r="N53" s="127" t="s">
        <v>55</v>
      </c>
      <c r="O53" s="72" t="str">
        <f ca="1">IF(AND(H26="",H27=""),"",IF(H26="",D26,IF(H27="",D27)))</f>
        <v>Nr 67 NORDSTEN Samuel Sundsvalls SLK</v>
      </c>
    </row>
    <row r="54" spans="1:15" ht="18.75">
      <c r="A54" s="130" t="s">
        <v>23</v>
      </c>
      <c r="C54" s="71" t="str">
        <f ca="1">IF(AND(Q18="",Q20=""),"",IF(Q18="",M18,IF(Q20="",M20)))</f>
        <v>Nr 55 EKLÖF Felix Mälaröarnas Alpina SK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77 STRAND Emil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70 HAMLUND Hugo Sundsvalls SLK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74 NORDIN William Sundsvalls SLK</v>
      </c>
      <c r="H57" s="21"/>
      <c r="N57" s="127" t="s">
        <v>55</v>
      </c>
      <c r="O57" s="72" t="str">
        <f ca="1">IF(AND(H34="",H35=""),"",IF(H34="",D34,IF(H35="",D35)))</f>
        <v>Nr 63 ZETTERQUIST Filip Mälaröarnas Alpina SK</v>
      </c>
    </row>
    <row r="58" spans="1:15" ht="18.75">
      <c r="A58" s="130" t="s">
        <v>23</v>
      </c>
      <c r="C58" s="71" t="str">
        <f ca="1">IF(AND(Q34="",Q36=""),"",IF(Q34="",M34,IF(Q36="",M36)))</f>
        <v>Nr 62 HANSSON Robin Sundsvalls SLK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topLeftCell="AC1" zoomScale="120" zoomScaleNormal="120" zoomScaleSheetLayoutView="90" zoomScalePageLayoutView="125" workbookViewId="0">
      <selection activeCell="AQ29" sqref="AQ29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78" t="s">
        <v>0</v>
      </c>
      <c r="B4" s="179"/>
      <c r="C4" s="179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78" t="s">
        <v>0</v>
      </c>
      <c r="K4" s="179"/>
      <c r="L4" s="179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78" t="s">
        <v>0</v>
      </c>
      <c r="T4" s="179"/>
      <c r="U4" s="179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78" t="s">
        <v>0</v>
      </c>
      <c r="AD4" s="179"/>
      <c r="AE4" s="179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85 AICHER Emma Sundsvalls SLK</v>
      </c>
      <c r="N6" s="161">
        <v>0</v>
      </c>
      <c r="O6" s="163">
        <v>0</v>
      </c>
      <c r="P6" s="81">
        <f>IF(O6&lt;&gt;"",IF(N6+O6&lt;N8+O8,0,(N6+O6)-(N8+O8)),"")</f>
        <v>0</v>
      </c>
      <c r="Q6" s="78" t="str">
        <f>IF(P6&lt;P8,"v",IF(P6=P8,IF(O6&lt;O8,"v",""),""))</f>
        <v>v</v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81">
        <v>95</v>
      </c>
      <c r="K7" s="183" t="s">
        <v>126</v>
      </c>
      <c r="L7" s="181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>
        <v>0</v>
      </c>
      <c r="F8" s="160">
        <v>0</v>
      </c>
      <c r="G8" s="77">
        <f t="shared" ref="G8" si="1">IF(F8&lt;&gt;"",IF(E8+F8&lt;E7+F7,0,(E8+F8)-(E7+F7)),"")</f>
        <v>0</v>
      </c>
      <c r="H8" s="79" t="str">
        <f>IF(G8&lt;G7,"v",IF(G8=G7,IF(F8&lt;F7,"v",""),""))</f>
        <v>v</v>
      </c>
      <c r="I8" s="39"/>
      <c r="J8" s="182"/>
      <c r="K8" s="182"/>
      <c r="L8" s="182"/>
      <c r="M8" s="80" t="str">
        <f ca="1">IF(H7&lt;&gt;"",D7,IF(H8&lt;&gt;"",D8,""))</f>
        <v>Nr 92 JACOBSSON Nellie Sundsvalls SLK</v>
      </c>
      <c r="N8" s="163">
        <v>0.123</v>
      </c>
      <c r="O8" s="161">
        <v>1.024</v>
      </c>
      <c r="P8" s="87">
        <f>IF(O8&lt;&gt;"",IF(N8+O8&lt;N6+O6,0,(N8+O8)-(N6+O6)),"")</f>
        <v>1.147</v>
      </c>
      <c r="Q8" s="88" t="str">
        <f>IF(P8&lt;P6,"v",IF(P8=P6,IF(O8&lt;O6,"v",""),""))</f>
        <v/>
      </c>
      <c r="R8" s="39"/>
      <c r="S8" s="39"/>
      <c r="T8" s="39"/>
      <c r="U8" s="39"/>
      <c r="V8" s="76" t="str">
        <f ca="1">IF(Q6&lt;&gt;"",M6,IF(Q8&lt;&gt;"",M8,""))</f>
        <v>Nr 85 AICHER Emma Sundsvalls SLK</v>
      </c>
      <c r="W8" s="159">
        <v>0</v>
      </c>
      <c r="X8" s="157">
        <v>0</v>
      </c>
      <c r="Y8" s="87">
        <f>IF(X8&lt;&gt;"",IF(W8+X8&lt;W12+X12,0,(W8+X8)-(W12+X12)),"")</f>
        <v>0</v>
      </c>
      <c r="Z8" s="78" t="str">
        <f>IF(Y8&lt;Y12,"v",IF(Y8=Y12,IF(X8&lt;X12,"v",""),""))</f>
        <v>v</v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94 SÖDERBERG Agnes Getbergets Alpina IF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80">
        <f>L35+21</f>
        <v>164</v>
      </c>
      <c r="T10" s="177" t="s">
        <v>126</v>
      </c>
      <c r="U10" s="180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 ca="1">IF(Z8&lt;&gt;"",V8,IF(Z12&lt;&gt;"",V12,""))</f>
        <v>Nr 85 AICHER Emma Sundsvalls SLK</v>
      </c>
      <c r="AG10" s="161">
        <v>0</v>
      </c>
      <c r="AH10" s="163">
        <v>0</v>
      </c>
      <c r="AI10" s="81">
        <f>IF(AH10&lt;&gt;"",IF(AG10+AH10&lt;AG18+AH18,0,(AG10+AH10)-(AG18+AH18)),"")</f>
        <v>0</v>
      </c>
      <c r="AJ10" s="78" t="str">
        <f>IF(AI10&lt;AI18,"v",IF(AI10=AI18,IF(AH10&lt;AH18,"v",""),""))</f>
        <v>v</v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81">
        <f>J7+1</f>
        <v>96</v>
      </c>
      <c r="K11" s="183" t="s">
        <v>126</v>
      </c>
      <c r="L11" s="181">
        <f>L7+1</f>
        <v>137</v>
      </c>
      <c r="M11" s="100"/>
      <c r="N11" s="89"/>
      <c r="O11" s="89"/>
      <c r="P11" s="85"/>
      <c r="Q11" s="86"/>
      <c r="R11" s="30"/>
      <c r="S11" s="180"/>
      <c r="T11" s="180"/>
      <c r="U11" s="180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82"/>
      <c r="K12" s="182"/>
      <c r="L12" s="182"/>
      <c r="M12" s="95" t="str">
        <f ca="1">IF(H11&lt;&gt;"",D11,IF(H12&lt;&gt;"",D12,""))</f>
        <v>Nr 91 THORSANDER Jonna Nolby Alpina SK</v>
      </c>
      <c r="N12" s="164">
        <v>0.5</v>
      </c>
      <c r="O12" s="162">
        <v>0.373</v>
      </c>
      <c r="P12" s="87">
        <f>IF(O12&lt;&gt;"",IF(N12+O12&lt;N10+O10,0,(N12+O12)-(N10+O10)),"")</f>
        <v>0.873</v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94 SÖDERBERG Agnes Getbergets Alpina IF</v>
      </c>
      <c r="W12" s="157">
        <v>0.5</v>
      </c>
      <c r="X12" s="159">
        <v>1.833</v>
      </c>
      <c r="Y12" s="87">
        <f>IF(X12&lt;&gt;"",IF(W12+X12&lt;W8+X8,0,(W12+X12)-(W8+X8)),"")</f>
        <v>2.3330000000000002</v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90 BRUGGE Hanna Nolby Alpina SK</v>
      </c>
      <c r="N14" s="161">
        <v>0</v>
      </c>
      <c r="O14" s="163">
        <v>0</v>
      </c>
      <c r="P14" s="81">
        <f>IF(O14&lt;&gt;"",IF(N14+O14&lt;N16+O16,0,(N14+O14)-(N16+O16)),"")</f>
        <v>0</v>
      </c>
      <c r="Q14" s="78" t="str">
        <f>IF(P14&lt;P16,"v",IF(P14=P16,IF(O14&lt;O16,"v",""),""))</f>
        <v>v</v>
      </c>
      <c r="R14" s="30"/>
      <c r="S14" s="30"/>
      <c r="T14" s="30"/>
      <c r="U14" s="54"/>
      <c r="V14" s="91"/>
      <c r="W14" s="92"/>
      <c r="X14" s="92"/>
      <c r="Y14" s="93"/>
      <c r="Z14" s="91"/>
      <c r="AC14" s="180">
        <f>U32+13</f>
        <v>204</v>
      </c>
      <c r="AD14" s="177" t="s">
        <v>126</v>
      </c>
      <c r="AE14" s="180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 ca="1">IF(AJ10&lt;&gt;"",AF10,IF(AJ18&lt;&gt;"",AF18,""))</f>
        <v>Nr 85 AICHER Emma Sundsvalls SLK</v>
      </c>
      <c r="AP14" s="159">
        <v>0</v>
      </c>
      <c r="AQ14" s="157">
        <v>0</v>
      </c>
      <c r="AR14" s="81">
        <f>IF(AQ14&lt;&gt;"",IF(AP14+AQ14&lt;AP28+AQ28,0,(AP14+AQ14)-(AP28+AQ28)),"")</f>
        <v>0</v>
      </c>
      <c r="AS14" s="78" t="str">
        <f>IF(AR14&lt;AR28,"v",IF(AR14=AR28,IF(AQ14&lt;AQ28,"v",""),""))</f>
        <v>v</v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81">
        <f>J11+1</f>
        <v>97</v>
      </c>
      <c r="K15" s="183" t="s">
        <v>126</v>
      </c>
      <c r="L15" s="181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80"/>
      <c r="AD15" s="180"/>
      <c r="AE15" s="180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>
        <v>0</v>
      </c>
      <c r="F16" s="160">
        <v>0</v>
      </c>
      <c r="G16" s="87">
        <f t="shared" ref="G16" si="9">IF(F16&lt;&gt;"",IF(E16+F16&lt;E15+F15,0,(E16+F16)-(E15+F15)),"")</f>
        <v>0</v>
      </c>
      <c r="H16" s="79" t="str">
        <f>IF(G16&lt;G15,"v",IF(G16=G15,IF(F16&lt;F15,"v",""),""))</f>
        <v>v</v>
      </c>
      <c r="I16" s="39"/>
      <c r="J16" s="182"/>
      <c r="K16" s="182"/>
      <c r="L16" s="182"/>
      <c r="M16" s="80" t="str">
        <f ca="1">IF(H15&lt;&gt;"",D15,IF(H16&lt;&gt;"",D16,""))</f>
        <v>Nr 99 NÄSHOLM Selma Sundsvalls SLK</v>
      </c>
      <c r="N16" s="163">
        <v>0.5</v>
      </c>
      <c r="O16" s="161">
        <v>0.48</v>
      </c>
      <c r="P16" s="87">
        <f>IF(O16&lt;&gt;"",IF(N16+O16&lt;N14+O14,0,(N16+O16)-(N14+O14)),"")</f>
        <v>0.98</v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 ca="1">IF(Q14&lt;&gt;"",M14,IF(Q16&lt;&gt;"",M16,""))</f>
        <v>Nr 90 BRUGGE Hanna Nolby Alpina SK</v>
      </c>
      <c r="W16" s="160">
        <v>9.7000000000000003E-2</v>
      </c>
      <c r="X16" s="158">
        <v>0</v>
      </c>
      <c r="Y16" s="87">
        <f>IF(X16&lt;&gt;"",IF(W16+X16&lt;W20+X20,0,(W16+X16)-(W20+X20)),"")</f>
        <v>2.6000000000000009E-2</v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>
        <v>0</v>
      </c>
      <c r="F17" s="157">
        <v>0</v>
      </c>
      <c r="G17" s="87">
        <f t="shared" ref="G17" si="10">IF(F17&lt;&gt;"",IF(E17+F17&lt;E18+F18,0,(E17+F17)-(E18+F18)),"")</f>
        <v>0</v>
      </c>
      <c r="H17" s="78" t="str">
        <f>IF(G17&lt;G18,"v",IF(G17=G18,IF(F17&lt;F18,"v",""),""))</f>
        <v>v</v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 ca="1">IF(H17&lt;&gt;"",D17,IF(H18&lt;&gt;"",D18,""))</f>
        <v>Nr 82 ERIKSSON Lina Sundsvalls SLK</v>
      </c>
      <c r="N18" s="162">
        <v>0.152</v>
      </c>
      <c r="O18" s="164">
        <v>0.51700000000000002</v>
      </c>
      <c r="P18" s="81">
        <f>IF(O18&lt;&gt;"",IF(N18+O18&lt;N20+O20,0,(N18+O18)-(N20+O20)),"")</f>
        <v>0.66900000000000004</v>
      </c>
      <c r="Q18" s="78" t="str">
        <f>IF(P18&lt;P20,"v",IF(P18=P20,IF(O18&lt;O20,"v",""),""))</f>
        <v/>
      </c>
      <c r="R18" s="30"/>
      <c r="S18" s="180">
        <f>S10+1</f>
        <v>165</v>
      </c>
      <c r="T18" s="177" t="s">
        <v>126</v>
      </c>
      <c r="U18" s="180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 ca="1">IF(Z16&lt;&gt;"",V16,IF(Z20&lt;&gt;"",V20,""))</f>
        <v>Nr 100 TYRÉN Klara Bollnäs AK</v>
      </c>
      <c r="AG18" s="163">
        <v>0.5</v>
      </c>
      <c r="AH18" s="161">
        <v>1.216</v>
      </c>
      <c r="AI18" s="87">
        <f>IF(AH18&lt;&gt;"",IF(AG18+AH18&lt;AG10+AH10,0,(AG18+AH18)-(AG10+AH10)),"")</f>
        <v>1.716</v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81">
        <f>J15+1</f>
        <v>98</v>
      </c>
      <c r="K19" s="183" t="s">
        <v>126</v>
      </c>
      <c r="L19" s="181">
        <f>L15+1</f>
        <v>139</v>
      </c>
      <c r="M19" s="100"/>
      <c r="N19" s="89"/>
      <c r="O19" s="89"/>
      <c r="P19" s="85"/>
      <c r="Q19" s="86"/>
      <c r="S19" s="180"/>
      <c r="T19" s="180"/>
      <c r="U19" s="180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82"/>
      <c r="K20" s="182"/>
      <c r="L20" s="182"/>
      <c r="M20" s="95" t="str">
        <f ca="1">IF(H19&lt;&gt;"",D19,IF(H20&lt;&gt;"",D20,""))</f>
        <v>Nr 100 TYRÉN Klara Bollnäs AK</v>
      </c>
      <c r="N20" s="164">
        <v>0</v>
      </c>
      <c r="O20" s="162">
        <v>0</v>
      </c>
      <c r="P20" s="87">
        <f>IF(O20&lt;&gt;"",IF(N20+O20&lt;N18+O18,0,(N20+O20)-(N18+O18)),"")</f>
        <v>0</v>
      </c>
      <c r="Q20" s="88" t="str">
        <f>IF(P20&lt;P18,"v",IF(P20=P18,IF(O20&lt;O18,"v",""),""))</f>
        <v>v</v>
      </c>
      <c r="R20" s="39"/>
      <c r="S20" s="39"/>
      <c r="T20" s="39"/>
      <c r="U20" s="39"/>
      <c r="V20" s="83" t="str">
        <f ca="1">IF(Q18&lt;&gt;"",M18,IF(Q20&lt;&gt;"",M20,""))</f>
        <v>Nr 100 TYRÉN Klara Bollnäs AK</v>
      </c>
      <c r="W20" s="158">
        <v>0</v>
      </c>
      <c r="X20" s="160">
        <v>7.0999999999999994E-2</v>
      </c>
      <c r="Y20" s="87">
        <f>IF(X20&lt;&gt;"",IF(W20+X20&lt;W16+X16,0,(W20+X20)-(W16+X16)),"")</f>
        <v>0</v>
      </c>
      <c r="Z20" s="88" t="str">
        <f>IF(Y20&lt;Y16,"v",IF(Y20=Y16,IF(X20&lt;X16,"v",""),""))</f>
        <v>v</v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80">
        <f>AL33+6</f>
        <v>230</v>
      </c>
      <c r="AM21" s="177" t="s">
        <v>126</v>
      </c>
      <c r="AN21" s="180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 ca="1">IF(AS14&lt;&gt;"",AO14,IF(AS28&lt;&gt;"",AO28,""))</f>
        <v>Nr 85 AICHER Emma Sundsvalls SLK</v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81 BACKLUND Liza Sundsvalls SLK</v>
      </c>
      <c r="N22" s="161">
        <v>0</v>
      </c>
      <c r="O22" s="163">
        <v>0</v>
      </c>
      <c r="P22" s="81">
        <f>IF(O22&lt;&gt;"",IF(N22+O22&lt;N24+O24,0,(N22+O22)-(N24+O24)),"")</f>
        <v>0</v>
      </c>
      <c r="Q22" s="78" t="str">
        <f>IF(P22&lt;P24,"v",IF(P22=P24,IF(O22&lt;O24,"v",""),""))</f>
        <v>v</v>
      </c>
      <c r="U22" s="22"/>
      <c r="V22" s="109" t="str">
        <f ca="1">IF(Q22&lt;&gt;"",M22,IF(Q24&lt;&gt;"",M24,""))</f>
        <v>Nr 81 BACKLUND Liza Sundsvalls SLK</v>
      </c>
      <c r="W22" s="159">
        <v>0</v>
      </c>
      <c r="X22" s="157">
        <v>2.3E-2</v>
      </c>
      <c r="Y22" s="87">
        <f>IF(X22&lt;&gt;"",IF(W22+X22&lt;W26+X26,0,(W22+X22)-(W26+X26)),"")</f>
        <v>0</v>
      </c>
      <c r="Z22" s="78" t="str">
        <f>IF(Y22&lt;Y26,"v",IF(Y22=Y26,IF(X22&lt;X26,"v",""),""))</f>
        <v>v</v>
      </c>
      <c r="AE22" s="22"/>
      <c r="AF22" s="91"/>
      <c r="AG22" s="93"/>
      <c r="AH22" s="93"/>
      <c r="AI22" s="93"/>
      <c r="AJ22" s="91"/>
      <c r="AK22" s="30"/>
      <c r="AL22" s="180"/>
      <c r="AM22" s="180"/>
      <c r="AN22" s="180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81">
        <f>J19+1</f>
        <v>99</v>
      </c>
      <c r="K23" s="183" t="s">
        <v>126</v>
      </c>
      <c r="L23" s="181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82"/>
      <c r="K24" s="182"/>
      <c r="L24" s="182"/>
      <c r="M24" s="80" t="str">
        <f ca="1">IF(H24&lt;&gt;"",D24,IF(H25&lt;&gt;"",D25,""))</f>
        <v>Nr 95 MOBERG Ebba Sundsvalls SLK</v>
      </c>
      <c r="N24" s="163">
        <v>0.5</v>
      </c>
      <c r="O24" s="161">
        <v>0.627</v>
      </c>
      <c r="P24" s="87">
        <f>IF(O24&lt;&gt;"",IF(N24+O24&lt;N22+O22,0,(N24+O24)-(N22+O22)),"")</f>
        <v>1.127</v>
      </c>
      <c r="Q24" s="88" t="str">
        <f>IF(P24&lt;P22,"v",IF(P24=P22,IF(O24&lt;O22,"v",""),""))</f>
        <v/>
      </c>
      <c r="S24" s="180">
        <f>S18+1</f>
        <v>166</v>
      </c>
      <c r="T24" s="177" t="s">
        <v>126</v>
      </c>
      <c r="U24" s="180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 ca="1">IF(Z22&lt;&gt;"",V22,IF(Z26&lt;&gt;"",V26,""))</f>
        <v>Nr 81 BACKLUND Liza Sundsvalls SLK</v>
      </c>
      <c r="AG24" s="162">
        <v>0</v>
      </c>
      <c r="AH24" s="164">
        <v>0.35</v>
      </c>
      <c r="AI24" s="81">
        <f>IF(AH24&lt;&gt;"",IF(AG24+AH24&lt;AG32+AH32,0,(AG24+AH24)-(AG32+AH32)),"")</f>
        <v>0.33499999999999996</v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>
        <v>0</v>
      </c>
      <c r="F25" s="160">
        <v>0</v>
      </c>
      <c r="G25" s="87">
        <f t="shared" ref="G25" si="18">IF(F25&lt;&gt;"",IF(E25+F25&lt;E24+F24,0,(E25+F25)-(E24+F24)),"")</f>
        <v>0</v>
      </c>
      <c r="H25" s="79" t="str">
        <f t="shared" ref="H25" si="19">IF(G25&lt;G24,"v",IF(G25=G24,IF(F25&lt;F24,"v",""),""))</f>
        <v>v</v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80"/>
      <c r="T25" s="180"/>
      <c r="U25" s="180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>
        <v>0</v>
      </c>
      <c r="F26" s="157">
        <v>0</v>
      </c>
      <c r="G26" s="87">
        <f t="shared" ref="G26" si="20">IF(F26&lt;&gt;"",IF(E26+F26&lt;E27+F27,0,(E26+F26)-(E27+F27)),"")</f>
        <v>0</v>
      </c>
      <c r="H26" s="78" t="str">
        <f t="shared" ref="H26" si="21">IF(G26&lt;G27,"v",IF(G26=G27,IF(F26&lt;F27,"v",""),""))</f>
        <v>v</v>
      </c>
      <c r="I26" s="30"/>
      <c r="J26" s="128"/>
      <c r="K26" s="128"/>
      <c r="L26" s="128"/>
      <c r="M26" s="95" t="str">
        <f ca="1">IF(H26&lt;&gt;"",D26,IF(H27&lt;&gt;"",D27,""))</f>
        <v>Nr 87 JOHANSSON Ella Getbergets Alpina IF</v>
      </c>
      <c r="N26" s="162">
        <v>0.252</v>
      </c>
      <c r="O26" s="164">
        <v>0.55800000000000005</v>
      </c>
      <c r="P26" s="81">
        <f>IF(O26&lt;&gt;"",IF(N26+O26&lt;N28+O28,0,(N26+O26)-(N28+O28)),"")</f>
        <v>0.81</v>
      </c>
      <c r="Q26" s="78" t="str">
        <f>IF(P26&lt;P28,"v",IF(P26=P28,IF(O26&lt;O28,"v",""),""))</f>
        <v/>
      </c>
      <c r="U26" s="22"/>
      <c r="V26" s="109" t="str">
        <f ca="1">IF(Q26&lt;&gt;"",M26,IF(Q28&lt;&gt;"",M28,""))</f>
        <v>Nr 83 SÖDERBERG Saga Getbergets Alpina IF</v>
      </c>
      <c r="W26" s="157">
        <v>4.2000000000000003E-2</v>
      </c>
      <c r="X26" s="159">
        <v>0</v>
      </c>
      <c r="Y26" s="87">
        <f>IF(X26&lt;&gt;"",IF(W26+X26&lt;W22+X22,0,(W26+X26)-(W22+X22)),"")</f>
        <v>1.9000000000000003E-2</v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81">
        <f>J23+1</f>
        <v>100</v>
      </c>
      <c r="K27" s="183" t="s">
        <v>126</v>
      </c>
      <c r="L27" s="181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 ca="1">IF(AS14&lt;&gt;"",AO28,IF(AS28&lt;&gt;"",AO14,""))</f>
        <v>Nr 89 MÅNSSON Astrid Nolby Alpina SK</v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82"/>
      <c r="K28" s="182"/>
      <c r="L28" s="182"/>
      <c r="M28" s="95" t="str">
        <f ca="1">IF(H28&lt;&gt;"",D28,IF(H29&lt;&gt;"",D29,""))</f>
        <v>Nr 83 SÖDERBERG Saga Getbergets Alpina IF</v>
      </c>
      <c r="N28" s="164">
        <v>0</v>
      </c>
      <c r="O28" s="162">
        <v>0</v>
      </c>
      <c r="P28" s="87">
        <f>IF(O28&lt;&gt;"",IF(N28+O28&lt;N26+O26,0,(N28+O28)-(N26+O26)),"")</f>
        <v>0</v>
      </c>
      <c r="Q28" s="88" t="str">
        <f>IF(P28&lt;P26,"v",IF(P28=P26,IF(O28&lt;O26,"v",""),""))</f>
        <v>v</v>
      </c>
      <c r="U28" s="22"/>
      <c r="V28" s="101"/>
      <c r="W28" s="102"/>
      <c r="X28" s="102"/>
      <c r="Y28" s="103"/>
      <c r="Z28" s="101"/>
      <c r="AA28" s="30"/>
      <c r="AB28" s="30"/>
      <c r="AC28" s="180">
        <f>AC14+1</f>
        <v>205</v>
      </c>
      <c r="AD28" s="177" t="s">
        <v>126</v>
      </c>
      <c r="AE28" s="180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 ca="1">IF(AJ24&lt;&gt;"",AF24,IF(AJ32&lt;&gt;"",AF32,""))</f>
        <v>Nr 89 MÅNSSON Astrid Nolby Alpina SK</v>
      </c>
      <c r="AP28" s="157">
        <v>0.5</v>
      </c>
      <c r="AQ28" s="159">
        <v>0.39</v>
      </c>
      <c r="AR28" s="87">
        <f>IF(AQ28&lt;&gt;"",IF(AP28+AQ28&lt;AP14+AQ14,0,(AP28+AQ28)-(AP14+AQ14)),"")</f>
        <v>0.89</v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80"/>
      <c r="AD29" s="180"/>
      <c r="AE29" s="180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93 UPPLING Tilde Sundsvalls SLK</v>
      </c>
      <c r="N30" s="161">
        <v>0</v>
      </c>
      <c r="O30" s="163">
        <v>0</v>
      </c>
      <c r="P30" s="81">
        <f>IF(O30&lt;&gt;"",IF(N30+O30&lt;N32+O32,0,(N30+O30)-(N32+O32)),"")</f>
        <v>0</v>
      </c>
      <c r="Q30" s="78" t="str">
        <f>IF(P30&lt;P32,"v",IF(P30=P32,IF(O30&lt;O32,"v",""),""))</f>
        <v>v</v>
      </c>
      <c r="U30" s="22"/>
      <c r="V30" s="122" t="str">
        <f ca="1">IF(Q30&lt;&gt;"",M30,IF(Q32&lt;&gt;"",M32,""))</f>
        <v>Nr 93 UPPLING Tilde Sundsvalls SLK</v>
      </c>
      <c r="W30" s="160">
        <v>0.34899999999999998</v>
      </c>
      <c r="X30" s="158">
        <v>0.26800000000000002</v>
      </c>
      <c r="Y30" s="81">
        <f>IF(X30&lt;&gt;"",IF(W30+X30&lt;W34+X34,0,(W30+X30)-(W34+X34)),"")</f>
        <v>0.61699999999999999</v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81">
        <f>J27+1</f>
        <v>101</v>
      </c>
      <c r="K31" s="183" t="s">
        <v>126</v>
      </c>
      <c r="L31" s="181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 ca="1">IF(AJ10&lt;&gt;"",AF18,IF(AJ18&lt;&gt;"",AF10,""))</f>
        <v>Nr 100 TYRÉN Klara Bollnäs AK</v>
      </c>
      <c r="AP31" s="160">
        <v>0.5</v>
      </c>
      <c r="AQ31" s="158">
        <v>0.71899999999999997</v>
      </c>
      <c r="AR31" s="81">
        <f>IF(AQ31&lt;&gt;"",IF(AP31+AQ31&lt;AP35+AQ35,0,(AP31+AQ31)-(AP35+AQ35)),"")</f>
        <v>1.2189999999999999</v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82"/>
      <c r="K32" s="182"/>
      <c r="L32" s="182"/>
      <c r="M32" s="80" t="str">
        <f ca="1">IF(H32&lt;&gt;"",D32,IF(H33&lt;&gt;"",D33,""))</f>
        <v>Nr 86 ÅBERG Linn Sundsvalls SLK</v>
      </c>
      <c r="N32" s="163">
        <v>0.5</v>
      </c>
      <c r="O32" s="161">
        <v>0.55600000000000005</v>
      </c>
      <c r="P32" s="87">
        <f>IF(O32&lt;&gt;"",IF(N32+O32&lt;N30+O30,0,(N32+O32)-(N30+O30)),"")</f>
        <v>1.056</v>
      </c>
      <c r="Q32" s="88" t="str">
        <f>IF(P32&lt;P30,"v",IF(P32=P30,IF(O32&lt;O30,"v",""),""))</f>
        <v/>
      </c>
      <c r="S32" s="180">
        <f>S24+1</f>
        <v>167</v>
      </c>
      <c r="T32" s="177" t="s">
        <v>126</v>
      </c>
      <c r="U32" s="180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 ca="1">IF(Z30&lt;&gt;"",V30,IF(Z34&lt;&gt;"",V34,""))</f>
        <v>Nr 89 MÅNSSON Astrid Nolby Alpina SK</v>
      </c>
      <c r="AG32" s="164">
        <v>1.4999999999999999E-2</v>
      </c>
      <c r="AH32" s="162">
        <v>0</v>
      </c>
      <c r="AI32" s="87">
        <f>IF(AH32&lt;&gt;"",IF(AG32+AH32&lt;AG24+AH24,0,(AG32+AH32)-(AG24+AH24)),"")</f>
        <v>0</v>
      </c>
      <c r="AJ32" s="88" t="str">
        <f>IF(AI32&lt;AI24,"v",IF(AI32=AI24,IF(AH32&lt;AH24,"v",""),""))</f>
        <v>v</v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80"/>
      <c r="T33" s="180"/>
      <c r="U33" s="180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80">
        <f>AE28+7</f>
        <v>224</v>
      </c>
      <c r="AM33" s="177" t="s">
        <v>126</v>
      </c>
      <c r="AN33" s="180">
        <f>AL21+6</f>
        <v>236</v>
      </c>
      <c r="AO33" s="96" t="s">
        <v>16</v>
      </c>
      <c r="AP33" s="96"/>
      <c r="AQ33" s="96"/>
      <c r="AR33" s="96"/>
      <c r="AS33" s="120"/>
      <c r="AU33" s="124" t="str">
        <f ca="1">IF(AS31&lt;&gt;"",AO31,IF(AS35&lt;&gt;"",AO35,""))</f>
        <v>Nr 81 BACKLUND Liza Sundsvalls SLK</v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>
        <v>0</v>
      </c>
      <c r="F34" s="157">
        <v>0</v>
      </c>
      <c r="G34" s="87">
        <f t="shared" ref="G34" si="36">IF(F34&lt;&gt;"",IF(E34+F34&lt;E35+F35,0,(E34+F34)-(E35+F35)),"")</f>
        <v>0</v>
      </c>
      <c r="H34" s="78" t="str">
        <f t="shared" ref="H34" si="37">IF(G34&lt;G35,"v",IF(G34=G35,IF(F34&lt;F35,"v",""),""))</f>
        <v>v</v>
      </c>
      <c r="I34" s="39"/>
      <c r="J34" s="128"/>
      <c r="K34" s="128"/>
      <c r="L34" s="128"/>
      <c r="M34" s="95" t="str">
        <f ca="1">IF(H34&lt;&gt;"",D34,IF(H35&lt;&gt;"",D35,""))</f>
        <v>Nr 97 HÄGGLUND Clara Nolby Alpina SK</v>
      </c>
      <c r="N34" s="162">
        <v>0.5</v>
      </c>
      <c r="O34" s="164">
        <v>0.82</v>
      </c>
      <c r="P34" s="81">
        <f>IF(O34&lt;&gt;"",IF(N34+O34&lt;N36+O36,0,(N34+O34)-(N36+O36)),"")</f>
        <v>1.3199999999999998</v>
      </c>
      <c r="Q34" s="78" t="str">
        <f>IF(P34&lt;P36,"v",IF(P34=P36,IF(O34&lt;O36,"v",""),""))</f>
        <v/>
      </c>
      <c r="U34" s="22"/>
      <c r="V34" s="122" t="str">
        <f ca="1">IF(Q34&lt;&gt;"",M34,IF(Q36&lt;&gt;"",M36,""))</f>
        <v>Nr 89 MÅNSSON Astrid Nolby Alpina SK</v>
      </c>
      <c r="W34" s="158">
        <v>0</v>
      </c>
      <c r="X34" s="160">
        <v>0</v>
      </c>
      <c r="Y34" s="87">
        <f>IF(X34&lt;&gt;"",IF(W34+X34&lt;W30+X30,0,(W34+X34)-(W30+X30)),"")</f>
        <v>0</v>
      </c>
      <c r="Z34" s="88" t="str">
        <f>IF(Y34&lt;Y30,"v",IF(Y34=Y30,IF(X34&lt;X30,"v",""),""))</f>
        <v>v</v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80"/>
      <c r="AM34" s="180"/>
      <c r="AN34" s="180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>
        <v>0.5</v>
      </c>
      <c r="F35" s="159">
        <v>1.488</v>
      </c>
      <c r="G35" s="87">
        <f t="shared" ref="G35" si="38">IF(F35&lt;&gt;"",IF(E35+F35&lt;E34+F34,0,(E35+F35)-(E34+F34)),"")</f>
        <v>1.988</v>
      </c>
      <c r="H35" s="79" t="str">
        <f t="shared" ref="H35" si="39">IF(G35&lt;G34,"v",IF(G35=G34,IF(F35&lt;F34,"v",""),""))</f>
        <v/>
      </c>
      <c r="I35" s="30"/>
      <c r="J35" s="181">
        <f>J31+1</f>
        <v>102</v>
      </c>
      <c r="K35" s="183" t="s">
        <v>126</v>
      </c>
      <c r="L35" s="181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 ca="1">IF(AJ24&lt;&gt;"",AF32,IF(AJ32&lt;&gt;"",AF24,""))</f>
        <v>Nr 81 BACKLUND Liza Sundsvalls SLK</v>
      </c>
      <c r="AP35" s="158">
        <v>0</v>
      </c>
      <c r="AQ35" s="160">
        <v>0</v>
      </c>
      <c r="AR35" s="87">
        <f>IF(AQ35&lt;&gt;"",IF(AP35+AQ35&lt;AP31+AQ31,0,(AP35+AQ35)-(AP31+AQ31)),"")</f>
        <v>0</v>
      </c>
      <c r="AS35" s="88" t="str">
        <f>IF(AR35&lt;AR31,"v",IF(AR35=AR31,IF(AQ35&lt;AQ31,"v",""),""))</f>
        <v>v</v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82"/>
      <c r="K36" s="182"/>
      <c r="L36" s="182"/>
      <c r="M36" s="95" t="str">
        <f ca="1">IF(H36&lt;&gt;"",D36,IF(H37&lt;&gt;"",D37,""))</f>
        <v>Nr 89 MÅNSSON Astrid Nolby Alpina SK</v>
      </c>
      <c r="N36" s="164">
        <v>0</v>
      </c>
      <c r="O36" s="162">
        <v>0</v>
      </c>
      <c r="P36" s="87">
        <f>IF(O36&lt;&gt;"",IF(N36+O36&lt;N34+O34,0,(N36+O36)-(N34+O34)),"")</f>
        <v>0</v>
      </c>
      <c r="Q36" s="88" t="str">
        <f>IF(P36&lt;P34,"v",IF(P36=P34,IF(O36&lt;O34,"v",""),""))</f>
        <v>v</v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 ca="1">AU21</f>
        <v>Nr 85 AICHER Emma Sundsvalls SLK</v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 ca="1">AU27</f>
        <v>Nr 89 MÅNSSON Astrid Nolby Alpina SK</v>
      </c>
      <c r="H44" s="21"/>
      <c r="N44" s="127" t="s">
        <v>55</v>
      </c>
      <c r="O44" s="72" t="str">
        <f ca="1">IF(AND(H7="",H8=""),"",IF(H7="",D7,IF(H8="",D8)))</f>
        <v>Nr 96 MÅRTENSDOTTER Kajsa Sundsvalls SLK</v>
      </c>
    </row>
    <row r="45" spans="1:55" ht="18.75">
      <c r="A45" s="130" t="s">
        <v>20</v>
      </c>
      <c r="C45" s="71" t="str">
        <f ca="1">AU33</f>
        <v>Nr 81 BACKLUND Liza Sundsvalls SLK</v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 ca="1">IF(AND(AS31="",AS35=""),"",IF(AS31="",AO31,IF(AS35="",AO35)))</f>
        <v>Nr 100 TYRÉN Klara Bollnäs AK</v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 ca="1">IF(AND(Z8="",Z12=""),"",IF(Z8="",V8,IF(Z12="",V12)))</f>
        <v>Nr 94 SÖDERBERG Agnes Getbergets Alpina IF</v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 ca="1">IF(AND(Z16="",Z20=""),"",IF(Z16="",V16,IF(Z20="",V20)))</f>
        <v>Nr 90 BRUGGE Hanna Nolby Alpina SK</v>
      </c>
      <c r="H48" s="21"/>
      <c r="N48" s="127" t="s">
        <v>55</v>
      </c>
      <c r="O48" s="72" t="str">
        <f ca="1">IF(AND(H15="",H16=""),"",IF(H15="",D15,IF(H16="",D16)))</f>
        <v>Nr  - -</v>
      </c>
    </row>
    <row r="49" spans="1:15" ht="18.75">
      <c r="A49" s="130" t="s">
        <v>22</v>
      </c>
      <c r="C49" s="71" t="str">
        <f ca="1">IF(AND(Z22="",Z26=""),"",IF(Z22="",V22,IF(Z26="",V26)))</f>
        <v>Nr 83 SÖDERBERG Saga Getbergets Alpina IF</v>
      </c>
      <c r="H49" s="21"/>
      <c r="N49" s="127" t="s">
        <v>55</v>
      </c>
      <c r="O49" s="72" t="str">
        <f ca="1">IF(AND(H17="",H18=""),"",IF(H17="",D17,IF(H18="",D18)))</f>
        <v>Nr  - -</v>
      </c>
    </row>
    <row r="50" spans="1:15" ht="18.75">
      <c r="A50" s="130" t="s">
        <v>22</v>
      </c>
      <c r="C50" s="71" t="str">
        <f ca="1">IF(AND(Z30="",Z34=""),"",IF(Z30="",V30,IF(Z34="",V34)))</f>
        <v>Nr 93 UPPLING Tilde Sundsvalls SLK</v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 ca="1">IF(AND(Q6="",Q8=""),"",IF(Q6="",M6,IF(Q8="",M8)))</f>
        <v>Nr 92 JACOBSSON Nellie Sundsvalls SLK</v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 ca="1">IF(AND(Q10="",Q12=""),"",IF(Q10="",M10,IF(Q12="",M12)))</f>
        <v>Nr 91 THORSANDER Jonna Nolby Alpina SK</v>
      </c>
      <c r="H52" s="21"/>
      <c r="N52" s="127" t="s">
        <v>55</v>
      </c>
      <c r="O52" s="72" t="str">
        <f ca="1">IF(AND(H24="",H25=""),"",IF(H24="",D24,IF(H25="",D25)))</f>
        <v>Nr  - -</v>
      </c>
    </row>
    <row r="53" spans="1:15" ht="18.75">
      <c r="A53" s="130" t="s">
        <v>23</v>
      </c>
      <c r="C53" s="71" t="str">
        <f ca="1">IF(AND(Q14="",Q16=""),"",IF(Q14="",M14,IF(Q16="",M16)))</f>
        <v>Nr 99 NÄSHOLM Selma Sundsvalls SLK</v>
      </c>
      <c r="H53" s="21"/>
      <c r="N53" s="127" t="s">
        <v>55</v>
      </c>
      <c r="O53" s="72" t="str">
        <f ca="1">IF(AND(H26="",H27=""),"",IF(H26="",D26,IF(H27="",D27)))</f>
        <v>Nr  - -</v>
      </c>
    </row>
    <row r="54" spans="1:15" ht="18.75">
      <c r="A54" s="130" t="s">
        <v>23</v>
      </c>
      <c r="C54" s="71" t="str">
        <f ca="1">IF(AND(Q18="",Q20=""),"",IF(Q18="",M18,IF(Q20="",M20)))</f>
        <v>Nr 82 ERIKSSON Lina Sundsvalls SLK</v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 ca="1">IF(AND(Q22="",Q24=""),"",IF(Q22="",M22,IF(Q24="",M24)))</f>
        <v>Nr 95 MOBERG Ebba Sundsvalls SLK</v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 ca="1">IF(AND(Q26="",Q28=""),"",IF(Q26="",M26,IF(Q28="",M28)))</f>
        <v>Nr 87 JOHANSSON Ella Getbergets Alpina IF</v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 ca="1">IF(AND(Q30="",Q32=""),"",IF(Q30="",M30,IF(Q32="",M32)))</f>
        <v>Nr 86 ÅBERG Linn Sundsvalls SLK</v>
      </c>
      <c r="H57" s="21"/>
      <c r="N57" s="127" t="s">
        <v>55</v>
      </c>
      <c r="O57" s="72" t="str">
        <f ca="1">IF(AND(H34="",H35=""),"",IF(H34="",D34,IF(H35="",D35)))</f>
        <v>Nr 84 ARAB Cornelia Sundsvalls SLK</v>
      </c>
    </row>
    <row r="58" spans="1:15" ht="18.75">
      <c r="A58" s="130" t="s">
        <v>23</v>
      </c>
      <c r="C58" s="71" t="str">
        <f ca="1">IF(AND(Q34="",Q36=""),"",IF(Q34="",M34,IF(Q36="",M36)))</f>
        <v>Nr 97 HÄGGLUND Clara Nolby Alpina SK</v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4:C4"/>
    <mergeCell ref="J4:L4"/>
    <mergeCell ref="S4:U4"/>
    <mergeCell ref="AC4:AE4"/>
    <mergeCell ref="J7:J8"/>
    <mergeCell ref="K7:K8"/>
    <mergeCell ref="L7:L8"/>
    <mergeCell ref="S10:S11"/>
    <mergeCell ref="T10:T11"/>
    <mergeCell ref="U10:U11"/>
    <mergeCell ref="J11:J12"/>
    <mergeCell ref="K11:K12"/>
    <mergeCell ref="L11:L12"/>
    <mergeCell ref="AC14:AC15"/>
    <mergeCell ref="AD14:AD15"/>
    <mergeCell ref="AE14:AE15"/>
    <mergeCell ref="J15:J16"/>
    <mergeCell ref="K15:K16"/>
    <mergeCell ref="L15:L16"/>
    <mergeCell ref="S18:S19"/>
    <mergeCell ref="T18:T19"/>
    <mergeCell ref="U18:U19"/>
    <mergeCell ref="J19:J20"/>
    <mergeCell ref="K19:K20"/>
    <mergeCell ref="L19:L20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2017-02-26T13:29:25Z</cp:lastPrinted>
  <dcterms:created xsi:type="dcterms:W3CDTF">2012-04-08T08:00:08Z</dcterms:created>
  <dcterms:modified xsi:type="dcterms:W3CDTF">2017-02-26T13:30:12Z</dcterms:modified>
</cp:coreProperties>
</file>