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C:\Users\Gadea\Desktop\"/>
    </mc:Choice>
  </mc:AlternateContent>
  <xr:revisionPtr revIDLastSave="0" documentId="8_{EC96BEC1-8C1D-4FBC-AB1E-05EA3313F16F}" xr6:coauthVersionLast="47" xr6:coauthVersionMax="47" xr10:uidLastSave="{00000000-0000-0000-0000-000000000000}"/>
  <bookViews>
    <workbookView xWindow="-108" yWindow="-108" windowWidth="23256" windowHeight="12576" tabRatio="798" activeTab="9"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9" i="14"/>
  <c r="L13"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K14" i="14"/>
  <c r="M14" i="14" s="1"/>
  <c r="K15" i="14"/>
  <c r="K16" i="14"/>
  <c r="M16" i="14" s="1"/>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5" i="14" l="1"/>
  <c r="M13"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<sst xmlns="http://schemas.openxmlformats.org/spreadsheetml/2006/main" count="814" uniqueCount="727">
  <si>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</si>
  <si>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</si>
  <si>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</si>
  <si>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Spanish</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</si>
  <si>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</si>
  <si>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</si>
  <si>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</si>
  <si>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Items</t>
  </si>
  <si>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</si>
  <si>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 xml:space="preserve">Skale means per person </t>
  </si>
  <si>
    <t>Pragmatic Quality</t>
  </si>
  <si>
    <t>Hedonic Quality</t>
  </si>
  <si>
    <t>Overall</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</si>
  <si>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</si>
  <si>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Item</t>
  </si>
  <si>
    <t>Mean</t>
  </si>
  <si>
    <t>Variance</t>
  </si>
  <si>
    <t>Std. Dev.</t>
  </si>
  <si>
    <t>No.</t>
  </si>
  <si>
    <t>Negative</t>
  </si>
  <si>
    <t>Positive</t>
  </si>
  <si>
    <t>Scale</t>
  </si>
  <si>
    <t>Short UEQ Scales</t>
  </si>
  <si>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</si>
  <si>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t>Confidence interval (p=0.05) per item</t>
  </si>
  <si>
    <t>Confidence intervals (p=0.05) per scale</t>
  </si>
  <si>
    <t>N</t>
  </si>
  <si>
    <t>Confidence</t>
  </si>
  <si>
    <t>Confidence interval</t>
  </si>
  <si>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</si>
  <si>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Correlation</t>
  </si>
  <si>
    <t>Average</t>
  </si>
  <si>
    <t>Alpha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</si>
  <si>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</si>
  <si>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</si>
  <si>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</si>
  <si>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</si>
  <si>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</si>
  <si>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</si>
  <si>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</si>
  <si>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</si>
  <si>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</si>
  <si>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</si>
  <si>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t>
  </si>
  <si>
    <t>Pragmatic Q.</t>
  </si>
  <si>
    <t>Hedonic Q.</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</si>
  <si>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</si>
  <si>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Scales with inconsistent answers</t>
  </si>
  <si>
    <t>Critical length</t>
  </si>
  <si>
    <t>Critical?</t>
  </si>
  <si>
    <t>Same answer for</t>
  </si>
  <si>
    <t>Middle Category</t>
  </si>
  <si>
    <t>Language</t>
  </si>
  <si>
    <t>L6</t>
  </si>
  <si>
    <t>R6</t>
  </si>
  <si>
    <t>L7</t>
  </si>
  <si>
    <t>R7</t>
  </si>
  <si>
    <t>L10</t>
  </si>
  <si>
    <t>R10</t>
  </si>
  <si>
    <t>L11</t>
  </si>
  <si>
    <t>R11</t>
  </si>
  <si>
    <t>L13</t>
  </si>
  <si>
    <t>R13</t>
  </si>
  <si>
    <t>L15</t>
  </si>
  <si>
    <t>R15</t>
  </si>
  <si>
    <t>L20</t>
  </si>
  <si>
    <t>R20</t>
  </si>
  <si>
    <t>L21</t>
  </si>
  <si>
    <t>R21</t>
  </si>
  <si>
    <t>German</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</si>
  <si>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</si>
  <si>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</si>
  <si>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</si>
  <si>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</si>
  <si>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</si>
  <si>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</si>
  <si>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</si>
  <si>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</si>
  <si>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</si>
  <si>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</si>
  <si>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</si>
  <si>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</si>
  <si>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</si>
  <si>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</si>
  <si>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</si>
  <si>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</si>
  <si>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Pragmatische Qualität</t>
  </si>
  <si>
    <t>Hedonische Qualität</t>
  </si>
  <si>
    <t>English</t>
  </si>
  <si>
    <t>boring</t>
  </si>
  <si>
    <t>exciting</t>
  </si>
  <si>
    <t>not interesting</t>
  </si>
  <si>
    <t>interesting</t>
  </si>
  <si>
    <t>inventive</t>
  </si>
  <si>
    <t>conventional</t>
  </si>
  <si>
    <t>obstructive</t>
  </si>
  <si>
    <t>supportive</t>
  </si>
  <si>
    <t>complicated</t>
  </si>
  <si>
    <t>easy</t>
  </si>
  <si>
    <t>usual</t>
  </si>
  <si>
    <t>leading edge</t>
  </si>
  <si>
    <t>inefficient</t>
  </si>
  <si>
    <t>efficient</t>
  </si>
  <si>
    <t>clear</t>
  </si>
  <si>
    <t>confusing</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</si>
  <si>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</si>
  <si>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</si>
  <si>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</si>
  <si>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</si>
  <si>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</si>
  <si>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</si>
  <si>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</si>
  <si>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</si>
  <si>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</si>
  <si>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</si>
  <si>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</si>
  <si>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</si>
  <si>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</si>
  <si>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</si>
  <si>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</si>
  <si>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Calidad Pragmática</t>
  </si>
  <si>
    <t>Calidad Hedónico</t>
  </si>
  <si>
    <t>Portuguese</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</si>
  <si>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</si>
  <si>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</si>
  <si>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</si>
  <si>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</si>
  <si>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</si>
  <si>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</si>
  <si>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</si>
  <si>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</si>
  <si>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</si>
  <si>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</si>
  <si>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</si>
  <si>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</si>
  <si>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</si>
  <si>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</si>
  <si>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</si>
  <si>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</si>
  <si>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Qualidade Pragmática</t>
  </si>
  <si>
    <t>Qualidade Hedônica</t>
  </si>
  <si>
    <t>Turkish</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</si>
  <si>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</si>
  <si>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</si>
  <si>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</si>
  <si>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</si>
  <si>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</si>
  <si>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</si>
  <si>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</si>
  <si>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</si>
  <si>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</si>
  <si>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</si>
  <si>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</si>
  <si>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</si>
  <si>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</si>
  <si>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</si>
  <si>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</si>
  <si>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</si>
  <si>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Pragmatik Kalite</t>
  </si>
  <si>
    <t>Hedonik Kalite</t>
  </si>
  <si>
    <t>French</t>
  </si>
  <si>
    <t>Ennuyeux</t>
  </si>
  <si>
    <t>Captivant</t>
  </si>
  <si>
    <t>Inintéressant</t>
  </si>
  <si>
    <t>Intéressant</t>
  </si>
  <si>
    <t>Conventionnel</t>
  </si>
  <si>
    <t>Rigide</t>
  </si>
  <si>
    <t>Facilitant</t>
  </si>
  <si>
    <t>Compliqué</t>
  </si>
  <si>
    <t>Simple</t>
  </si>
  <si>
    <t>Habituel</t>
  </si>
  <si>
    <t>Avant-gardiste</t>
  </si>
  <si>
    <t>Inefficace</t>
  </si>
  <si>
    <t>Efficace</t>
  </si>
  <si>
    <t>Clair</t>
  </si>
  <si>
    <t>Déroutant</t>
  </si>
  <si>
    <t>Qualité Pragmatique</t>
  </si>
  <si>
    <t>Qualité Hédonique</t>
  </si>
  <si>
    <t>Italian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</si>
  <si>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</si>
  <si>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</si>
  <si>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</si>
  <si>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</si>
  <si>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</si>
  <si>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</si>
  <si>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</si>
  <si>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</si>
  <si>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</si>
  <si>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</si>
  <si>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</si>
  <si>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</si>
  <si>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</si>
  <si>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</si>
  <si>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</si>
  <si>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Qualità Pragmatico</t>
  </si>
  <si>
    <t>Qualità eEonica</t>
  </si>
  <si>
    <t>Russian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</si>
  <si>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</si>
  <si>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</si>
  <si>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</si>
  <si>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</si>
  <si>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</si>
  <si>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</si>
  <si>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</si>
  <si>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</si>
  <si>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</si>
  <si>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</si>
  <si>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</si>
  <si>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</si>
  <si>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</si>
  <si>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</si>
  <si>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</si>
  <si>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</si>
  <si>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Прагматические качество</t>
  </si>
  <si>
    <t>гедонистическоe качествo</t>
  </si>
  <si>
    <t>Chinese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</si>
  <si>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</si>
  <si>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</si>
  <si>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</si>
  <si>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</si>
  <si>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</si>
  <si>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</si>
  <si>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</si>
  <si>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</si>
  <si>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</si>
  <si>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</si>
  <si>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</si>
  <si>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</si>
  <si>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</si>
  <si>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</si>
  <si>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</si>
  <si>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</si>
  <si>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务实的品质</t>
  </si>
  <si>
    <t>享乐质量</t>
  </si>
  <si>
    <t>Japanese</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</si>
  <si>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</si>
  <si>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</si>
  <si>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</si>
  <si>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</si>
  <si>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</si>
  <si>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</si>
  <si>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</si>
  <si>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</si>
  <si>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</si>
  <si>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</si>
  <si>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</si>
  <si>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</si>
  <si>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</si>
  <si>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</si>
  <si>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</si>
  <si>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</si>
  <si>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</si>
  <si>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ヘドニック品質</t>
  </si>
  <si>
    <t>Indonesian</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</si>
  <si>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</si>
  <si>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</si>
  <si>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</si>
  <si>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</si>
  <si>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</si>
  <si>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</si>
  <si>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</si>
  <si>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</si>
  <si>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</si>
  <si>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</si>
  <si>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</si>
  <si>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</si>
  <si>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</si>
  <si>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</si>
  <si>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</si>
  <si>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</si>
  <si>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Kualitas Pragmatis</t>
  </si>
  <si>
    <t>Kualitas Hedonis</t>
  </si>
  <si>
    <t>Dutch</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</si>
  <si>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</si>
  <si>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</si>
  <si>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</si>
  <si>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</si>
  <si>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</si>
  <si>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</si>
  <si>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</si>
  <si>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</si>
  <si>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</si>
  <si>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</si>
  <si>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</si>
  <si>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</si>
  <si>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</si>
  <si>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</si>
  <si>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Pragmatische Kwaliteit</t>
  </si>
  <si>
    <t>Hedonistische Kwaliteit</t>
  </si>
  <si>
    <t>Estonian</t>
  </si>
  <si>
    <t>igav</t>
  </si>
  <si>
    <t>põnev</t>
  </si>
  <si>
    <t>ebahuvitav</t>
  </si>
  <si>
    <t>huvitav</t>
  </si>
  <si>
    <t>leidlik</t>
  </si>
  <si>
    <t>konservatiivne</t>
  </si>
  <si>
    <t>takistav</t>
  </si>
  <si>
    <t>abistav</t>
  </si>
  <si>
    <t>keeruline</t>
  </si>
  <si>
    <t>lihtne</t>
  </si>
  <si>
    <t>tavaline</t>
  </si>
  <si>
    <t>uuenduslik</t>
  </si>
  <si>
    <t>ebaefektiivne</t>
  </si>
  <si>
    <t>efektiivne</t>
  </si>
  <si>
    <t xml:space="preserve">selge </t>
  </si>
  <si>
    <t>ebamäärane</t>
  </si>
  <si>
    <t>Pragmaatiline kvaliteet (tarbekvaliteet)</t>
  </si>
  <si>
    <t>Hedooniline kvaliteet (hinnang meeldivuse järgi)</t>
  </si>
  <si>
    <t>Slovene</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</si>
  <si>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</si>
  <si>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</si>
  <si>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</si>
  <si>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</si>
  <si>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</si>
  <si>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</si>
  <si>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</si>
  <si>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</si>
  <si>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</si>
  <si>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</si>
  <si>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</si>
  <si>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</si>
  <si>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</si>
  <si>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</si>
  <si>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</si>
  <si>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</si>
  <si>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pragmatično kakovosti</t>
  </si>
  <si>
    <t>hedonsko kakovosti</t>
  </si>
  <si>
    <t>Swedish</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</si>
  <si>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</si>
  <si>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</si>
  <si>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</si>
  <si>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</si>
  <si>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</si>
  <si>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</si>
  <si>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</si>
  <si>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</si>
  <si>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</si>
  <si>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</si>
  <si>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</si>
  <si>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</si>
  <si>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</si>
  <si>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</si>
  <si>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</si>
  <si>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</si>
  <si>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Pragmatiska kvaliteter</t>
  </si>
  <si>
    <t>Hedoniska kvaliteter</t>
  </si>
  <si>
    <t>Greek</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</si>
  <si>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</si>
  <si>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</si>
  <si>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</si>
  <si>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</si>
  <si>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</si>
  <si>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</si>
  <si>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</si>
  <si>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</si>
  <si>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</si>
  <si>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</si>
  <si>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</si>
  <si>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</si>
  <si>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</si>
  <si>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</si>
  <si>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</si>
  <si>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</si>
  <si>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</si>
  <si>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</si>
  <si>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</si>
  <si>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</si>
  <si>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</si>
  <si>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</si>
  <si>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</si>
  <si>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</si>
  <si>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</si>
  <si>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</si>
  <si>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</si>
  <si>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</si>
  <si>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</si>
  <si>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</si>
  <si>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</si>
  <si>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</si>
  <si>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</si>
  <si>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</si>
  <si>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</si>
  <si>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</si>
  <si>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</si>
  <si>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</si>
  <si>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</si>
  <si>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</si>
  <si>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</si>
  <si>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</si>
  <si>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</si>
  <si>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</si>
  <si>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</si>
  <si>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</si>
  <si>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</si>
  <si>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</si>
  <si>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</si>
  <si>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</si>
  <si>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</si>
  <si>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</si>
  <si>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</si>
  <si>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</si>
  <si>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</si>
  <si>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Bulgarian</t>
  </si>
  <si>
    <t>скучен</t>
  </si>
  <si>
    <t>вълнуващ</t>
  </si>
  <si>
    <t>безинтересен</t>
  </si>
  <si>
    <t>интересен</t>
  </si>
  <si>
    <t>идеен</t>
  </si>
  <si>
    <t>конвенционален</t>
  </si>
  <si>
    <t>възпрепятстващ</t>
  </si>
  <si>
    <t>помагащ</t>
  </si>
  <si>
    <t>сложен</t>
  </si>
  <si>
    <t>лесен</t>
  </si>
  <si>
    <t>обикновен</t>
  </si>
  <si>
    <t>иновативен</t>
  </si>
  <si>
    <t>Мотлив</t>
  </si>
  <si>
    <t>Експедитивен</t>
  </si>
  <si>
    <t>ясен</t>
  </si>
  <si>
    <t>объркващ</t>
  </si>
  <si>
    <t>Прагматично качество</t>
  </si>
  <si>
    <t>Хедонично качество</t>
  </si>
  <si>
    <t>Czech</t>
  </si>
  <si>
    <t>nudný</t>
  </si>
  <si>
    <t>vzrušující</t>
  </si>
  <si>
    <t>nezajímavý</t>
  </si>
  <si>
    <t>zajímavý</t>
  </si>
  <si>
    <t>vynalézavý</t>
  </si>
  <si>
    <t>obvyklý</t>
  </si>
  <si>
    <t>bránící</t>
  </si>
  <si>
    <t>podporující</t>
  </si>
  <si>
    <t>složitý</t>
  </si>
  <si>
    <t>jednoduchý</t>
  </si>
  <si>
    <t>tradiční</t>
  </si>
  <si>
    <t>moderní</t>
  </si>
  <si>
    <t>neefektivní</t>
  </si>
  <si>
    <t>efektivní</t>
  </si>
  <si>
    <t>jasný</t>
  </si>
  <si>
    <t>matoucí</t>
  </si>
  <si>
    <t>Pragmatická kvalita</t>
  </si>
  <si>
    <t>Hédonická kvalita</t>
  </si>
  <si>
    <t>Malay</t>
  </si>
  <si>
    <t>menyeronokkan</t>
  </si>
  <si>
    <t>tidak menarik minat</t>
  </si>
  <si>
    <t>menarik minat</t>
  </si>
  <si>
    <t>terdapat rekaan baharu</t>
  </si>
  <si>
    <t>berdasarkan kebiasaan</t>
  </si>
  <si>
    <t>menghalang</t>
  </si>
  <si>
    <t>menyokong</t>
  </si>
  <si>
    <t>menyulitkan</t>
  </si>
  <si>
    <t>mudah</t>
  </si>
  <si>
    <t>biasa</t>
  </si>
  <si>
    <t>mempunyai kelebihan</t>
  </si>
  <si>
    <t>tidak berkesan</t>
  </si>
  <si>
    <t>berkesan</t>
  </si>
  <si>
    <t>mengelirukan</t>
  </si>
  <si>
    <t>Kualiti yang berguna</t>
  </si>
  <si>
    <t>Kualiti Kesenangan</t>
  </si>
  <si>
    <t>Persian</t>
  </si>
  <si>
    <t>خسته کننده</t>
  </si>
  <si>
    <t>جذاب</t>
  </si>
  <si>
    <t>عدم جذابیت</t>
  </si>
  <si>
    <t>نوآوری/مبتکر</t>
  </si>
  <si>
    <t>مرسوم/سنتی</t>
  </si>
  <si>
    <t>مختل کننده</t>
  </si>
  <si>
    <t>پشتیبان</t>
  </si>
  <si>
    <t>پیچیده</t>
  </si>
  <si>
    <t>آسان</t>
  </si>
  <si>
    <t>معمولی</t>
  </si>
  <si>
    <t>پیشرو در فناوری</t>
  </si>
  <si>
    <t>عدم کفایت</t>
  </si>
  <si>
    <t>کافی</t>
  </si>
  <si>
    <t>واضح</t>
  </si>
  <si>
    <t>گیج کننده/مبهم</t>
  </si>
  <si>
    <t>کیفیت استفاده</t>
  </si>
  <si>
    <t>کیفیت طراحی</t>
  </si>
  <si>
    <t>Thai</t>
  </si>
  <si>
    <t>น่าเบื่อ</t>
  </si>
  <si>
    <t>น่าตื่นเต้น</t>
  </si>
  <si>
    <t>ไม่น่าสนใจ</t>
  </si>
  <si>
    <t>น่าสนใจ</t>
  </si>
  <si>
    <t>ช่างประดิษฐ์</t>
  </si>
  <si>
    <t>ตามแบบแผน</t>
  </si>
  <si>
    <t>ขัดขวาง</t>
  </si>
  <si>
    <t>สนับสนุน</t>
  </si>
  <si>
    <t>ซับซ้อน</t>
  </si>
  <si>
    <t>เรียบง่าย</t>
  </si>
  <si>
    <t>ดูทั่วไป</t>
  </si>
  <si>
    <t>ดูชั้นนา</t>
  </si>
  <si>
    <t>ไร้ประสิทธิภาพ</t>
  </si>
  <si>
    <t>มีประสิทธิภาพ</t>
  </si>
  <si>
    <t>ชัดเจน</t>
  </si>
  <si>
    <t>สับสน</t>
  </si>
  <si>
    <t>คุณภาพในทางปฏิบัติ</t>
  </si>
  <si>
    <t>คุณภาพความเพลิดเพลิน</t>
  </si>
  <si>
    <t>Danish</t>
  </si>
  <si>
    <t>kedelige</t>
  </si>
  <si>
    <t>spændende</t>
  </si>
  <si>
    <t>uinteressante</t>
  </si>
  <si>
    <t>opfindsom</t>
  </si>
  <si>
    <t>traditionsbunden</t>
  </si>
  <si>
    <t>hindrende</t>
  </si>
  <si>
    <t>understøttende</t>
  </si>
  <si>
    <t>indviklede</t>
  </si>
  <si>
    <t>nemme</t>
  </si>
  <si>
    <t>sædvanlig</t>
  </si>
  <si>
    <t>avanceret</t>
  </si>
  <si>
    <t>ineffektivt</t>
  </si>
  <si>
    <t>ydedygtigt</t>
  </si>
  <si>
    <t>tydelige</t>
  </si>
  <si>
    <t>forvirrende</t>
  </si>
  <si>
    <t>Norwegian</t>
  </si>
  <si>
    <t>kjedelig</t>
  </si>
  <si>
    <t>spennende</t>
  </si>
  <si>
    <t>uinteressant</t>
  </si>
  <si>
    <t>oppfinnsom</t>
  </si>
  <si>
    <t>tradisjonell</t>
  </si>
  <si>
    <t>støttende</t>
  </si>
  <si>
    <t>komplisert</t>
  </si>
  <si>
    <t>lett</t>
  </si>
  <si>
    <t>vanlig</t>
  </si>
  <si>
    <t>ledende</t>
  </si>
  <si>
    <t>effektivt</t>
  </si>
  <si>
    <t>tydelig</t>
  </si>
  <si>
    <t>Finnish</t>
  </si>
  <si>
    <t>pitkäveteistä</t>
  </si>
  <si>
    <t>jännittävää</t>
  </si>
  <si>
    <t>yksitoikkoista</t>
  </si>
  <si>
    <t>kiinnostavaa</t>
  </si>
  <si>
    <t>kekseliäs</t>
  </si>
  <si>
    <t>perinteinen</t>
  </si>
  <si>
    <t>vaikeuttavaa</t>
  </si>
  <si>
    <t>tukevaa</t>
  </si>
  <si>
    <t>monimutkaista</t>
  </si>
  <si>
    <t>helppoa</t>
  </si>
  <si>
    <t>tavanomainen</t>
  </si>
  <si>
    <t>huippulaatuinen</t>
  </si>
  <si>
    <t>tehoton</t>
  </si>
  <si>
    <t>tehokas</t>
  </si>
  <si>
    <t>selkeätä</t>
  </si>
  <si>
    <t>sekavaa</t>
  </si>
  <si>
    <t>Hungarian</t>
  </si>
  <si>
    <t>unalmas</t>
  </si>
  <si>
    <t>izgalmas</t>
  </si>
  <si>
    <t>nem érdekes</t>
  </si>
  <si>
    <t>érdekes</t>
  </si>
  <si>
    <t>ötletes</t>
  </si>
  <si>
    <t>szokványos</t>
  </si>
  <si>
    <t>hátráltatók</t>
  </si>
  <si>
    <t>támogatók</t>
  </si>
  <si>
    <t>bonyolult</t>
  </si>
  <si>
    <t>könnyű</t>
  </si>
  <si>
    <t>átlagos</t>
  </si>
  <si>
    <t>élvonalban lévő</t>
  </si>
  <si>
    <t>nem hatékony</t>
  </si>
  <si>
    <t>hatékony</t>
  </si>
  <si>
    <t>világos</t>
  </si>
  <si>
    <t>nehezen értelmezhető</t>
  </si>
  <si>
    <t>Croatian</t>
  </si>
  <si>
    <t>dosadan</t>
  </si>
  <si>
    <t>uzbudljiv</t>
  </si>
  <si>
    <t>nezanimljiv</t>
  </si>
  <si>
    <t>zanimljiv</t>
  </si>
  <si>
    <t>originalan</t>
  </si>
  <si>
    <t>neoriginalan</t>
  </si>
  <si>
    <t>ometajući</t>
  </si>
  <si>
    <t>podupirući</t>
  </si>
  <si>
    <t>jednostavan</t>
  </si>
  <si>
    <t>uobičajen</t>
  </si>
  <si>
    <t>neučinkovit</t>
  </si>
  <si>
    <t>jasan</t>
  </si>
  <si>
    <t>zbunjujuć</t>
  </si>
  <si>
    <t>Pragmatična kvaliteta</t>
  </si>
  <si>
    <t>Hedonička kvaliteta</t>
  </si>
  <si>
    <t>Bosnian</t>
  </si>
  <si>
    <t>dosadni</t>
  </si>
  <si>
    <t>uzbudljivi</t>
  </si>
  <si>
    <t>nezanimljivi</t>
  </si>
  <si>
    <t>zanimljivi</t>
  </si>
  <si>
    <t>domišljati</t>
  </si>
  <si>
    <t>uobičajeni</t>
  </si>
  <si>
    <t>od pomoći</t>
  </si>
  <si>
    <t>složeni</t>
  </si>
  <si>
    <t>jednostavni</t>
  </si>
  <si>
    <t>svakodnevni</t>
  </si>
  <si>
    <t>vrhunski</t>
  </si>
  <si>
    <t>neefikasan</t>
  </si>
  <si>
    <t>efikasan</t>
  </si>
  <si>
    <t>jasni</t>
  </si>
  <si>
    <t>zbunjujući</t>
  </si>
  <si>
    <t>Hebrew</t>
  </si>
  <si>
    <t>משעממים</t>
  </si>
  <si>
    <t>מלהיבים</t>
  </si>
  <si>
    <t>לא מעניינים</t>
  </si>
  <si>
    <t>מעניינים</t>
  </si>
  <si>
    <t>פורצי דרך</t>
  </si>
  <si>
    <t>שגרתיים</t>
  </si>
  <si>
    <t>מכשילות</t>
  </si>
  <si>
    <t>תומכות</t>
  </si>
  <si>
    <t>מסובכים</t>
  </si>
  <si>
    <t>קלים</t>
  </si>
  <si>
    <t>רגילים</t>
  </si>
  <si>
    <t>בחזית החדשנות</t>
  </si>
  <si>
    <t>לא יעיל</t>
  </si>
  <si>
    <t>יעיל</t>
  </si>
  <si>
    <t>ברורים</t>
  </si>
  <si>
    <t>מבלבלים</t>
  </si>
  <si>
    <t>Arabic</t>
  </si>
  <si>
    <t>ممل</t>
  </si>
  <si>
    <t>مثير</t>
  </si>
  <si>
    <t>غير مثير للاهتمام</t>
  </si>
  <si>
    <t>مثير للاهتمام</t>
  </si>
  <si>
    <t>مستحدَث</t>
  </si>
  <si>
    <t>تقليدي</t>
  </si>
  <si>
    <t>عائق</t>
  </si>
  <si>
    <t>داعم</t>
  </si>
  <si>
    <t>معقَّد</t>
  </si>
  <si>
    <t>بسيط</t>
  </si>
  <si>
    <t>اعتيادي</t>
  </si>
  <si>
    <t>جديد من نوعه</t>
  </si>
  <si>
    <t>غير فعَّال</t>
  </si>
  <si>
    <t>فعَّال</t>
  </si>
  <si>
    <t>مُربك</t>
  </si>
  <si>
    <t>Bengali</t>
  </si>
  <si>
    <t>একঘেয়ে</t>
  </si>
  <si>
    <t>উত্তেজনাপূর্ণ</t>
  </si>
  <si>
    <t>আকর্ষণীয়নয়</t>
  </si>
  <si>
    <t>মজাদার</t>
  </si>
  <si>
    <t>উদ্ভাবক</t>
  </si>
  <si>
    <t>গতানুগতিক</t>
  </si>
  <si>
    <t>প্রতিবন্ধক</t>
  </si>
  <si>
    <t>সহায়ক</t>
  </si>
  <si>
    <t>জটিল</t>
  </si>
  <si>
    <t>সহজ</t>
  </si>
  <si>
    <t>সাধারণ</t>
  </si>
  <si>
    <t>নেতৃস্থানীয়</t>
  </si>
  <si>
    <t>অকার্যকর</t>
  </si>
  <si>
    <t>কার্যকর</t>
  </si>
  <si>
    <t>স্পষ্ট</t>
  </si>
  <si>
    <t>বিভ্রান্তিকর</t>
  </si>
  <si>
    <t>Kannada</t>
  </si>
  <si>
    <t>ನೀರಸವಾದ</t>
  </si>
  <si>
    <t>ಕುತೂಹಲವಲ್ಲದ</t>
  </si>
  <si>
    <t>ಹೊಸದಾಗಿ ಕಂಡುಹಿಡಿದಂತಹ</t>
  </si>
  <si>
    <t>ಪ್ರತಿರೋಧಿಸುವ</t>
  </si>
  <si>
    <t>ಕ್ಲಿಷ್ಟಕರ</t>
  </si>
  <si>
    <t>ಸಾಮಾನ್ಯ</t>
  </si>
  <si>
    <t>ದಕ್ಷವಲ್ಲದ</t>
  </si>
  <si>
    <t>ಸ್ಪಷ್ಟತೆ</t>
  </si>
  <si>
    <t>Marathi</t>
  </si>
  <si>
    <t>कंटाळवाणा</t>
  </si>
  <si>
    <t>बाहेर पडत आहे</t>
  </si>
  <si>
    <t>मनोरंजक नाही</t>
  </si>
  <si>
    <t>मनोरंजक</t>
  </si>
  <si>
    <t>शोधक</t>
  </si>
  <si>
    <t>पारंपारिक</t>
  </si>
  <si>
    <t>अडवणूक करणारा</t>
  </si>
  <si>
    <t>आधार देणारा</t>
  </si>
  <si>
    <t>बिकट</t>
  </si>
  <si>
    <t>सोपे</t>
  </si>
  <si>
    <t>नेहमीच्या</t>
  </si>
  <si>
    <t>पुढचे टोक</t>
  </si>
  <si>
    <t>अकार्यक्षम</t>
  </si>
  <si>
    <t>कार्यक्षम</t>
  </si>
  <si>
    <t>स्पष्ट</t>
  </si>
  <si>
    <t>गोंधळात टाकणारे</t>
  </si>
  <si>
    <t>Tamil</t>
  </si>
  <si>
    <t>சலிப்பான</t>
  </si>
  <si>
    <t xml:space="preserve">ஆர்வமான </t>
  </si>
  <si>
    <t>சுவாரஸ்யம் இல்லை</t>
  </si>
  <si>
    <t xml:space="preserve">சுவாரஸ்யம் </t>
  </si>
  <si>
    <t xml:space="preserve">கண்டுபிடிப்பு </t>
  </si>
  <si>
    <t xml:space="preserve">வழக்கமான </t>
  </si>
  <si>
    <t xml:space="preserve">தடை செய்யும் </t>
  </si>
  <si>
    <t xml:space="preserve">ஆதரவு </t>
  </si>
  <si>
    <t xml:space="preserve">சிக்கலான </t>
  </si>
  <si>
    <t xml:space="preserve">சுலபம் </t>
  </si>
  <si>
    <t>சாதாரணமான</t>
  </si>
  <si>
    <t xml:space="preserve">முன்னணி விளிம்பு </t>
  </si>
  <si>
    <t>திறனற்ற</t>
  </si>
  <si>
    <t xml:space="preserve">திறன் </t>
  </si>
  <si>
    <t xml:space="preserve">தெளிவு  </t>
  </si>
  <si>
    <t xml:space="preserve">குழப்பமான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</si>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</sst>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manualLayout>
          <c:layoutTarget val="inner"/>
          <c:xMode val="edge"/>
          <c:yMode val="edge"/>
          <c:x val="3.8562806369099707E-2"/>
          <c:y val="0.1921889209271376"/>
          <c:w val="0.93931016384765742"/>
          <c:h val="0.77259981146722856"/>
        </c:manualLayout>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c:v>
                </c:pt>
                <c:pt idx="1">
                  <c:v>2.2307692307692308</c:v>
                </c:pt>
                <c:pt idx="2">
                  <c:v>2.3076923076923075</c:v>
                </c:pt>
                <c:pt idx="3">
                  <c:v>1.7692307692307692</c:v>
                </c:pt>
                <c:pt idx="4">
                  <c:v>1.0769230769230769</c:v>
                </c:pt>
                <c:pt idx="5">
                  <c:v>1.8461538461538463</c:v>
                </c:pt>
                <c:pt idx="6">
                  <c:v>1.2307692307692308</c:v>
                </c:pt>
                <c:pt idx="7">
                  <c:v>1.3846153846153846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Calidad Pragmática</c:v>
                </c:pt>
                <c:pt idx="1">
                  <c:v>Calidad Hedónico</c:v>
                </c:pt>
                <c:pt idx="2">
                  <c:v>Overall</c:v>
                </c:pt>
              </c:strCache>
            </c:strRef>
          </c:cat>
          <c:val>
            <c:numRef>
              <c:f>Results!$L$4:$L$6</c:f>
              <c:numCache>
                <c:formatCode>0.000</c:formatCode>
                <c:ptCount val="3"/>
                <c:pt idx="0">
                  <c:v>2.0769230769230771</c:v>
                </c:pt>
                <c:pt idx="1">
                  <c:v>1.3846153846153846</c:v>
                </c:pt>
                <c:pt idx="2">
                  <c:v>1.7307692307692308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DE"/>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Calidad Pragmática</c:v>
                </c:pt>
                <c:pt idx="1">
                  <c:v>Calidad Hedónico</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Calidad Pragmática</c:v>
                </c:pt>
                <c:pt idx="1">
                  <c:v>Calidad Hedónico</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Calidad Pragmática</c:v>
                </c:pt>
                <c:pt idx="1">
                  <c:v>Calidad Hedónico</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Calidad Pragmática</c:v>
                </c:pt>
                <c:pt idx="1">
                  <c:v>Calidad Hedónico</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Calidad Pragmática</c:v>
                </c:pt>
                <c:pt idx="1">
                  <c:v>Calidad Hedónico</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Calidad Pragmática</c:v>
                </c:pt>
                <c:pt idx="1">
                  <c:v>Calidad Hedónico</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Calidad Pragmática</c:v>
                </c:pt>
                <c:pt idx="1">
                  <c:v>Calidad Hedónico</c:v>
                </c:pt>
                <c:pt idx="2">
                  <c:v>Overall</c:v>
                </c:pt>
              </c:strCache>
            </c:strRef>
          </c:cat>
          <c:val>
            <c:numRef>
              <c:f>Benchmark!$H$26:$H$28</c:f>
              <c:numCache>
                <c:formatCode>General</c:formatCode>
                <c:ptCount val="3"/>
                <c:pt idx="0">
                  <c:v>2.0769230769230771</c:v>
                </c:pt>
                <c:pt idx="1">
                  <c:v>1.3846153846153846</c:v>
                </c:pt>
                <c:pt idx="2" formatCode="0.00">
                  <c:v>1.7307692307692308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Calidad Pragmática</c:v>
                </c:pt>
                <c:pt idx="1">
                  <c:v>Calidad Hedónico</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Calidad Pragmática</c:v>
                </c:pt>
                <c:pt idx="1">
                  <c:v>Calidad Hedónico</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Calidad Pragmática</c:v>
                </c:pt>
                <c:pt idx="1">
                  <c:v>Calidad Hedónico</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Calidad Pragmática</c:v>
                </c:pt>
                <c:pt idx="1">
                  <c:v>Calidad Hedónico</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Calidad Pragmática</c:v>
                </c:pt>
                <c:pt idx="1">
                  <c:v>Calidad Hedónico</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Calidad Pragmática</c:v>
                </c:pt>
                <c:pt idx="1">
                  <c:v>Calidad Hedónico</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0.51863077990719253</c:v>
                  </c:pt>
                  <c:pt idx="1">
                    <c:v>0.60169009872518853</c:v>
                  </c:pt>
                  <c:pt idx="2">
                    <c:v>0.50609561464128372</c:v>
                  </c:pt>
                </c:numCache>
              </c:numRef>
            </c:plus>
            <c:minus>
              <c:numRef>
                <c:f>Confidence_Intervals!$M$5:$M$7</c:f>
                <c:numCache>
                  <c:formatCode>General</c:formatCode>
                  <c:ptCount val="3"/>
                  <c:pt idx="0">
                    <c:v>0.51863077990719253</c:v>
                  </c:pt>
                  <c:pt idx="1">
                    <c:v>0.60169009872518853</c:v>
                  </c:pt>
                  <c:pt idx="2">
                    <c:v>0.50609561464128372</c:v>
                  </c:pt>
                </c:numCache>
              </c:numRef>
            </c:minus>
            <c:spPr>
              <a:ln w="31750"/>
            </c:spPr>
          </c:errBars>
          <c:cat>
            <c:strRef>
              <c:f>Benchmark!$A$26:$A$28</c:f>
              <c:strCache>
                <c:ptCount val="3"/>
                <c:pt idx="0">
                  <c:v>Calidad Pragmática</c:v>
                </c:pt>
                <c:pt idx="1">
                  <c:v>Calidad Hedónico</c:v>
                </c:pt>
                <c:pt idx="2">
                  <c:v>Overall</c:v>
                </c:pt>
              </c:strCache>
            </c:strRef>
          </c:cat>
          <c:val>
            <c:numRef>
              <c:f>Benchmark!$H$26:$H$28</c:f>
              <c:numCache>
                <c:formatCode>General</c:formatCode>
                <c:ptCount val="3"/>
                <c:pt idx="0">
                  <c:v>2.0769230769230771</c:v>
                </c:pt>
                <c:pt idx="1">
                  <c:v>1.3846153846153846</c:v>
                </c:pt>
                <c:pt idx="2" formatCode="0.00">
                  <c:v>1.7307692307692308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Normal="100" workbookViewId="0">
      <selection activeCell="I8" sqref="I8"/>
    </sheetView>
  </sheetViews>
  <sheetFormatPr defaultColWidth="9.21875" defaultRowHeight="14.4" x14ac:dyDescent="0.3"/>
  <cols>
    <col min="1" max="1" width="35.21875" customWidth="1"/>
    <col min="2" max="2" width="22" customWidth="1"/>
    <col min="3" max="3" width="43" customWidth="1"/>
  </cols>
  <sheetData>
    <row r="1" spans="1:3" ht="52.5" customHeight="1" x14ac:dyDescent="0.3">
      <c r="A1" s="50" t="s">
        <v>0</v>
      </c>
      <c r="B1" s="50"/>
      <c r="C1" s="50"/>
    </row>
    <row r="2" spans="1:3" ht="107.25" customHeight="1" x14ac:dyDescent="0.3">
      <c r="A2" s="51" t="s">
        <v>1</v>
      </c>
      <c r="B2" s="51"/>
      <c r="C2" s="51"/>
    </row>
    <row r="4" spans="1:3" ht="18" x14ac:dyDescent="0.35">
      <c r="A4" s="23" t="s">
        <v>2</v>
      </c>
      <c r="B4" s="24" t="s">
        <v>3</v>
      </c>
    </row>
    <row r="6" spans="1:3" ht="30.75" customHeight="1" x14ac:dyDescent="0.3">
      <c r="A6" s="52" t="s">
        <v>4</v>
      </c>
      <c r="B6" s="52"/>
      <c r="C6" s="52"/>
    </row>
    <row r="8" spans="1:3" ht="262.5" customHeight="1" x14ac:dyDescent="0.3">
      <c r="A8" s="53" t="s">
        <v>5</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abSelected="1" topLeftCell="A4" workbookViewId="0">
      <selection activeCell="C28" sqref="C28"/>
    </sheetView>
  </sheetViews>
  <sheetFormatPr defaultRowHeight="14.4" x14ac:dyDescent="0.3"/>
  <cols>
    <col min="1" max="1" width="28" customWidth="1"/>
    <col min="2" max="2" width="18.21875" customWidth="1"/>
    <col min="3" max="7" width="18.44140625" customWidth="1"/>
  </cols>
  <sheetData>
    <row r="1" spans="1:7" ht="21" x14ac:dyDescent="0.4">
      <c r="A1" s="73" t="s">
        <v>714</v>
      </c>
      <c r="B1" s="73"/>
      <c r="C1" s="73"/>
      <c r="D1" s="73"/>
      <c r="E1" s="73"/>
      <c r="F1" s="73"/>
      <c r="G1" s="73"/>
    </row>
    <row r="2" spans="1:7" ht="197.25" customHeight="1" x14ac:dyDescent="0.3">
      <c r="A2" s="52" t="s">
        <v>715</v>
      </c>
      <c r="B2" s="52"/>
      <c r="C2" s="52"/>
      <c r="D2" s="52"/>
      <c r="E2" s="52"/>
      <c r="F2" s="52"/>
      <c r="G2" s="52"/>
    </row>
    <row r="3" spans="1:7" x14ac:dyDescent="0.3">
      <c r="A3" s="74"/>
      <c r="B3" s="74"/>
      <c r="C3" s="74"/>
      <c r="D3" s="74"/>
      <c r="E3" s="74"/>
      <c r="F3" s="74"/>
      <c r="G3" s="74"/>
    </row>
    <row r="4" spans="1:7" x14ac:dyDescent="0.3">
      <c r="A4" s="25" t="s">
        <v>21</v>
      </c>
      <c r="B4" s="25" t="s">
        <v>716</v>
      </c>
    </row>
    <row r="5" spans="1:7" x14ac:dyDescent="0.3">
      <c r="A5" s="11" t="str">
        <f>VLOOKUP(Read_First!B4,Items!A1:S50,18,FALSE)</f>
        <v>Calidad Pragmática</v>
      </c>
      <c r="B5" s="9">
        <f>SQRT(VAR(DT!K4:K1004))</f>
        <v>0.95407358744302839</v>
      </c>
    </row>
    <row r="6" spans="1:7" x14ac:dyDescent="0.3">
      <c r="A6" s="11" t="str">
        <f>VLOOKUP(Read_First!B4,Items!A1:S50,19,FALSE)</f>
        <v>Calidad Hedónico</v>
      </c>
      <c r="B6" s="9">
        <f>SQRT(VAR(DT!L4:L1004))</f>
        <v>1.1068695751579118</v>
      </c>
    </row>
    <row r="9" spans="1:7" x14ac:dyDescent="0.3">
      <c r="A9" s="25" t="s">
        <v>717</v>
      </c>
      <c r="B9" s="35" t="str">
        <f>VLOOKUP(Read_First!B4,Items!A1:S50,18,FALSE)</f>
        <v>Calidad Pragmática</v>
      </c>
      <c r="C9" s="35" t="str">
        <f>VLOOKUP(Read_First!B4,Items!A1:S50,19,FALSE)</f>
        <v>Calidad Hedónico</v>
      </c>
    </row>
    <row r="10" spans="1:7" x14ac:dyDescent="0.3">
      <c r="A10" s="25" t="s">
        <v>718</v>
      </c>
      <c r="B10" s="7">
        <f>POWER((1.65*B5)/0.5,2)</f>
        <v>9.9126923076923017</v>
      </c>
      <c r="C10" s="7">
        <f>POWER((1.65*B6)/0.5,2)</f>
        <v>13.34199519230769</v>
      </c>
    </row>
    <row r="11" spans="1:7" x14ac:dyDescent="0.3">
      <c r="A11" s="25" t="s">
        <v>719</v>
      </c>
      <c r="B11" s="7">
        <f>POWER((1.96*B5)/0.5,2)</f>
        <v>13.987364102564099</v>
      </c>
      <c r="C11" s="7">
        <f>POWER((1.96*B6)/0.5,2)</f>
        <v>18.826302564102562</v>
      </c>
    </row>
    <row r="12" spans="1:7" x14ac:dyDescent="0.3">
      <c r="A12" s="25" t="s">
        <v>720</v>
      </c>
      <c r="B12" s="7">
        <f>POWER((2.58*B6)/0.5,2)</f>
        <v>32.620626923076919</v>
      </c>
      <c r="C12" s="7">
        <f>POWER((2.58*B6)/0.5,2)</f>
        <v>32.620626923076919</v>
      </c>
    </row>
    <row r="13" spans="1:7" x14ac:dyDescent="0.3">
      <c r="A13" s="25" t="s">
        <v>721</v>
      </c>
      <c r="B13" s="7">
        <f>POWER((1.65*B5)/0.25,2)</f>
        <v>39.650769230769207</v>
      </c>
      <c r="C13" s="7">
        <f>POWER((1.65*B6)/0.25,2)</f>
        <v>53.367980769230762</v>
      </c>
    </row>
    <row r="14" spans="1:7" x14ac:dyDescent="0.3">
      <c r="A14" s="25" t="s">
        <v>722</v>
      </c>
      <c r="B14" s="7">
        <f>POWER((1.96*B5)/0.25,2)</f>
        <v>55.949456410256396</v>
      </c>
      <c r="C14" s="7">
        <f>POWER((1.96*B6)/0.25,2)</f>
        <v>75.305210256410248</v>
      </c>
    </row>
    <row r="15" spans="1:7" x14ac:dyDescent="0.3">
      <c r="A15" s="25" t="s">
        <v>723</v>
      </c>
      <c r="B15" s="7">
        <f>POWER((2.58*B5)/0.25,2)</f>
        <v>96.944492307692272</v>
      </c>
      <c r="C15" s="7">
        <f>POWER((2.58*B6)/0.25,2)</f>
        <v>130.48250769230768</v>
      </c>
    </row>
    <row r="16" spans="1:7" x14ac:dyDescent="0.3">
      <c r="A16" s="25" t="s">
        <v>724</v>
      </c>
      <c r="B16" s="7">
        <f>POWER((1.65*B5)/0.1,2)</f>
        <v>247.81730769230754</v>
      </c>
      <c r="C16" s="7">
        <f>POWER((1.65*B6)/0.1,2)</f>
        <v>333.54987980769221</v>
      </c>
    </row>
    <row r="17" spans="1:3" x14ac:dyDescent="0.3">
      <c r="A17" s="25" t="s">
        <v>725</v>
      </c>
      <c r="B17" s="7">
        <f>POWER((1.96*B5)/0.1,2)</f>
        <v>349.68410256410237</v>
      </c>
      <c r="C17" s="7">
        <f>POWER((1.96*B6)/0.1,2)</f>
        <v>470.65756410256404</v>
      </c>
    </row>
    <row r="18" spans="1:3" x14ac:dyDescent="0.3">
      <c r="A18" s="25" t="s">
        <v>726</v>
      </c>
      <c r="B18" s="7">
        <f>POWER((2.58*B5)/0.1,2)</f>
        <v>605.90307692307658</v>
      </c>
      <c r="C18" s="7">
        <f>POWER((2.58*B6)/0.1,2)</f>
        <v>815.51567307692278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A4" sqref="A4:A16"/>
    </sheetView>
  </sheetViews>
  <sheetFormatPr defaultColWidth="9.21875" defaultRowHeight="14.4" x14ac:dyDescent="0.3"/>
  <cols>
    <col min="1" max="8" width="8.77734375" style="2" customWidth="1"/>
  </cols>
  <sheetData>
    <row r="1" spans="1:8" ht="126" customHeight="1" x14ac:dyDescent="0.3">
      <c r="A1" s="54" t="s">
        <v>6</v>
      </c>
      <c r="B1" s="55"/>
      <c r="C1" s="55"/>
      <c r="D1" s="55"/>
      <c r="E1" s="55"/>
      <c r="F1" s="55"/>
      <c r="G1" s="55"/>
      <c r="H1" s="55"/>
    </row>
    <row r="2" spans="1:8" x14ac:dyDescent="0.3">
      <c r="A2" s="56" t="s">
        <v>7</v>
      </c>
      <c r="B2" s="56"/>
      <c r="C2" s="56"/>
      <c r="D2" s="56"/>
      <c r="E2" s="56"/>
      <c r="F2" s="56"/>
      <c r="G2" s="56"/>
      <c r="H2" s="56"/>
    </row>
    <row r="3" spans="1:8" x14ac:dyDescent="0.3">
      <c r="A3" s="1">
        <v>1</v>
      </c>
      <c r="B3" s="1">
        <v>2</v>
      </c>
      <c r="C3" s="1">
        <v>3</v>
      </c>
      <c r="D3" s="1">
        <v>4</v>
      </c>
      <c r="E3" s="1">
        <v>5</v>
      </c>
      <c r="F3" s="1">
        <v>6</v>
      </c>
      <c r="G3" s="1">
        <v>7</v>
      </c>
      <c r="H3" s="1">
        <v>8</v>
      </c>
    </row>
    <row r="4" spans="1:8" x14ac:dyDescent="0.3">
      <c r="A4" s="2">
        <v>7</v>
      </c>
      <c r="B4" s="2">
        <v>6</v>
      </c>
      <c r="C4" s="2">
        <v>7</v>
      </c>
      <c r="D4" s="2">
        <v>7</v>
      </c>
      <c r="E4" s="2">
        <v>6</v>
      </c>
      <c r="F4" s="2">
        <v>7</v>
      </c>
      <c r="G4" s="2">
        <v>7</v>
      </c>
      <c r="H4" s="2">
        <v>7</v>
      </c>
    </row>
    <row r="5" spans="1:8" x14ac:dyDescent="0.3">
      <c r="A5" s="2">
        <v>7</v>
      </c>
      <c r="B5" s="2">
        <v>7</v>
      </c>
      <c r="C5" s="2">
        <v>6</v>
      </c>
      <c r="D5" s="2">
        <v>6</v>
      </c>
      <c r="E5" s="2">
        <v>6</v>
      </c>
      <c r="F5" s="2">
        <v>6</v>
      </c>
      <c r="G5" s="2">
        <v>5</v>
      </c>
      <c r="H5" s="2">
        <v>5</v>
      </c>
    </row>
    <row r="6" spans="1:8" x14ac:dyDescent="0.3">
      <c r="A6" s="2">
        <v>7</v>
      </c>
      <c r="B6" s="2">
        <v>7</v>
      </c>
      <c r="C6" s="2">
        <v>7</v>
      </c>
      <c r="D6" s="2">
        <v>7</v>
      </c>
      <c r="E6" s="2">
        <v>5</v>
      </c>
      <c r="F6" s="2">
        <v>5</v>
      </c>
      <c r="G6" s="2">
        <v>5</v>
      </c>
      <c r="H6" s="2">
        <v>5</v>
      </c>
    </row>
    <row r="7" spans="1:8" x14ac:dyDescent="0.3">
      <c r="A7" s="2">
        <v>4</v>
      </c>
      <c r="B7" s="2">
        <v>3</v>
      </c>
      <c r="C7" s="2">
        <v>6</v>
      </c>
      <c r="D7" s="2">
        <v>2</v>
      </c>
      <c r="E7" s="2">
        <v>2</v>
      </c>
      <c r="F7" s="2">
        <v>3</v>
      </c>
      <c r="G7" s="2">
        <v>2</v>
      </c>
      <c r="H7" s="2">
        <v>2</v>
      </c>
    </row>
    <row r="8" spans="1:8" x14ac:dyDescent="0.3">
      <c r="A8" s="2">
        <v>6</v>
      </c>
      <c r="B8" s="2">
        <v>6</v>
      </c>
      <c r="C8" s="2">
        <v>6</v>
      </c>
      <c r="D8" s="2">
        <v>6</v>
      </c>
      <c r="E8" s="2">
        <v>5</v>
      </c>
      <c r="F8" s="2">
        <v>6</v>
      </c>
      <c r="G8" s="2">
        <v>6</v>
      </c>
      <c r="H8" s="2">
        <v>6</v>
      </c>
    </row>
    <row r="9" spans="1:8" x14ac:dyDescent="0.3">
      <c r="A9" s="2">
        <v>6</v>
      </c>
      <c r="B9" s="2">
        <v>7</v>
      </c>
      <c r="C9" s="2">
        <v>6</v>
      </c>
      <c r="D9" s="2">
        <v>5</v>
      </c>
      <c r="E9" s="2">
        <v>5</v>
      </c>
      <c r="F9" s="2">
        <v>6</v>
      </c>
      <c r="G9" s="2">
        <v>5</v>
      </c>
      <c r="H9" s="2">
        <v>7</v>
      </c>
    </row>
    <row r="10" spans="1:8" x14ac:dyDescent="0.3">
      <c r="A10" s="2">
        <v>7</v>
      </c>
      <c r="B10" s="2">
        <v>6</v>
      </c>
      <c r="C10" s="2">
        <v>7</v>
      </c>
      <c r="D10" s="2">
        <v>7</v>
      </c>
      <c r="E10" s="2">
        <v>6</v>
      </c>
      <c r="F10" s="2">
        <v>7</v>
      </c>
      <c r="G10" s="2">
        <v>7</v>
      </c>
      <c r="H10" s="2">
        <v>6</v>
      </c>
    </row>
    <row r="11" spans="1:8" x14ac:dyDescent="0.3">
      <c r="A11" s="2">
        <v>6</v>
      </c>
      <c r="B11" s="2">
        <v>7</v>
      </c>
      <c r="C11" s="2">
        <v>6</v>
      </c>
      <c r="D11" s="2">
        <v>6</v>
      </c>
      <c r="E11" s="2">
        <v>4</v>
      </c>
      <c r="F11" s="2">
        <v>5</v>
      </c>
      <c r="G11" s="2">
        <v>5</v>
      </c>
      <c r="H11" s="2">
        <v>5</v>
      </c>
    </row>
    <row r="12" spans="1:8" x14ac:dyDescent="0.3">
      <c r="A12" s="2">
        <v>4</v>
      </c>
      <c r="B12" s="2">
        <v>7</v>
      </c>
      <c r="C12" s="2">
        <v>4</v>
      </c>
      <c r="D12" s="2">
        <v>3</v>
      </c>
      <c r="E12" s="2">
        <v>7</v>
      </c>
      <c r="F12" s="2">
        <v>7</v>
      </c>
      <c r="G12" s="2">
        <v>5</v>
      </c>
      <c r="H12" s="2">
        <v>5</v>
      </c>
    </row>
    <row r="13" spans="1:8" x14ac:dyDescent="0.3">
      <c r="A13" s="2">
        <v>7</v>
      </c>
      <c r="B13" s="2">
        <v>7</v>
      </c>
      <c r="C13" s="2">
        <v>6</v>
      </c>
      <c r="D13" s="2">
        <v>7</v>
      </c>
      <c r="E13" s="2">
        <v>5</v>
      </c>
      <c r="F13" s="2">
        <v>6</v>
      </c>
      <c r="G13" s="2">
        <v>5</v>
      </c>
      <c r="H13" s="2">
        <v>5</v>
      </c>
    </row>
    <row r="14" spans="1:8" x14ac:dyDescent="0.3">
      <c r="A14" s="2">
        <v>6</v>
      </c>
      <c r="B14" s="2">
        <v>7</v>
      </c>
      <c r="C14" s="2">
        <v>7</v>
      </c>
      <c r="D14" s="2">
        <v>7</v>
      </c>
      <c r="E14" s="2">
        <v>6</v>
      </c>
      <c r="F14" s="2">
        <v>7</v>
      </c>
      <c r="G14" s="2">
        <v>5</v>
      </c>
      <c r="H14" s="2">
        <v>6</v>
      </c>
    </row>
    <row r="15" spans="1:8" x14ac:dyDescent="0.3">
      <c r="A15" s="2">
        <v>6</v>
      </c>
      <c r="B15" s="2">
        <v>5</v>
      </c>
      <c r="C15" s="2">
        <v>7</v>
      </c>
      <c r="D15" s="2">
        <v>5</v>
      </c>
      <c r="E15" s="2">
        <v>3</v>
      </c>
      <c r="F15" s="2">
        <v>5</v>
      </c>
      <c r="G15" s="2">
        <v>6</v>
      </c>
      <c r="H15" s="2">
        <v>6</v>
      </c>
    </row>
    <row r="16" spans="1:8" x14ac:dyDescent="0.3">
      <c r="A16" s="2">
        <v>5</v>
      </c>
      <c r="B16" s="2">
        <v>6</v>
      </c>
      <c r="C16" s="2">
        <v>7</v>
      </c>
      <c r="D16" s="2">
        <v>7</v>
      </c>
      <c r="E16" s="2">
        <v>6</v>
      </c>
      <c r="F16" s="2">
        <v>6</v>
      </c>
      <c r="G16" s="2">
        <v>5</v>
      </c>
      <c r="H16" s="2">
        <v>5</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E9" sqref="E9"/>
    </sheetView>
  </sheetViews>
  <sheetFormatPr defaultColWidth="9.21875" defaultRowHeight="14.4" x14ac:dyDescent="0.3"/>
  <cols>
    <col min="1" max="8" width="8.77734375" style="2" customWidth="1"/>
    <col min="11" max="12" width="18.5546875" style="2" customWidth="1"/>
    <col min="13" max="13" width="18.21875" customWidth="1"/>
  </cols>
  <sheetData>
    <row r="1" spans="1:13" ht="96" customHeight="1" x14ac:dyDescent="0.3">
      <c r="A1" s="57" t="s">
        <v>8</v>
      </c>
      <c r="B1" s="55"/>
      <c r="C1" s="55"/>
      <c r="D1" s="55"/>
      <c r="E1" s="55"/>
      <c r="F1" s="55"/>
      <c r="G1" s="55"/>
      <c r="H1" s="55"/>
      <c r="K1" s="58"/>
      <c r="L1" s="59"/>
      <c r="M1" s="59"/>
    </row>
    <row r="2" spans="1:13" x14ac:dyDescent="0.3">
      <c r="A2" s="56" t="s">
        <v>7</v>
      </c>
      <c r="B2" s="56"/>
      <c r="C2" s="56"/>
      <c r="D2" s="56"/>
      <c r="E2" s="56"/>
      <c r="F2" s="56"/>
      <c r="G2" s="56"/>
      <c r="H2" s="56"/>
      <c r="K2" s="56" t="s">
        <v>9</v>
      </c>
      <c r="L2" s="56"/>
      <c r="M2" s="56"/>
    </row>
    <row r="3" spans="1:13" x14ac:dyDescent="0.3">
      <c r="A3" s="1">
        <v>1</v>
      </c>
      <c r="B3" s="1">
        <v>2</v>
      </c>
      <c r="C3" s="1">
        <v>3</v>
      </c>
      <c r="D3" s="1">
        <v>4</v>
      </c>
      <c r="E3" s="1">
        <v>5</v>
      </c>
      <c r="F3" s="1">
        <v>6</v>
      </c>
      <c r="G3" s="1">
        <v>7</v>
      </c>
      <c r="H3" s="1">
        <v>8</v>
      </c>
      <c r="K3" s="25" t="s">
        <v>10</v>
      </c>
      <c r="L3" s="25" t="s">
        <v>11</v>
      </c>
      <c r="M3" s="25" t="s">
        <v>12</v>
      </c>
    </row>
    <row r="4" spans="1:13" x14ac:dyDescent="0.3">
      <c r="A4" s="2">
        <f>IF(Data!A4&gt;0,Data!A4-4,"")</f>
        <v>3</v>
      </c>
      <c r="B4" s="2">
        <f>IF(Data!B4&gt;0,Data!B4-4,"")</f>
        <v>2</v>
      </c>
      <c r="C4" s="2">
        <f>IF(Data!C4&gt;0,Data!C4-4,"")</f>
        <v>3</v>
      </c>
      <c r="D4" s="2">
        <f>IF(Data!D4&gt;0,Data!D4-4,"")</f>
        <v>3</v>
      </c>
      <c r="E4" s="2">
        <f>IF(Data!E4&gt;0,Data!E4-4,"")</f>
        <v>2</v>
      </c>
      <c r="F4" s="2">
        <f>IF(Data!F4&gt;0,Data!F4-4,"")</f>
        <v>3</v>
      </c>
      <c r="G4" s="2">
        <f>IF(Data!G4&gt;0,Data!G4-4,"")</f>
        <v>3</v>
      </c>
      <c r="H4" s="2">
        <f>IF(Data!H4&gt;0,Data!H4-4,"")</f>
        <v>3</v>
      </c>
      <c r="K4" s="9">
        <f>IF(COUNT(A4,B4,C4,D4)&gt;0,AVERAGE(A4,B4,C4,D4),"")</f>
        <v>2.75</v>
      </c>
      <c r="L4" s="9">
        <f>IF(COUNT(E4,F4,G4,H4)&gt;0,AVERAGE(E4,F4,G4,H4),"")</f>
        <v>2.75</v>
      </c>
      <c r="M4" s="9">
        <f>IF(COUNT(A4,B4,C4,D4,E4,F4,G4,H4)&gt;0,AVERAGE(A4,B4,C4,D4,E4,F4,G4,H4),"")</f>
        <v>2.75</v>
      </c>
    </row>
    <row r="5" spans="1:13" x14ac:dyDescent="0.3">
      <c r="A5" s="2">
        <f>IF(Data!A5&gt;0,Data!A5-4,"")</f>
        <v>3</v>
      </c>
      <c r="B5" s="2">
        <f>IF(Data!B5&gt;0,Data!B5-4,"")</f>
        <v>3</v>
      </c>
      <c r="C5" s="2">
        <f>IF(Data!C5&gt;0,Data!C5-4,"")</f>
        <v>2</v>
      </c>
      <c r="D5" s="2">
        <f>IF(Data!D5&gt;0,Data!D5-4,"")</f>
        <v>2</v>
      </c>
      <c r="E5" s="2">
        <f>IF(Data!E5&gt;0,Data!E5-4,"")</f>
        <v>2</v>
      </c>
      <c r="F5" s="2">
        <f>IF(Data!F5&gt;0,Data!F5-4,"")</f>
        <v>2</v>
      </c>
      <c r="G5" s="2">
        <f>IF(Data!G5&gt;0,Data!G5-4,"")</f>
        <v>1</v>
      </c>
      <c r="H5" s="2">
        <f>IF(Data!H5&gt;0,Data!H5-4,"")</f>
        <v>1</v>
      </c>
      <c r="K5" s="9">
        <f t="shared" ref="K5:K68" si="0">IF(COUNT(A5,B5,C5,D5)&gt;0,AVERAGE(A5,B5,C5,D5),"")</f>
        <v>2.5</v>
      </c>
      <c r="L5" s="9">
        <f t="shared" ref="L5:L68" si="1">IF(COUNT(E5,F5,G5,H5)&gt;0,AVERAGE(E5,F5,G5,H5),"")</f>
        <v>1.5</v>
      </c>
      <c r="M5" s="9">
        <f t="shared" ref="M5:M68" si="2">IF(COUNT(A5,B5,C5,D5,E5,F5,G5,H5)&gt;0,AVERAGE(A5,B5,C5,D5,E5,F5,G5,H5),"")</f>
        <v>2</v>
      </c>
    </row>
    <row r="6" spans="1:13" x14ac:dyDescent="0.3">
      <c r="A6" s="2">
        <f>IF(Data!A6&gt;0,Data!A6-4,"")</f>
        <v>3</v>
      </c>
      <c r="B6" s="2">
        <f>IF(Data!B6&gt;0,Data!B6-4,"")</f>
        <v>3</v>
      </c>
      <c r="C6" s="2">
        <f>IF(Data!C6&gt;0,Data!C6-4,"")</f>
        <v>3</v>
      </c>
      <c r="D6" s="2">
        <f>IF(Data!D6&gt;0,Data!D6-4,"")</f>
        <v>3</v>
      </c>
      <c r="E6" s="2">
        <f>IF(Data!E6&gt;0,Data!E6-4,"")</f>
        <v>1</v>
      </c>
      <c r="F6" s="2">
        <f>IF(Data!F6&gt;0,Data!F6-4,"")</f>
        <v>1</v>
      </c>
      <c r="G6" s="2">
        <f>IF(Data!G6&gt;0,Data!G6-4,"")</f>
        <v>1</v>
      </c>
      <c r="H6" s="2">
        <f>IF(Data!H6&gt;0,Data!H6-4,"")</f>
        <v>1</v>
      </c>
      <c r="K6" s="9">
        <f t="shared" si="0"/>
        <v>3</v>
      </c>
      <c r="L6" s="9">
        <f t="shared" si="1"/>
        <v>1</v>
      </c>
      <c r="M6" s="9">
        <f t="shared" si="2"/>
        <v>2</v>
      </c>
    </row>
    <row r="7" spans="1:13" x14ac:dyDescent="0.3">
      <c r="A7" s="2">
        <f>IF(Data!A7&gt;0,Data!A7-4,"")</f>
        <v>0</v>
      </c>
      <c r="B7" s="2">
        <f>IF(Data!B7&gt;0,Data!B7-4,"")</f>
        <v>-1</v>
      </c>
      <c r="C7" s="2">
        <f>IF(Data!C7&gt;0,Data!C7-4,"")</f>
        <v>2</v>
      </c>
      <c r="D7" s="2">
        <f>IF(Data!D7&gt;0,Data!D7-4,"")</f>
        <v>-2</v>
      </c>
      <c r="E7" s="2">
        <f>IF(Data!E7&gt;0,Data!E7-4,"")</f>
        <v>-2</v>
      </c>
      <c r="F7" s="2">
        <f>IF(Data!F7&gt;0,Data!F7-4,"")</f>
        <v>-1</v>
      </c>
      <c r="G7" s="2">
        <f>IF(Data!G7&gt;0,Data!G7-4,"")</f>
        <v>-2</v>
      </c>
      <c r="H7" s="2">
        <f>IF(Data!H7&gt;0,Data!H7-4,"")</f>
        <v>-2</v>
      </c>
      <c r="K7" s="9">
        <f t="shared" si="0"/>
        <v>-0.25</v>
      </c>
      <c r="L7" s="9">
        <f t="shared" si="1"/>
        <v>-1.75</v>
      </c>
      <c r="M7" s="9">
        <f t="shared" si="2"/>
        <v>-1</v>
      </c>
    </row>
    <row r="8" spans="1:13" x14ac:dyDescent="0.3">
      <c r="A8" s="2">
        <f>IF(Data!A8&gt;0,Data!A8-4,"")</f>
        <v>2</v>
      </c>
      <c r="B8" s="2">
        <f>IF(Data!B8&gt;0,Data!B8-4,"")</f>
        <v>2</v>
      </c>
      <c r="C8" s="2">
        <f>IF(Data!C8&gt;0,Data!C8-4,"")</f>
        <v>2</v>
      </c>
      <c r="D8" s="2">
        <f>IF(Data!D8&gt;0,Data!D8-4,"")</f>
        <v>2</v>
      </c>
      <c r="E8" s="2">
        <f>IF(Data!E8&gt;0,Data!E8-4,"")</f>
        <v>1</v>
      </c>
      <c r="F8" s="2">
        <f>IF(Data!F8&gt;0,Data!F8-4,"")</f>
        <v>2</v>
      </c>
      <c r="G8" s="2">
        <f>IF(Data!G8&gt;0,Data!G8-4,"")</f>
        <v>2</v>
      </c>
      <c r="H8" s="2">
        <f>IF(Data!H8&gt;0,Data!H8-4,"")</f>
        <v>2</v>
      </c>
      <c r="K8" s="9">
        <f t="shared" si="0"/>
        <v>2</v>
      </c>
      <c r="L8" s="9">
        <f t="shared" si="1"/>
        <v>1.75</v>
      </c>
      <c r="M8" s="9">
        <f t="shared" si="2"/>
        <v>1.875</v>
      </c>
    </row>
    <row r="9" spans="1:13" x14ac:dyDescent="0.3">
      <c r="A9" s="2">
        <f>IF(Data!A9&gt;0,Data!A9-4,"")</f>
        <v>2</v>
      </c>
      <c r="B9" s="2">
        <f>IF(Data!B9&gt;0,Data!B9-4,"")</f>
        <v>3</v>
      </c>
      <c r="C9" s="2">
        <f>IF(Data!C9&gt;0,Data!C9-4,"")</f>
        <v>2</v>
      </c>
      <c r="D9" s="2">
        <f>IF(Data!D9&gt;0,Data!D9-4,"")</f>
        <v>1</v>
      </c>
      <c r="E9" s="2">
        <f>IF(Data!E9&gt;0,Data!E9-4,"")</f>
        <v>1</v>
      </c>
      <c r="F9" s="2">
        <f>IF(Data!F9&gt;0,Data!F9-4,"")</f>
        <v>2</v>
      </c>
      <c r="G9" s="2">
        <f>IF(Data!G9&gt;0,Data!G9-4,"")</f>
        <v>1</v>
      </c>
      <c r="H9" s="2">
        <f>IF(Data!H9&gt;0,Data!H9-4,"")</f>
        <v>3</v>
      </c>
      <c r="K9" s="9">
        <f t="shared" si="0"/>
        <v>2</v>
      </c>
      <c r="L9" s="9">
        <f t="shared" si="1"/>
        <v>1.75</v>
      </c>
      <c r="M9" s="9">
        <f t="shared" si="2"/>
        <v>1.875</v>
      </c>
    </row>
    <row r="10" spans="1:13" x14ac:dyDescent="0.3">
      <c r="A10" s="2">
        <f>IF(Data!A10&gt;0,Data!A10-4,"")</f>
        <v>3</v>
      </c>
      <c r="B10" s="2">
        <f>IF(Data!B10&gt;0,Data!B10-4,"")</f>
        <v>2</v>
      </c>
      <c r="C10" s="2">
        <f>IF(Data!C10&gt;0,Data!C10-4,"")</f>
        <v>3</v>
      </c>
      <c r="D10" s="2">
        <f>IF(Data!D10&gt;0,Data!D10-4,"")</f>
        <v>3</v>
      </c>
      <c r="E10" s="2">
        <f>IF(Data!E10&gt;0,Data!E10-4,"")</f>
        <v>2</v>
      </c>
      <c r="F10" s="2">
        <f>IF(Data!F10&gt;0,Data!F10-4,"")</f>
        <v>3</v>
      </c>
      <c r="G10" s="2">
        <f>IF(Data!G10&gt;0,Data!G10-4,"")</f>
        <v>3</v>
      </c>
      <c r="H10" s="2">
        <f>IF(Data!H10&gt;0,Data!H10-4,"")</f>
        <v>2</v>
      </c>
      <c r="K10" s="9">
        <f t="shared" si="0"/>
        <v>2.75</v>
      </c>
      <c r="L10" s="9">
        <f t="shared" si="1"/>
        <v>2.5</v>
      </c>
      <c r="M10" s="9">
        <f t="shared" si="2"/>
        <v>2.625</v>
      </c>
    </row>
    <row r="11" spans="1:13" x14ac:dyDescent="0.3">
      <c r="A11" s="2">
        <f>IF(Data!A11&gt;0,Data!A11-4,"")</f>
        <v>2</v>
      </c>
      <c r="B11" s="2">
        <f>IF(Data!B11&gt;0,Data!B11-4,"")</f>
        <v>3</v>
      </c>
      <c r="C11" s="2">
        <f>IF(Data!C11&gt;0,Data!C11-4,"")</f>
        <v>2</v>
      </c>
      <c r="D11" s="2">
        <f>IF(Data!D11&gt;0,Data!D11-4,"")</f>
        <v>2</v>
      </c>
      <c r="E11" s="2">
        <f>IF(Data!E11&gt;0,Data!E11-4,"")</f>
        <v>0</v>
      </c>
      <c r="F11" s="2">
        <f>IF(Data!F11&gt;0,Data!F11-4,"")</f>
        <v>1</v>
      </c>
      <c r="G11" s="2">
        <f>IF(Data!G11&gt;0,Data!G11-4,"")</f>
        <v>1</v>
      </c>
      <c r="H11" s="2">
        <f>IF(Data!H11&gt;0,Data!H11-4,"")</f>
        <v>1</v>
      </c>
      <c r="K11" s="9">
        <f t="shared" si="0"/>
        <v>2.25</v>
      </c>
      <c r="L11" s="9">
        <f t="shared" si="1"/>
        <v>0.75</v>
      </c>
      <c r="M11" s="9">
        <f t="shared" si="2"/>
        <v>1.5</v>
      </c>
    </row>
    <row r="12" spans="1:13" x14ac:dyDescent="0.3">
      <c r="A12" s="2">
        <f>IF(Data!A12&gt;0,Data!A12-4,"")</f>
        <v>0</v>
      </c>
      <c r="B12" s="2">
        <f>IF(Data!B12&gt;0,Data!B12-4,"")</f>
        <v>3</v>
      </c>
      <c r="C12" s="2">
        <f>IF(Data!C12&gt;0,Data!C12-4,"")</f>
        <v>0</v>
      </c>
      <c r="D12" s="2">
        <f>IF(Data!D12&gt;0,Data!D12-4,"")</f>
        <v>-1</v>
      </c>
      <c r="E12" s="2">
        <f>IF(Data!E12&gt;0,Data!E12-4,"")</f>
        <v>3</v>
      </c>
      <c r="F12" s="2">
        <f>IF(Data!F12&gt;0,Data!F12-4,"")</f>
        <v>3</v>
      </c>
      <c r="G12" s="2">
        <f>IF(Data!G12&gt;0,Data!G12-4,"")</f>
        <v>1</v>
      </c>
      <c r="H12" s="2">
        <f>IF(Data!H12&gt;0,Data!H12-4,"")</f>
        <v>1</v>
      </c>
      <c r="K12" s="9">
        <f t="shared" si="0"/>
        <v>0.5</v>
      </c>
      <c r="L12" s="9">
        <f t="shared" si="1"/>
        <v>2</v>
      </c>
      <c r="M12" s="9">
        <f t="shared" si="2"/>
        <v>1.25</v>
      </c>
    </row>
    <row r="13" spans="1:13" x14ac:dyDescent="0.3">
      <c r="A13" s="2">
        <f>IF(Data!A13&gt;0,Data!A13-4,"")</f>
        <v>3</v>
      </c>
      <c r="B13" s="2">
        <f>IF(Data!B13&gt;0,Data!B13-4,"")</f>
        <v>3</v>
      </c>
      <c r="C13" s="2">
        <f>IF(Data!C13&gt;0,Data!C13-4,"")</f>
        <v>2</v>
      </c>
      <c r="D13" s="2">
        <f>IF(Data!D13&gt;0,Data!D13-4,"")</f>
        <v>3</v>
      </c>
      <c r="E13" s="2">
        <f>IF(Data!E13&gt;0,Data!E13-4,"")</f>
        <v>1</v>
      </c>
      <c r="F13" s="2">
        <f>IF(Data!F13&gt;0,Data!F13-4,"")</f>
        <v>2</v>
      </c>
      <c r="G13" s="2">
        <f>IF(Data!G13&gt;0,Data!G13-4,"")</f>
        <v>1</v>
      </c>
      <c r="H13" s="2">
        <f>IF(Data!H13&gt;0,Data!H13-4,"")</f>
        <v>1</v>
      </c>
      <c r="K13" s="9">
        <f t="shared" si="0"/>
        <v>2.75</v>
      </c>
      <c r="L13" s="9">
        <f t="shared" si="1"/>
        <v>1.25</v>
      </c>
      <c r="M13" s="9">
        <f t="shared" si="2"/>
        <v>2</v>
      </c>
    </row>
    <row r="14" spans="1:13" x14ac:dyDescent="0.3">
      <c r="A14" s="2">
        <f>IF(Data!A14&gt;0,Data!A14-4,"")</f>
        <v>2</v>
      </c>
      <c r="B14" s="2">
        <f>IF(Data!B14&gt;0,Data!B14-4,"")</f>
        <v>3</v>
      </c>
      <c r="C14" s="2">
        <f>IF(Data!C14&gt;0,Data!C14-4,"")</f>
        <v>3</v>
      </c>
      <c r="D14" s="2">
        <f>IF(Data!D14&gt;0,Data!D14-4,"")</f>
        <v>3</v>
      </c>
      <c r="E14" s="2">
        <f>IF(Data!E14&gt;0,Data!E14-4,"")</f>
        <v>2</v>
      </c>
      <c r="F14" s="2">
        <f>IF(Data!F14&gt;0,Data!F14-4,"")</f>
        <v>3</v>
      </c>
      <c r="G14" s="2">
        <f>IF(Data!G14&gt;0,Data!G14-4,"")</f>
        <v>1</v>
      </c>
      <c r="H14" s="2">
        <f>IF(Data!H14&gt;0,Data!H14-4,"")</f>
        <v>2</v>
      </c>
      <c r="K14" s="9">
        <f t="shared" si="0"/>
        <v>2.75</v>
      </c>
      <c r="L14" s="9">
        <f t="shared" si="1"/>
        <v>2</v>
      </c>
      <c r="M14" s="9">
        <f t="shared" si="2"/>
        <v>2.375</v>
      </c>
    </row>
    <row r="15" spans="1:13" x14ac:dyDescent="0.3">
      <c r="A15" s="2">
        <f>IF(Data!A15&gt;0,Data!A15-4,"")</f>
        <v>2</v>
      </c>
      <c r="B15" s="2">
        <f>IF(Data!B15&gt;0,Data!B15-4,"")</f>
        <v>1</v>
      </c>
      <c r="C15" s="2">
        <f>IF(Data!C15&gt;0,Data!C15-4,"")</f>
        <v>3</v>
      </c>
      <c r="D15" s="2">
        <f>IF(Data!D15&gt;0,Data!D15-4,"")</f>
        <v>1</v>
      </c>
      <c r="E15" s="2">
        <f>IF(Data!E15&gt;0,Data!E15-4,"")</f>
        <v>-1</v>
      </c>
      <c r="F15" s="2">
        <f>IF(Data!F15&gt;0,Data!F15-4,"")</f>
        <v>1</v>
      </c>
      <c r="G15" s="2">
        <f>IF(Data!G15&gt;0,Data!G15-4,"")</f>
        <v>2</v>
      </c>
      <c r="H15" s="2">
        <f>IF(Data!H15&gt;0,Data!H15-4,"")</f>
        <v>2</v>
      </c>
      <c r="K15" s="9">
        <f t="shared" si="0"/>
        <v>1.75</v>
      </c>
      <c r="L15" s="9">
        <f t="shared" si="1"/>
        <v>1</v>
      </c>
      <c r="M15" s="9">
        <f t="shared" si="2"/>
        <v>1.375</v>
      </c>
    </row>
    <row r="16" spans="1:13" x14ac:dyDescent="0.3">
      <c r="A16" s="2">
        <f>IF(Data!A16&gt;0,Data!A16-4,"")</f>
        <v>1</v>
      </c>
      <c r="B16" s="2">
        <f>IF(Data!B16&gt;0,Data!B16-4,"")</f>
        <v>2</v>
      </c>
      <c r="C16" s="2">
        <f>IF(Data!C16&gt;0,Data!C16-4,"")</f>
        <v>3</v>
      </c>
      <c r="D16" s="2">
        <f>IF(Data!D16&gt;0,Data!D16-4,"")</f>
        <v>3</v>
      </c>
      <c r="E16" s="2">
        <f>IF(Data!E16&gt;0,Data!E16-4,"")</f>
        <v>2</v>
      </c>
      <c r="F16" s="2">
        <f>IF(Data!F16&gt;0,Data!F16-4,"")</f>
        <v>2</v>
      </c>
      <c r="G16" s="2">
        <f>IF(Data!G16&gt;0,Data!G16-4,"")</f>
        <v>1</v>
      </c>
      <c r="H16" s="2">
        <f>IF(Data!H16&gt;0,Data!H16-4,"")</f>
        <v>1</v>
      </c>
      <c r="K16" s="9">
        <f t="shared" si="0"/>
        <v>2.25</v>
      </c>
      <c r="L16" s="9">
        <f t="shared" si="1"/>
        <v>1.5</v>
      </c>
      <c r="M16" s="9">
        <f t="shared" si="2"/>
        <v>1.875</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6" zoomScaleNormal="100" workbookViewId="0">
      <selection activeCell="D12" sqref="D12"/>
    </sheetView>
  </sheetViews>
  <sheetFormatPr defaultColWidth="9.21875" defaultRowHeight="14.4" x14ac:dyDescent="0.3"/>
  <cols>
    <col min="1" max="1" width="5.44140625" customWidth="1"/>
    <col min="2" max="2" width="8.21875" customWidth="1"/>
    <col min="5" max="5" width="7.44140625" customWidth="1"/>
    <col min="6" max="6" width="19.21875" customWidth="1"/>
    <col min="7" max="7" width="24.44140625" customWidth="1"/>
    <col min="8" max="8" width="17.44140625" customWidth="1"/>
    <col min="9" max="9" width="2.5546875" customWidth="1"/>
    <col min="11" max="11" width="23.5546875" customWidth="1"/>
    <col min="12" max="12" width="10.5546875" bestFit="1" customWidth="1"/>
  </cols>
  <sheetData>
    <row r="1" spans="1:18" ht="110.55" customHeight="1" x14ac:dyDescent="0.3">
      <c r="A1" s="60" t="s">
        <v>13</v>
      </c>
      <c r="B1" s="61"/>
      <c r="C1" s="61"/>
      <c r="D1" s="61"/>
      <c r="E1" s="61"/>
      <c r="F1" s="61"/>
      <c r="G1" s="61"/>
      <c r="H1" s="61"/>
      <c r="I1" s="61"/>
      <c r="J1" s="61"/>
      <c r="K1" s="61"/>
      <c r="L1" s="61"/>
      <c r="M1" s="61"/>
      <c r="N1" s="61"/>
    </row>
    <row r="3" spans="1:18" x14ac:dyDescent="0.3">
      <c r="A3" s="3" t="s">
        <v>14</v>
      </c>
      <c r="B3" s="5" t="s">
        <v>15</v>
      </c>
      <c r="C3" s="5" t="s">
        <v>16</v>
      </c>
      <c r="D3" s="5" t="s">
        <v>17</v>
      </c>
      <c r="E3" s="5" t="s">
        <v>18</v>
      </c>
      <c r="F3" s="3" t="s">
        <v>19</v>
      </c>
      <c r="G3" s="3" t="s">
        <v>20</v>
      </c>
      <c r="H3" s="5" t="s">
        <v>21</v>
      </c>
      <c r="I3" s="2"/>
      <c r="K3" s="62" t="s">
        <v>22</v>
      </c>
      <c r="L3" s="62"/>
    </row>
    <row r="4" spans="1:18" x14ac:dyDescent="0.3">
      <c r="A4" s="4">
        <v>1</v>
      </c>
      <c r="B4" s="6">
        <f>AVERAGE(DT!A4:A1004)</f>
        <v>2</v>
      </c>
      <c r="C4" s="6">
        <f>VAR(DT!A4:A1004)</f>
        <v>1.1666666666666667</v>
      </c>
      <c r="D4" s="6">
        <f>SQRT(C4)</f>
        <v>1.0801234497346435</v>
      </c>
      <c r="E4" s="7">
        <f>COUNTA(Data!A4:A1000)</f>
        <v>13</v>
      </c>
      <c r="F4" s="19" t="str">
        <f>VLOOKUP(Read_First!B4,Items!A1:Q50,8,FALSE)</f>
        <v>obstructivo</v>
      </c>
      <c r="G4" s="19" t="str">
        <f>VLOOKUP(Read_First!B4,Items!A1:Q50,9,FALSE)</f>
        <v>impulsor de apoyo</v>
      </c>
      <c r="H4" s="21" t="str">
        <f>VLOOKUP(Read_First!B4,Items!A1:S50,18,FALSE)</f>
        <v>Calidad Pragmática</v>
      </c>
      <c r="I4" s="41"/>
      <c r="K4" s="21" t="str">
        <f>VLOOKUP(Read_First!B4,Items!A1:S50,18,FALSE)</f>
        <v>Calidad Pragmática</v>
      </c>
      <c r="L4" s="12">
        <f>AVERAGE(DT!K4:K1004)</f>
        <v>2.0769230769230771</v>
      </c>
      <c r="R4" s="8"/>
    </row>
    <row r="5" spans="1:18" x14ac:dyDescent="0.3">
      <c r="A5" s="4">
        <v>2</v>
      </c>
      <c r="B5" s="6">
        <f>AVERAGE(DT!B4:B1004)</f>
        <v>2.2307692307692308</v>
      </c>
      <c r="C5" s="6">
        <f>VAR(DT!B4:B1004)</f>
        <v>1.3589743589743588</v>
      </c>
      <c r="D5" s="6">
        <f t="shared" ref="D5:D11" si="0">SQRT(C5)</f>
        <v>1.1657505560686465</v>
      </c>
      <c r="E5" s="7">
        <f>COUNTA(Data!B4:B1000)</f>
        <v>13</v>
      </c>
      <c r="F5" s="19" t="str">
        <f>VLOOKUP(Read_First!B4,Items!A1:Q50,10,FALSE)</f>
        <v>complicado</v>
      </c>
      <c r="G5" s="19" t="str">
        <f>VLOOKUP(Read_First!B4,Items!A1:Q50,11,FALSE)</f>
        <v>facil</v>
      </c>
      <c r="H5" s="21" t="str">
        <f>VLOOKUP(Read_First!B4,Items!A1:S50,18,FALSE)</f>
        <v>Calidad Pragmática</v>
      </c>
      <c r="I5" s="41"/>
      <c r="K5" s="21" t="str">
        <f>VLOOKUP(Read_First!B4,Items!A1:S50,19,FALSE)</f>
        <v>Calidad Hedónico</v>
      </c>
      <c r="L5" s="12">
        <f>AVERAGE(DT!L4:L1004)</f>
        <v>1.3846153846153846</v>
      </c>
    </row>
    <row r="6" spans="1:18" x14ac:dyDescent="0.3">
      <c r="A6" s="4">
        <v>3</v>
      </c>
      <c r="B6" s="6">
        <f>AVERAGE(DT!C4:C1004)</f>
        <v>2.3076923076923075</v>
      </c>
      <c r="C6" s="6">
        <f>VAR(DT!C4:C1004)</f>
        <v>0.73076923076923117</v>
      </c>
      <c r="D6" s="6">
        <f t="shared" si="0"/>
        <v>0.85485041426511055</v>
      </c>
      <c r="E6" s="7">
        <f>COUNTA(Data!C4:C1000)</f>
        <v>13</v>
      </c>
      <c r="F6" s="19" t="str">
        <f>VLOOKUP(Read_First!B4,Items!A1:Q50,14,FALSE)</f>
        <v>ineficiente</v>
      </c>
      <c r="G6" s="19" t="str">
        <f>VLOOKUP(Read_First!B4,Items!A1:Q50,15,FALSE)</f>
        <v>eficiente</v>
      </c>
      <c r="H6" s="21" t="str">
        <f>VLOOKUP(Read_First!B4,Items!A1:S50,18,FALSE)</f>
        <v>Calidad Pragmática</v>
      </c>
      <c r="I6" s="41"/>
      <c r="K6" s="21" t="s">
        <v>12</v>
      </c>
      <c r="L6" s="12">
        <f>AVERAGE(DT!M4:M1004)</f>
        <v>1.7307692307692308</v>
      </c>
    </row>
    <row r="7" spans="1:18" x14ac:dyDescent="0.3">
      <c r="A7" s="4">
        <v>4</v>
      </c>
      <c r="B7" s="6">
        <f>AVERAGE(DT!D4:D1004)</f>
        <v>1.7692307692307692</v>
      </c>
      <c r="C7" s="6">
        <f>VAR(DT!D4:D1004)</f>
        <v>2.6923076923076921</v>
      </c>
      <c r="D7" s="6">
        <f t="shared" si="0"/>
        <v>1.6408253082847339</v>
      </c>
      <c r="E7" s="7">
        <f>COUNTA(Data!D4:D1000)</f>
        <v>13</v>
      </c>
      <c r="F7" s="19" t="str">
        <f>VLOOKUP(Read_First!B4,Items!A1:Q50,17,FALSE)</f>
        <v>confuso</v>
      </c>
      <c r="G7" s="19" t="str">
        <f>VLOOKUP(Read_First!B4,Items!A1:Q50,16,FALSE)</f>
        <v>claro</v>
      </c>
      <c r="H7" s="21" t="str">
        <f>VLOOKUP(Read_First!B4,Items!A1:S50,18,FALSE)</f>
        <v>Calidad Pragmática</v>
      </c>
      <c r="I7" s="41"/>
      <c r="K7" s="37"/>
      <c r="L7" s="38"/>
    </row>
    <row r="8" spans="1:18" x14ac:dyDescent="0.3">
      <c r="A8" s="4">
        <v>5</v>
      </c>
      <c r="B8" s="6">
        <f>AVERAGE(DT!E4:E1004)</f>
        <v>1.0769230769230769</v>
      </c>
      <c r="C8" s="6">
        <f>VAR(DT!E4:E1004)</f>
        <v>1.9102564102564104</v>
      </c>
      <c r="D8" s="6">
        <f t="shared" si="0"/>
        <v>1.3821202589704018</v>
      </c>
      <c r="E8" s="7">
        <f>COUNTA(Data!E4:E1000)</f>
        <v>13</v>
      </c>
      <c r="F8" s="19" t="str">
        <f>VLOOKUP(Read_First!B4,Items!A1:Q50,2,FALSE)</f>
        <v>aburrido</v>
      </c>
      <c r="G8" s="19" t="str">
        <f>VLOOKUP(Read_First!B4,Items!A1:Q50,3,FALSE)</f>
        <v>emocionante</v>
      </c>
      <c r="H8" s="22" t="str">
        <f>VLOOKUP(Read_First!B4,Items!A1:S50,19,FALSE)</f>
        <v>Calidad Hedónico</v>
      </c>
      <c r="I8" s="42"/>
      <c r="K8" s="37"/>
      <c r="L8" s="38"/>
    </row>
    <row r="9" spans="1:18" x14ac:dyDescent="0.3">
      <c r="A9" s="4">
        <v>6</v>
      </c>
      <c r="B9" s="6">
        <f>AVERAGE(DT!F4:F1004)</f>
        <v>1.8461538461538463</v>
      </c>
      <c r="C9" s="6">
        <f>VAR(DT!F4:F1004)</f>
        <v>1.3076923076923077</v>
      </c>
      <c r="D9" s="6">
        <f t="shared" si="0"/>
        <v>1.1435437497937313</v>
      </c>
      <c r="E9" s="7">
        <f>COUNTA(Data!F4:F1000)</f>
        <v>13</v>
      </c>
      <c r="F9" s="19" t="str">
        <f>VLOOKUP(Read_First!B4,Items!A1:Q50,4,FALSE)</f>
        <v>no interesante</v>
      </c>
      <c r="G9" s="19" t="str">
        <f>VLOOKUP(Read_First!B4,Items!A1:Q50,5,FALSE)</f>
        <v>interesante</v>
      </c>
      <c r="H9" s="22" t="str">
        <f>VLOOKUP(Read_First!B4,Items!A1:S50,19,FALSE)</f>
        <v>Calidad Hedónico</v>
      </c>
      <c r="I9" s="42"/>
      <c r="K9" s="20"/>
      <c r="L9" s="38"/>
    </row>
    <row r="10" spans="1:18" x14ac:dyDescent="0.3">
      <c r="A10" s="4">
        <v>7</v>
      </c>
      <c r="B10" s="6">
        <f>AVERAGE(DT!G4:G1004)</f>
        <v>1.2307692307692308</v>
      </c>
      <c r="C10" s="6">
        <f>VAR(DT!G4:G1004)</f>
        <v>1.5256410256410255</v>
      </c>
      <c r="D10" s="6">
        <f t="shared" si="0"/>
        <v>1.2351684199496948</v>
      </c>
      <c r="E10" s="7">
        <f>COUNTA(Data!G4:G1000)</f>
        <v>13</v>
      </c>
      <c r="F10" s="19" t="str">
        <f>VLOOKUP(Read_First!B4,Items!A1:Q50,7,FALSE)</f>
        <v>convencional</v>
      </c>
      <c r="G10" s="19" t="str">
        <f>VLOOKUP(Read_First!B4,Items!A1:Q50,6,FALSE)</f>
        <v>original</v>
      </c>
      <c r="H10" s="22" t="str">
        <f>VLOOKUP(Read_First!B4,Items!A1:S50,19,FALSE)</f>
        <v>Calidad Hedónico</v>
      </c>
      <c r="I10" s="42"/>
    </row>
    <row r="11" spans="1:18" x14ac:dyDescent="0.3">
      <c r="A11" s="4">
        <v>8</v>
      </c>
      <c r="B11" s="6">
        <f>AVERAGE(DT!H4:H1004)</f>
        <v>1.3846153846153846</v>
      </c>
      <c r="C11" s="6">
        <f>VAR(DT!H4:H1004)</f>
        <v>1.5897435897435896</v>
      </c>
      <c r="D11" s="6">
        <f t="shared" si="0"/>
        <v>1.2608503439122305</v>
      </c>
      <c r="E11" s="7">
        <f>COUNTA(Data!H4:H1000)</f>
        <v>13</v>
      </c>
      <c r="F11" s="19" t="str">
        <f>VLOOKUP(Read_First!B4,Items!A1:Q50,12,FALSE)</f>
        <v>convencional</v>
      </c>
      <c r="G11" s="19" t="str">
        <f>VLOOKUP(Read_First!B4,Items!A1:Q50,13,FALSE)</f>
        <v>novedoso</v>
      </c>
      <c r="H11" s="21" t="str">
        <f>VLOOKUP(Read_First!B4,Items!A1:S50,19,FALSE)</f>
        <v>Calidad Hedónico</v>
      </c>
      <c r="I11" s="42"/>
    </row>
    <row r="22" spans="11:15" x14ac:dyDescent="0.3">
      <c r="K22" s="10"/>
      <c r="L22" s="10"/>
    </row>
    <row r="23" spans="11:15" x14ac:dyDescent="0.3">
      <c r="K23" s="40"/>
      <c r="L23" s="40"/>
    </row>
    <row r="24" spans="11:15" x14ac:dyDescent="0.3">
      <c r="L24" s="39"/>
    </row>
    <row r="25" spans="11:15" x14ac:dyDescent="0.3">
      <c r="L25" s="39"/>
    </row>
    <row r="27" spans="11:15" ht="14.55" customHeight="1" x14ac:dyDescent="0.3">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21875" defaultRowHeight="14.4" x14ac:dyDescent="0.3"/>
  <cols>
    <col min="5" max="5" width="12.5546875" customWidth="1"/>
    <col min="9" max="9" width="18.5546875" customWidth="1"/>
    <col min="13" max="13" width="11.77734375" customWidth="1"/>
  </cols>
  <sheetData>
    <row r="1" spans="1:15" ht="88.5" customHeight="1" x14ac:dyDescent="0.3">
      <c r="A1" s="63" t="s">
        <v>23</v>
      </c>
      <c r="B1" s="64"/>
      <c r="C1" s="64"/>
      <c r="D1" s="64"/>
      <c r="E1" s="64"/>
      <c r="F1" s="64"/>
      <c r="G1" s="64"/>
      <c r="H1" s="64"/>
      <c r="I1" s="64"/>
      <c r="J1" s="64"/>
      <c r="K1" s="64"/>
      <c r="L1" s="64"/>
      <c r="M1" s="64"/>
      <c r="N1" s="64"/>
      <c r="O1" s="64"/>
    </row>
    <row r="3" spans="1:15" x14ac:dyDescent="0.3">
      <c r="A3" s="62" t="s">
        <v>24</v>
      </c>
      <c r="B3" s="62"/>
      <c r="C3" s="62"/>
      <c r="D3" s="62"/>
      <c r="E3" s="62"/>
      <c r="F3" s="62"/>
      <c r="G3" s="62"/>
      <c r="I3" s="62" t="s">
        <v>25</v>
      </c>
      <c r="J3" s="62"/>
      <c r="K3" s="62"/>
      <c r="L3" s="62"/>
      <c r="M3" s="62"/>
      <c r="N3" s="62"/>
      <c r="O3" s="62"/>
    </row>
    <row r="4" spans="1:15" x14ac:dyDescent="0.3">
      <c r="A4" s="3" t="s">
        <v>14</v>
      </c>
      <c r="B4" s="5" t="s">
        <v>15</v>
      </c>
      <c r="C4" s="5" t="s">
        <v>17</v>
      </c>
      <c r="D4" s="3" t="s">
        <v>26</v>
      </c>
      <c r="E4" s="5" t="s">
        <v>27</v>
      </c>
      <c r="F4" s="62" t="s">
        <v>28</v>
      </c>
      <c r="G4" s="62"/>
      <c r="I4" s="5" t="s">
        <v>21</v>
      </c>
      <c r="J4" s="3" t="s">
        <v>15</v>
      </c>
      <c r="K4" s="3" t="s">
        <v>17</v>
      </c>
      <c r="L4" s="3" t="s">
        <v>26</v>
      </c>
      <c r="M4" s="5" t="s">
        <v>27</v>
      </c>
      <c r="N4" s="62" t="s">
        <v>28</v>
      </c>
      <c r="O4" s="62"/>
    </row>
    <row r="5" spans="1:15" x14ac:dyDescent="0.3">
      <c r="A5" s="13">
        <v>1</v>
      </c>
      <c r="B5" s="12">
        <f>Results!B4</f>
        <v>2</v>
      </c>
      <c r="C5" s="12">
        <f>Results!D4</f>
        <v>1.0801234497346435</v>
      </c>
      <c r="D5" s="7">
        <f>Results!E4</f>
        <v>13</v>
      </c>
      <c r="E5" s="12">
        <f t="shared" ref="E5:E12" si="0">CONFIDENCE(0.05, C5, D5)</f>
        <v>0.58715100648918894</v>
      </c>
      <c r="F5" s="12">
        <f t="shared" ref="F5:F12" si="1">B5-E5</f>
        <v>1.4128489935108111</v>
      </c>
      <c r="G5" s="12">
        <f t="shared" ref="G5:G12" si="2">B5+E5</f>
        <v>2.5871510064891892</v>
      </c>
      <c r="I5" s="11" t="str">
        <f>VLOOKUP(Read_First!B4,Items!A1:S50,18,FALSE)</f>
        <v>Calidad Pragmática</v>
      </c>
      <c r="J5" s="12">
        <f>AVERAGE(DT!K4:K1004)</f>
        <v>2.0769230769230771</v>
      </c>
      <c r="K5" s="12">
        <f>STDEV(DT!K4:K1004)</f>
        <v>0.95407358744302839</v>
      </c>
      <c r="L5" s="7">
        <f>MAX(D5:D12)</f>
        <v>13</v>
      </c>
      <c r="M5" s="12">
        <f t="shared" ref="M5:M7" si="3">CONFIDENCE(0.05, K5, L5)</f>
        <v>0.51863077990719253</v>
      </c>
      <c r="N5" s="12">
        <f t="shared" ref="N5:N7" si="4">J5-M5</f>
        <v>1.5582922970158846</v>
      </c>
      <c r="O5" s="12">
        <f t="shared" ref="O5:O7" si="5">J5+M5</f>
        <v>2.5955538568302696</v>
      </c>
    </row>
    <row r="6" spans="1:15" x14ac:dyDescent="0.3">
      <c r="A6" s="13">
        <v>2</v>
      </c>
      <c r="B6" s="12">
        <f>Results!B5</f>
        <v>2.2307692307692308</v>
      </c>
      <c r="C6" s="12">
        <f>Results!D5</f>
        <v>1.1657505560686465</v>
      </c>
      <c r="D6" s="7">
        <f>Results!E5</f>
        <v>13</v>
      </c>
      <c r="E6" s="12">
        <f t="shared" si="0"/>
        <v>0.63369757640128388</v>
      </c>
      <c r="F6" s="12">
        <f t="shared" si="1"/>
        <v>1.5970716543679471</v>
      </c>
      <c r="G6" s="12">
        <f t="shared" si="2"/>
        <v>2.8644668071705146</v>
      </c>
      <c r="I6" s="11" t="str">
        <f>VLOOKUP(Read_First!B4,Items!A1:S50,19,FALSE)</f>
        <v>Calidad Hedónico</v>
      </c>
      <c r="J6" s="12">
        <f>AVERAGE(DT!L4:L1004)</f>
        <v>1.3846153846153846</v>
      </c>
      <c r="K6" s="12">
        <f>STDEV(DT!L4:L1004)</f>
        <v>1.1068695751579118</v>
      </c>
      <c r="L6" s="7">
        <f>L5</f>
        <v>13</v>
      </c>
      <c r="M6" s="12">
        <f t="shared" si="3"/>
        <v>0.60169009872518853</v>
      </c>
      <c r="N6" s="12">
        <f t="shared" si="4"/>
        <v>0.78292528589019605</v>
      </c>
      <c r="O6" s="12">
        <f t="shared" si="5"/>
        <v>1.9863054833405731</v>
      </c>
    </row>
    <row r="7" spans="1:15" x14ac:dyDescent="0.3">
      <c r="A7" s="13">
        <v>3</v>
      </c>
      <c r="B7" s="12">
        <f>Results!B6</f>
        <v>2.3076923076923075</v>
      </c>
      <c r="C7" s="12">
        <f>Results!D6</f>
        <v>0.85485041426511055</v>
      </c>
      <c r="D7" s="7">
        <f>Results!E6</f>
        <v>13</v>
      </c>
      <c r="E7" s="12">
        <f t="shared" si="0"/>
        <v>0.46469343967744536</v>
      </c>
      <c r="F7" s="12">
        <f t="shared" si="1"/>
        <v>1.8429988680148621</v>
      </c>
      <c r="G7" s="12">
        <f t="shared" si="2"/>
        <v>2.7723857473697526</v>
      </c>
      <c r="I7" s="11" t="s">
        <v>12</v>
      </c>
      <c r="J7" s="12">
        <f>AVERAGE(DT!M4:M1004)</f>
        <v>1.7307692307692308</v>
      </c>
      <c r="K7" s="12">
        <f>STDEV(DT!M4:M1004)</f>
        <v>0.93101388763775106</v>
      </c>
      <c r="L7" s="7">
        <f>L6</f>
        <v>13</v>
      </c>
      <c r="M7" s="12">
        <f t="shared" si="3"/>
        <v>0.50609561464128372</v>
      </c>
      <c r="N7" s="12">
        <f t="shared" si="4"/>
        <v>1.224673616127947</v>
      </c>
      <c r="O7" s="12">
        <f t="shared" si="5"/>
        <v>2.2368648454105147</v>
      </c>
    </row>
    <row r="8" spans="1:15" x14ac:dyDescent="0.3">
      <c r="A8" s="13">
        <v>4</v>
      </c>
      <c r="B8" s="12">
        <f>Results!B7</f>
        <v>1.7692307692307692</v>
      </c>
      <c r="C8" s="12">
        <f>Results!D7</f>
        <v>1.6408253082847339</v>
      </c>
      <c r="D8" s="7">
        <f>Results!E7</f>
        <v>13</v>
      </c>
      <c r="E8" s="12">
        <f t="shared" si="0"/>
        <v>0.89194640804159853</v>
      </c>
      <c r="F8" s="12">
        <f t="shared" si="1"/>
        <v>0.87728436118917064</v>
      </c>
      <c r="G8" s="12">
        <f t="shared" si="2"/>
        <v>2.6611771772723678</v>
      </c>
      <c r="I8" s="37"/>
      <c r="J8" s="38"/>
      <c r="K8" s="38"/>
      <c r="L8" s="43"/>
      <c r="M8" s="38"/>
      <c r="N8" s="38"/>
      <c r="O8" s="38"/>
    </row>
    <row r="9" spans="1:15" x14ac:dyDescent="0.3">
      <c r="A9" s="13">
        <v>5</v>
      </c>
      <c r="B9" s="12">
        <f>Results!B8</f>
        <v>1.0769230769230769</v>
      </c>
      <c r="C9" s="12">
        <f>Results!D8</f>
        <v>1.3821202589704018</v>
      </c>
      <c r="D9" s="7">
        <f>Results!E8</f>
        <v>13</v>
      </c>
      <c r="E9" s="12">
        <f t="shared" si="0"/>
        <v>0.75131532543149249</v>
      </c>
      <c r="F9" s="12">
        <f t="shared" si="1"/>
        <v>0.32560775149158439</v>
      </c>
      <c r="G9" s="12">
        <f t="shared" si="2"/>
        <v>1.8282384023545695</v>
      </c>
      <c r="I9" s="37"/>
      <c r="J9" s="38"/>
      <c r="K9" s="38"/>
      <c r="L9" s="43"/>
      <c r="M9" s="38"/>
      <c r="N9" s="38"/>
      <c r="O9" s="38"/>
    </row>
    <row r="10" spans="1:15" x14ac:dyDescent="0.3">
      <c r="A10" s="13">
        <v>6</v>
      </c>
      <c r="B10" s="12">
        <f>Results!B9</f>
        <v>1.8461538461538463</v>
      </c>
      <c r="C10" s="12">
        <f>Results!D9</f>
        <v>1.1435437497937313</v>
      </c>
      <c r="D10" s="7">
        <f>Results!E9</f>
        <v>13</v>
      </c>
      <c r="E10" s="12">
        <f t="shared" si="0"/>
        <v>0.62162604082039241</v>
      </c>
      <c r="F10" s="12">
        <f t="shared" si="1"/>
        <v>1.2245278053334538</v>
      </c>
      <c r="G10" s="12">
        <f t="shared" si="2"/>
        <v>2.4677798869742387</v>
      </c>
      <c r="I10" s="20"/>
      <c r="J10" s="38"/>
      <c r="K10" s="38"/>
      <c r="L10" s="43"/>
      <c r="M10" s="38"/>
      <c r="N10" s="38"/>
      <c r="O10" s="38"/>
    </row>
    <row r="11" spans="1:15" x14ac:dyDescent="0.3">
      <c r="A11" s="13">
        <v>7</v>
      </c>
      <c r="B11" s="12">
        <f>Results!B10</f>
        <v>1.2307692307692308</v>
      </c>
      <c r="C11" s="12">
        <f>Results!D10</f>
        <v>1.2351684199496948</v>
      </c>
      <c r="D11" s="7">
        <f>Results!E10</f>
        <v>13</v>
      </c>
      <c r="E11" s="12">
        <f t="shared" si="0"/>
        <v>0.67143286365581056</v>
      </c>
      <c r="F11" s="12">
        <f t="shared" si="1"/>
        <v>0.55933636711342027</v>
      </c>
      <c r="G11" s="12">
        <f t="shared" si="2"/>
        <v>1.9022020944250415</v>
      </c>
    </row>
    <row r="12" spans="1:15" x14ac:dyDescent="0.3">
      <c r="A12" s="13">
        <v>8</v>
      </c>
      <c r="B12" s="12">
        <f>Results!B11</f>
        <v>1.3846153846153846</v>
      </c>
      <c r="C12" s="12">
        <f>Results!D11</f>
        <v>1.2608503439122305</v>
      </c>
      <c r="D12" s="7">
        <f>Results!E11</f>
        <v>13</v>
      </c>
      <c r="E12" s="12">
        <f t="shared" si="0"/>
        <v>0.68539346001809309</v>
      </c>
      <c r="F12" s="12">
        <f t="shared" si="1"/>
        <v>0.69922192459729149</v>
      </c>
      <c r="G12" s="12">
        <f t="shared" si="2"/>
        <v>2.0700088446334775</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21875" defaultRowHeight="14.4" x14ac:dyDescent="0.3"/>
  <cols>
    <col min="1" max="1" width="8.77734375" customWidth="1"/>
    <col min="2" max="2" width="11" customWidth="1"/>
    <col min="3" max="3" width="5.21875" customWidth="1"/>
    <col min="4" max="4" width="9.21875" customWidth="1"/>
    <col min="5" max="5" width="10.77734375" customWidth="1"/>
    <col min="6" max="6" width="4.77734375" customWidth="1"/>
    <col min="7" max="7" width="9.21875" customWidth="1"/>
    <col min="8" max="8" width="11.21875" customWidth="1"/>
    <col min="9" max="9" width="4.77734375" customWidth="1"/>
    <col min="10" max="10" width="8.5546875" customWidth="1"/>
    <col min="11" max="11" width="10.5546875" customWidth="1"/>
    <col min="12" max="12" width="5.5546875" customWidth="1"/>
    <col min="13" max="13" width="9" customWidth="1"/>
    <col min="14" max="14" width="10.5546875" customWidth="1"/>
    <col min="15" max="15" width="5.21875" customWidth="1"/>
    <col min="16" max="16" width="9.5546875" customWidth="1"/>
    <col min="17" max="17" width="10.5546875" customWidth="1"/>
  </cols>
  <sheetData>
    <row r="1" spans="1:18" ht="137.25" customHeight="1" x14ac:dyDescent="0.3">
      <c r="A1" s="53" t="s">
        <v>29</v>
      </c>
      <c r="B1" s="65"/>
      <c r="C1" s="65"/>
      <c r="D1" s="65"/>
      <c r="E1" s="65"/>
      <c r="F1" s="65"/>
      <c r="G1" s="65"/>
      <c r="H1" s="65"/>
      <c r="I1" s="65"/>
      <c r="J1" s="65"/>
      <c r="K1" s="65"/>
      <c r="L1" s="65"/>
      <c r="M1" s="65"/>
      <c r="N1" s="65"/>
      <c r="O1" s="65"/>
      <c r="P1" s="65"/>
      <c r="Q1" s="65"/>
      <c r="R1" s="65"/>
    </row>
    <row r="3" spans="1:18" x14ac:dyDescent="0.3">
      <c r="D3" s="56" t="str">
        <f>VLOOKUP(Read_First!B4,Items!A1:S50,18,FALSE)</f>
        <v>Calidad Pragmática</v>
      </c>
      <c r="E3" s="56"/>
      <c r="G3" s="56" t="str">
        <f>VLOOKUP(Read_First!B4,Items!A1:S50,19,FALSE)</f>
        <v>Calidad Hedónico</v>
      </c>
      <c r="H3" s="56"/>
    </row>
    <row r="4" spans="1:18" x14ac:dyDescent="0.3">
      <c r="D4" s="29" t="s">
        <v>7</v>
      </c>
      <c r="E4" s="29" t="s">
        <v>30</v>
      </c>
      <c r="G4" s="29" t="s">
        <v>7</v>
      </c>
      <c r="H4" s="29" t="s">
        <v>30</v>
      </c>
    </row>
    <row r="5" spans="1:18" x14ac:dyDescent="0.3">
      <c r="D5" s="30">
        <v>1.2</v>
      </c>
      <c r="E5" s="31">
        <f>CORREL(DT!A4:A1004,DT!B4:B1004)</f>
        <v>0.46327382994232885</v>
      </c>
      <c r="G5" s="30">
        <v>5.6</v>
      </c>
      <c r="H5" s="31">
        <f>CORREL(DT!E4:E1004,DT!F4:F1004)</f>
        <v>0.90444392765143866</v>
      </c>
    </row>
    <row r="6" spans="1:18" x14ac:dyDescent="0.3">
      <c r="D6" s="30">
        <v>1.3</v>
      </c>
      <c r="E6" s="31">
        <f>CORREL(DT!A4:A1004,DT!C4:C1004)</f>
        <v>0.54151000240694258</v>
      </c>
      <c r="G6" s="30">
        <v>5.7</v>
      </c>
      <c r="H6" s="31">
        <f>CORREL(DT!E4:E1004,DT!G4:G1004)</f>
        <v>0.52569206918013778</v>
      </c>
    </row>
    <row r="7" spans="1:18" x14ac:dyDescent="0.3">
      <c r="D7" s="30">
        <v>1.4</v>
      </c>
      <c r="E7" s="31">
        <f>CORREL(DT!A4:A1004,DT!D4:D1004)</f>
        <v>0.79934071473389412</v>
      </c>
      <c r="G7" s="30">
        <v>5.8</v>
      </c>
      <c r="H7" s="31">
        <f>CORREL(DT!E4:E1004,DT!H4:H1004)</f>
        <v>0.50762746797605007</v>
      </c>
    </row>
    <row r="8" spans="1:18" x14ac:dyDescent="0.3">
      <c r="D8" s="30">
        <v>2.2999999999999998</v>
      </c>
      <c r="E8" s="31">
        <f>CORREL(DT!B4:B1004,DT!C4:C1004)</f>
        <v>-0.16081244408150264</v>
      </c>
      <c r="G8" s="30">
        <v>6.7</v>
      </c>
      <c r="H8" s="31">
        <f>CORREL(DT!F4:F1004,DT!G4:G1004)</f>
        <v>0.7352100792311439</v>
      </c>
    </row>
    <row r="9" spans="1:18" x14ac:dyDescent="0.3">
      <c r="D9" s="30">
        <v>2.4</v>
      </c>
      <c r="E9" s="31">
        <f>CORREL(DT!B4:B1004,DT!D4:D1004)</f>
        <v>0.55295701055833124</v>
      </c>
      <c r="G9" s="30">
        <v>6.8</v>
      </c>
      <c r="H9" s="31">
        <f>CORREL(DT!F4:F1004,DT!H4:H1004)</f>
        <v>0.73801835630568802</v>
      </c>
    </row>
    <row r="10" spans="1:18" x14ac:dyDescent="0.3">
      <c r="D10" s="30">
        <v>3.4</v>
      </c>
      <c r="E10" s="31">
        <f>CORREL(DT!C4:C1004,DT!D4:D1004)</f>
        <v>0.64895005491004698</v>
      </c>
      <c r="G10" s="30">
        <v>7.8</v>
      </c>
      <c r="H10" s="31">
        <f>CORREL(DT!G4:G1004,DT!H4:H1004)</f>
        <v>0.84791613869514937</v>
      </c>
    </row>
    <row r="11" spans="1:18" x14ac:dyDescent="0.3">
      <c r="D11" s="32" t="s">
        <v>31</v>
      </c>
      <c r="E11" s="31">
        <f>AVERAGE(E5:E10)</f>
        <v>0.47420319474500688</v>
      </c>
      <c r="G11" s="32" t="s">
        <v>31</v>
      </c>
      <c r="H11" s="31">
        <f>AVERAGE(H5:H10)</f>
        <v>0.70981800650660132</v>
      </c>
    </row>
    <row r="12" spans="1:18" x14ac:dyDescent="0.3">
      <c r="C12" s="10"/>
      <c r="D12" s="33" t="s">
        <v>32</v>
      </c>
      <c r="E12" s="34">
        <f>(4*E11)/(1+(3*E11))</f>
        <v>0.78296263307278946</v>
      </c>
      <c r="F12" s="10"/>
      <c r="G12" s="33" t="s">
        <v>32</v>
      </c>
      <c r="H12" s="34">
        <f>(4*H11)/(1+(3*H11))</f>
        <v>0.90727392328393264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D4" zoomScaleNormal="100" workbookViewId="0">
      <selection activeCell="J3" sqref="J3"/>
    </sheetView>
  </sheetViews>
  <sheetFormatPr defaultColWidth="9.21875" defaultRowHeight="14.4" x14ac:dyDescent="0.3"/>
  <cols>
    <col min="1" max="2" width="18.21875" customWidth="1"/>
    <col min="3" max="3" width="26.77734375" customWidth="1"/>
    <col min="4" max="4" width="41.44140625" customWidth="1"/>
    <col min="5" max="5" width="20.21875" customWidth="1"/>
    <col min="6" max="6" width="10.5546875" customWidth="1"/>
    <col min="7" max="8" width="15.5546875" customWidth="1"/>
  </cols>
  <sheetData>
    <row r="1" spans="1:8" ht="184.05" customHeight="1" x14ac:dyDescent="0.3">
      <c r="A1" s="66" t="s">
        <v>33</v>
      </c>
      <c r="B1" s="67"/>
      <c r="C1" s="67"/>
      <c r="D1" s="67"/>
      <c r="E1" s="67"/>
      <c r="F1" s="67"/>
      <c r="G1" s="67"/>
      <c r="H1" s="67"/>
    </row>
    <row r="3" spans="1:8" x14ac:dyDescent="0.3">
      <c r="A3" s="28" t="s">
        <v>21</v>
      </c>
      <c r="B3" s="28" t="s">
        <v>15</v>
      </c>
      <c r="C3" s="28" t="s">
        <v>34</v>
      </c>
      <c r="D3" s="28" t="s">
        <v>35</v>
      </c>
    </row>
    <row r="4" spans="1:8" x14ac:dyDescent="0.3">
      <c r="A4" s="16" t="str">
        <f>VLOOKUP(Read_First!B4,Items!A1:S50,18,FALSE)</f>
        <v>Calidad Pragmática</v>
      </c>
      <c r="B4" s="15">
        <f>Results!L4</f>
        <v>2.0769230769230771</v>
      </c>
      <c r="C4" s="14" t="str">
        <f>IF(B4&gt;E32,"Excellent",IF(B4&gt;D32,"Good",IF(B4&gt;C32,"Above average",IF(B4&gt;B32,"Below average","Bad"))))</f>
        <v>Excellent</v>
      </c>
      <c r="D4"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3">
      <c r="A5" s="16" t="str">
        <f>VLOOKUP(Read_First!B4,Items!A1:S50,19,FALSE)</f>
        <v>Calidad Hedónico</v>
      </c>
      <c r="B5" s="15">
        <f>Results!L5</f>
        <v>1.3846153846153846</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3">
      <c r="A6" s="16" t="s">
        <v>12</v>
      </c>
      <c r="B6" s="39">
        <f>Results!L6</f>
        <v>1.7307692307692308</v>
      </c>
      <c r="C6" s="14" t="str">
        <f>IF(B6&gt;E34,"Excellent",IF(B6&gt;D34,"Good",IF(B6&gt;C34,"Above Average",IF(B6&gt;B34,"Below Average","Bad"))))</f>
        <v>Excellent</v>
      </c>
      <c r="D6" t="str">
        <f>IF(B6&gt;E34,"In the range of the 10% best results",IF(B6&gt;D34,"10% of results better, 75% of results worse",IF(B6&gt;C34,"25% of results better, 50% of results worse",IF(B6&gt;B34,"50% of results better, 25% of results worse","In the range of the 25% worst results"))))</f>
        <v>In the range of the 10% best results</v>
      </c>
    </row>
    <row r="24" spans="1:8" x14ac:dyDescent="0.3">
      <c r="A24" s="68" t="s">
        <v>36</v>
      </c>
      <c r="B24" s="68"/>
      <c r="C24" s="68"/>
      <c r="D24" s="68"/>
      <c r="E24" s="68"/>
      <c r="F24" s="68"/>
      <c r="G24" s="68"/>
      <c r="H24" s="68"/>
    </row>
    <row r="25" spans="1:8" s="18" customFormat="1" x14ac:dyDescent="0.3">
      <c r="A25" s="17" t="s">
        <v>21</v>
      </c>
      <c r="B25" s="17" t="s">
        <v>37</v>
      </c>
      <c r="C25" s="17" t="s">
        <v>38</v>
      </c>
      <c r="D25" s="17" t="s">
        <v>39</v>
      </c>
      <c r="E25" s="17" t="s">
        <v>40</v>
      </c>
      <c r="F25" s="17" t="s">
        <v>41</v>
      </c>
      <c r="G25" s="17" t="s">
        <v>42</v>
      </c>
      <c r="H25" s="17" t="s">
        <v>15</v>
      </c>
    </row>
    <row r="26" spans="1:8" x14ac:dyDescent="0.3">
      <c r="A26" s="16" t="str">
        <f>VLOOKUP(Read_First!B4,Items!A1:S50,18,FALSE)</f>
        <v>Calidad Pragmática</v>
      </c>
      <c r="B26" s="26">
        <v>-1</v>
      </c>
      <c r="C26" s="27">
        <f>B32</f>
        <v>0.72</v>
      </c>
      <c r="D26" s="27">
        <f t="shared" ref="D26:F28" si="0">C32-B32</f>
        <v>0.44999999999999996</v>
      </c>
      <c r="E26" s="27">
        <f t="shared" si="0"/>
        <v>0.38000000000000012</v>
      </c>
      <c r="F26" s="27">
        <f t="shared" si="0"/>
        <v>0.18999999999999995</v>
      </c>
      <c r="G26" s="27">
        <f>2.5-E32</f>
        <v>0.76</v>
      </c>
      <c r="H26" s="27">
        <f>Results!L4</f>
        <v>2.0769230769230771</v>
      </c>
    </row>
    <row r="27" spans="1:8" x14ac:dyDescent="0.3">
      <c r="A27" s="16" t="str">
        <f>VLOOKUP(Read_First!B4,Items!A1:S50,19,FALSE)</f>
        <v>Calidad Hedónico</v>
      </c>
      <c r="B27" s="26">
        <v>-1</v>
      </c>
      <c r="C27" s="27">
        <f>B33</f>
        <v>0.35</v>
      </c>
      <c r="D27" s="27">
        <f t="shared" si="0"/>
        <v>0.5</v>
      </c>
      <c r="E27" s="27">
        <f t="shared" si="0"/>
        <v>0.35</v>
      </c>
      <c r="F27" s="27">
        <f t="shared" si="0"/>
        <v>0.39000000000000012</v>
      </c>
      <c r="G27" s="27">
        <f>2.5-E33</f>
        <v>0.90999999999999992</v>
      </c>
      <c r="H27" s="27">
        <f>Results!L5</f>
        <v>1.3846153846153846</v>
      </c>
    </row>
    <row r="28" spans="1:8" x14ac:dyDescent="0.3">
      <c r="A28" s="16" t="s">
        <v>12</v>
      </c>
      <c r="B28" s="26">
        <v>-1</v>
      </c>
      <c r="C28" s="27">
        <f>B34</f>
        <v>0.59</v>
      </c>
      <c r="D28" s="27">
        <f t="shared" si="0"/>
        <v>0.39</v>
      </c>
      <c r="E28" s="27">
        <f t="shared" si="0"/>
        <v>0.33000000000000007</v>
      </c>
      <c r="F28" s="27">
        <f t="shared" si="0"/>
        <v>0.27</v>
      </c>
      <c r="G28" s="27">
        <f>2.5-E34</f>
        <v>0.91999999999999993</v>
      </c>
      <c r="H28" s="44">
        <f>Results!L6</f>
        <v>1.7307692307692308</v>
      </c>
    </row>
    <row r="30" spans="1:8" x14ac:dyDescent="0.3">
      <c r="A30" s="68" t="s">
        <v>43</v>
      </c>
      <c r="B30" s="68"/>
      <c r="C30" s="68"/>
      <c r="D30" s="68"/>
      <c r="E30" s="68"/>
    </row>
    <row r="31" spans="1:8" x14ac:dyDescent="0.3">
      <c r="A31" s="14" t="s">
        <v>21</v>
      </c>
      <c r="B31" s="45">
        <v>0.25</v>
      </c>
      <c r="C31" s="45">
        <v>0.5</v>
      </c>
      <c r="D31" s="45">
        <v>0.75</v>
      </c>
      <c r="E31" s="45">
        <v>0.9</v>
      </c>
    </row>
    <row r="32" spans="1:8" x14ac:dyDescent="0.3">
      <c r="A32" s="14" t="s">
        <v>44</v>
      </c>
      <c r="B32">
        <v>0.72</v>
      </c>
      <c r="C32">
        <v>1.17</v>
      </c>
      <c r="D32">
        <v>1.55</v>
      </c>
      <c r="E32">
        <v>1.74</v>
      </c>
    </row>
    <row r="33" spans="1:5" x14ac:dyDescent="0.3">
      <c r="A33" s="14" t="s">
        <v>45</v>
      </c>
      <c r="B33">
        <v>0.35</v>
      </c>
      <c r="C33">
        <v>0.85</v>
      </c>
      <c r="D33">
        <v>1.2</v>
      </c>
      <c r="E33">
        <v>1.59</v>
      </c>
    </row>
    <row r="34" spans="1:5" x14ac:dyDescent="0.3">
      <c r="A34" s="14" t="s">
        <v>12</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21875" defaultRowHeight="14.4" x14ac:dyDescent="0.3"/>
  <cols>
    <col min="1" max="8" width="8.77734375" style="2" customWidth="1"/>
    <col min="11" max="12" width="18.5546875" style="2" customWidth="1"/>
    <col min="13" max="13" width="9.21875" style="2"/>
    <col min="15" max="15" width="18.21875" style="4" customWidth="1"/>
    <col min="16" max="16" width="16" style="4" customWidth="1"/>
  </cols>
  <sheetData>
    <row r="1" spans="1:16" ht="185.1" customHeight="1" x14ac:dyDescent="0.3">
      <c r="A1" s="69" t="s">
        <v>46</v>
      </c>
      <c r="B1" s="70"/>
      <c r="C1" s="70"/>
      <c r="D1" s="70"/>
      <c r="E1" s="70"/>
      <c r="F1" s="70"/>
      <c r="G1" s="70"/>
      <c r="H1" s="70"/>
      <c r="I1" s="70"/>
      <c r="J1" s="70"/>
      <c r="K1" s="70"/>
      <c r="L1" s="70"/>
      <c r="M1" s="71"/>
      <c r="O1" s="15"/>
      <c r="P1" s="15"/>
    </row>
    <row r="2" spans="1:16" x14ac:dyDescent="0.3">
      <c r="A2" s="56" t="s">
        <v>7</v>
      </c>
      <c r="B2" s="56"/>
      <c r="C2" s="56"/>
      <c r="D2" s="56"/>
      <c r="E2" s="56"/>
      <c r="F2" s="56"/>
      <c r="G2" s="56"/>
      <c r="H2" s="56"/>
      <c r="K2" s="56" t="s">
        <v>47</v>
      </c>
      <c r="L2" s="56"/>
      <c r="M2" s="56"/>
      <c r="O2" s="72" t="s">
        <v>48</v>
      </c>
      <c r="P2" s="72"/>
    </row>
    <row r="3" spans="1:16" x14ac:dyDescent="0.3">
      <c r="A3" s="1">
        <v>1</v>
      </c>
      <c r="B3" s="1">
        <v>2</v>
      </c>
      <c r="C3" s="1">
        <v>3</v>
      </c>
      <c r="D3" s="1">
        <v>4</v>
      </c>
      <c r="E3" s="1">
        <v>5</v>
      </c>
      <c r="F3" s="1">
        <v>6</v>
      </c>
      <c r="G3" s="1">
        <v>7</v>
      </c>
      <c r="H3" s="1">
        <v>8</v>
      </c>
      <c r="K3" s="25" t="str">
        <f>VLOOKUP(Read_First!B4,Items!A1:S50,18,FALSE)</f>
        <v>Calidad Pragmática</v>
      </c>
      <c r="L3" s="25" t="str">
        <f>VLOOKUP(Read_First!B4,Items!A1:S50,19,FALSE)</f>
        <v>Calidad Hedónico</v>
      </c>
      <c r="M3" s="25" t="s">
        <v>49</v>
      </c>
      <c r="O3" s="47" t="s">
        <v>50</v>
      </c>
      <c r="P3" s="35" t="s">
        <v>51</v>
      </c>
    </row>
    <row r="4" spans="1:16" x14ac:dyDescent="0.3">
      <c r="A4" s="2">
        <f>IF(Data!A4&gt;0,Data!A4-4,"")</f>
        <v>3</v>
      </c>
      <c r="B4" s="2">
        <f>IF(Data!B4&gt;0,Data!B4-4,"")</f>
        <v>2</v>
      </c>
      <c r="C4" s="2">
        <f>IF(Data!C4&gt;0,Data!C4-4,"")</f>
        <v>3</v>
      </c>
      <c r="D4" s="2">
        <f>IF(Data!D4&gt;0,Data!D4-4,"")</f>
        <v>3</v>
      </c>
      <c r="E4" s="2">
        <f>IF(Data!E4&gt;0,Data!E4-4,"")</f>
        <v>2</v>
      </c>
      <c r="F4" s="2">
        <f>IF(Data!F4&gt;0,Data!F4-4,"")</f>
        <v>3</v>
      </c>
      <c r="G4" s="2">
        <f>IF(Data!G4&gt;0,Data!G4-4,"")</f>
        <v>3</v>
      </c>
      <c r="H4" s="2">
        <f>IF(Data!H4&gt;0,Data!H4-4,"")</f>
        <v>3</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3">
      <c r="A5" s="2">
        <f>IF(Data!A5&gt;0,Data!A5-4,"")</f>
        <v>3</v>
      </c>
      <c r="B5" s="2">
        <f>IF(Data!B5&gt;0,Data!B5-4,"")</f>
        <v>3</v>
      </c>
      <c r="C5" s="2">
        <f>IF(Data!C5&gt;0,Data!C5-4,"")</f>
        <v>2</v>
      </c>
      <c r="D5" s="2">
        <f>IF(Data!D5&gt;0,Data!D5-4,"")</f>
        <v>2</v>
      </c>
      <c r="E5" s="2">
        <f>IF(Data!E5&gt;0,Data!E5-4,"")</f>
        <v>2</v>
      </c>
      <c r="F5" s="2">
        <f>IF(Data!F5&gt;0,Data!F5-4,"")</f>
        <v>2</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3">
      <c r="A6" s="2">
        <f>IF(Data!A6&gt;0,Data!A6-4,"")</f>
        <v>3</v>
      </c>
      <c r="B6" s="2">
        <f>IF(Data!B6&gt;0,Data!B6-4,"")</f>
        <v>3</v>
      </c>
      <c r="C6" s="2">
        <f>IF(Data!C6&gt;0,Data!C6-4,"")</f>
        <v>3</v>
      </c>
      <c r="D6" s="2">
        <f>IF(Data!D6&gt;0,Data!D6-4,"")</f>
        <v>3</v>
      </c>
      <c r="E6" s="2">
        <f>IF(Data!E6&gt;0,Data!E6-4,"")</f>
        <v>1</v>
      </c>
      <c r="F6" s="2">
        <f>IF(Data!F6&gt;0,Data!F6-4,"")</f>
        <v>1</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3">
      <c r="A7" s="2">
        <f>IF(Data!A7&gt;0,Data!A7-4,"")</f>
        <v>0</v>
      </c>
      <c r="B7" s="2">
        <f>IF(Data!B7&gt;0,Data!B7-4,"")</f>
        <v>-1</v>
      </c>
      <c r="C7" s="2">
        <f>IF(Data!C7&gt;0,Data!C7-4,"")</f>
        <v>2</v>
      </c>
      <c r="D7" s="2">
        <f>IF(Data!D7&gt;0,Data!D7-4,"")</f>
        <v>-2</v>
      </c>
      <c r="E7" s="2">
        <f>IF(Data!E7&gt;0,Data!E7-4,"")</f>
        <v>-2</v>
      </c>
      <c r="F7" s="2">
        <f>IF(Data!F7&gt;0,Data!F7-4,"")</f>
        <v>-1</v>
      </c>
      <c r="G7" s="2">
        <f>IF(Data!G7&gt;0,Data!G7-4,"")</f>
        <v>-2</v>
      </c>
      <c r="H7" s="2">
        <f>IF(Data!H7&gt;0,Data!H7-4,"")</f>
        <v>-2</v>
      </c>
      <c r="K7" s="7">
        <f t="shared" si="0"/>
        <v>1</v>
      </c>
      <c r="L7" s="7" t="str">
        <f t="shared" si="1"/>
        <v/>
      </c>
      <c r="M7" s="4">
        <f t="shared" si="2"/>
        <v>1</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3">
      <c r="A8" s="2">
        <f>IF(Data!A8&gt;0,Data!A8-4,"")</f>
        <v>2</v>
      </c>
      <c r="B8" s="2">
        <f>IF(Data!B8&gt;0,Data!B8-4,"")</f>
        <v>2</v>
      </c>
      <c r="C8" s="2">
        <f>IF(Data!C8&gt;0,Data!C8-4,"")</f>
        <v>2</v>
      </c>
      <c r="D8" s="2">
        <f>IF(Data!D8&gt;0,Data!D8-4,"")</f>
        <v>2</v>
      </c>
      <c r="E8" s="2">
        <f>IF(Data!E8&gt;0,Data!E8-4,"")</f>
        <v>1</v>
      </c>
      <c r="F8" s="2">
        <f>IF(Data!F8&gt;0,Data!F8-4,"")</f>
        <v>2</v>
      </c>
      <c r="G8" s="2">
        <f>IF(Data!G8&gt;0,Data!G8-4,"")</f>
        <v>2</v>
      </c>
      <c r="H8" s="2">
        <f>IF(Data!H8&gt;0,Data!H8-4,"")</f>
        <v>2</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7</v>
      </c>
      <c r="P8" s="4" t="str">
        <f>IF(COUNTIF(Data!A8:H8,4)=8,"Remove","")</f>
        <v/>
      </c>
    </row>
    <row r="9" spans="1:16" x14ac:dyDescent="0.3">
      <c r="A9" s="2">
        <f>IF(Data!A9&gt;0,Data!A9-4,"")</f>
        <v>2</v>
      </c>
      <c r="B9" s="2">
        <f>IF(Data!B9&gt;0,Data!B9-4,"")</f>
        <v>3</v>
      </c>
      <c r="C9" s="2">
        <f>IF(Data!C9&gt;0,Data!C9-4,"")</f>
        <v>2</v>
      </c>
      <c r="D9" s="2">
        <f>IF(Data!D9&gt;0,Data!D9-4,"")</f>
        <v>1</v>
      </c>
      <c r="E9" s="2">
        <f>IF(Data!E9&gt;0,Data!E9-4,"")</f>
        <v>1</v>
      </c>
      <c r="F9" s="2">
        <f>IF(Data!F9&gt;0,Data!F9-4,"")</f>
        <v>2</v>
      </c>
      <c r="G9" s="2">
        <f>IF(Data!G9&gt;0,Data!G9-4,"")</f>
        <v>1</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3">
      <c r="A10" s="2">
        <f>IF(Data!A10&gt;0,Data!A10-4,"")</f>
        <v>3</v>
      </c>
      <c r="B10" s="2">
        <f>IF(Data!B10&gt;0,Data!B10-4,"")</f>
        <v>2</v>
      </c>
      <c r="C10" s="2">
        <f>IF(Data!C10&gt;0,Data!C10-4,"")</f>
        <v>3</v>
      </c>
      <c r="D10" s="2">
        <f>IF(Data!D10&gt;0,Data!D10-4,"")</f>
        <v>3</v>
      </c>
      <c r="E10" s="2">
        <f>IF(Data!E10&gt;0,Data!E10-4,"")</f>
        <v>2</v>
      </c>
      <c r="F10" s="2">
        <f>IF(Data!F10&gt;0,Data!F10-4,"")</f>
        <v>3</v>
      </c>
      <c r="G10" s="2">
        <f>IF(Data!G10&gt;0,Data!G10-4,"")</f>
        <v>3</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3">
      <c r="A11" s="2">
        <f>IF(Data!A11&gt;0,Data!A11-4,"")</f>
        <v>2</v>
      </c>
      <c r="B11" s="2">
        <f>IF(Data!B11&gt;0,Data!B11-4,"")</f>
        <v>3</v>
      </c>
      <c r="C11" s="2">
        <f>IF(Data!C11&gt;0,Data!C11-4,"")</f>
        <v>2</v>
      </c>
      <c r="D11" s="2">
        <f>IF(Data!D11&gt;0,Data!D11-4,"")</f>
        <v>2</v>
      </c>
      <c r="E11" s="2">
        <f>IF(Data!E11&gt;0,Data!E11-4,"")</f>
        <v>0</v>
      </c>
      <c r="F11" s="2">
        <f>IF(Data!F11&gt;0,Data!F11-4,"")</f>
        <v>1</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0</v>
      </c>
      <c r="B12" s="2">
        <f>IF(Data!B12&gt;0,Data!B12-4,"")</f>
        <v>3</v>
      </c>
      <c r="C12" s="2">
        <f>IF(Data!C12&gt;0,Data!C12-4,"")</f>
        <v>0</v>
      </c>
      <c r="D12" s="2">
        <f>IF(Data!D12&gt;0,Data!D12-4,"")</f>
        <v>-1</v>
      </c>
      <c r="E12" s="2">
        <f>IF(Data!E12&gt;0,Data!E12-4,"")</f>
        <v>3</v>
      </c>
      <c r="F12" s="2">
        <f>IF(Data!F12&gt;0,Data!F12-4,"")</f>
        <v>3</v>
      </c>
      <c r="G12" s="2">
        <f>IF(Data!G12&gt;0,Data!G12-4,"")</f>
        <v>1</v>
      </c>
      <c r="H12" s="2">
        <f>IF(Data!H12&gt;0,Data!H12-4,"")</f>
        <v>1</v>
      </c>
      <c r="K12" s="7">
        <f t="shared" si="0"/>
        <v>1</v>
      </c>
      <c r="L12" s="7" t="str">
        <f t="shared" si="1"/>
        <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3</v>
      </c>
      <c r="B13" s="2">
        <f>IF(Data!B13&gt;0,Data!B13-4,"")</f>
        <v>3</v>
      </c>
      <c r="C13" s="2">
        <f>IF(Data!C13&gt;0,Data!C13-4,"")</f>
        <v>2</v>
      </c>
      <c r="D13" s="2">
        <f>IF(Data!D13&gt;0,Data!D13-4,"")</f>
        <v>3</v>
      </c>
      <c r="E13" s="2">
        <f>IF(Data!E13&gt;0,Data!E13-4,"")</f>
        <v>1</v>
      </c>
      <c r="F13" s="2">
        <f>IF(Data!F13&gt;0,Data!F13-4,"")</f>
        <v>2</v>
      </c>
      <c r="G13" s="2">
        <f>IF(Data!G13&gt;0,Data!G13-4,"")</f>
        <v>1</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3">
      <c r="A14" s="2">
        <f>IF(Data!A14&gt;0,Data!A14-4,"")</f>
        <v>2</v>
      </c>
      <c r="B14" s="2">
        <f>IF(Data!B14&gt;0,Data!B14-4,"")</f>
        <v>3</v>
      </c>
      <c r="C14" s="2">
        <f>IF(Data!C14&gt;0,Data!C14-4,"")</f>
        <v>3</v>
      </c>
      <c r="D14" s="2">
        <f>IF(Data!D14&gt;0,Data!D14-4,"")</f>
        <v>3</v>
      </c>
      <c r="E14" s="2">
        <f>IF(Data!E14&gt;0,Data!E14-4,"")</f>
        <v>2</v>
      </c>
      <c r="F14" s="2">
        <f>IF(Data!F14&gt;0,Data!F14-4,"")</f>
        <v>3</v>
      </c>
      <c r="G14" s="2">
        <f>IF(Data!G14&gt;0,Data!G14-4,"")</f>
        <v>1</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3">
      <c r="A15" s="2">
        <f>IF(Data!A15&gt;0,Data!A15-4,"")</f>
        <v>2</v>
      </c>
      <c r="B15" s="2">
        <f>IF(Data!B15&gt;0,Data!B15-4,"")</f>
        <v>1</v>
      </c>
      <c r="C15" s="2">
        <f>IF(Data!C15&gt;0,Data!C15-4,"")</f>
        <v>3</v>
      </c>
      <c r="D15" s="2">
        <f>IF(Data!D15&gt;0,Data!D15-4,"")</f>
        <v>1</v>
      </c>
      <c r="E15" s="2">
        <f>IF(Data!E15&gt;0,Data!E15-4,"")</f>
        <v>-1</v>
      </c>
      <c r="F15" s="2">
        <f>IF(Data!F15&gt;0,Data!F15-4,"")</f>
        <v>1</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3">
      <c r="A16" s="2">
        <f>IF(Data!A16&gt;0,Data!A16-4,"")</f>
        <v>1</v>
      </c>
      <c r="B16" s="2">
        <f>IF(Data!B16&gt;0,Data!B16-4,"")</f>
        <v>2</v>
      </c>
      <c r="C16" s="2">
        <f>IF(Data!C16&gt;0,Data!C16-4,"")</f>
        <v>3</v>
      </c>
      <c r="D16" s="2">
        <f>IF(Data!D16&gt;0,Data!D16-4,"")</f>
        <v>3</v>
      </c>
      <c r="E16" s="2">
        <f>IF(Data!E16&gt;0,Data!E16-4,"")</f>
        <v>2</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21875" defaultRowHeight="14.4" x14ac:dyDescent="0.3"/>
  <cols>
    <col min="1" max="1" width="18.44140625" customWidth="1"/>
    <col min="2" max="17" width="15.5546875" customWidth="1"/>
    <col min="18" max="19" width="18.44140625" customWidth="1"/>
  </cols>
  <sheetData>
    <row r="1" spans="1:19" x14ac:dyDescent="0.3">
      <c r="A1" s="14" t="s">
        <v>52</v>
      </c>
      <c r="B1" s="14" t="s">
        <v>53</v>
      </c>
      <c r="C1" s="14" t="s">
        <v>54</v>
      </c>
      <c r="D1" s="14" t="s">
        <v>55</v>
      </c>
      <c r="E1" s="14" t="s">
        <v>56</v>
      </c>
      <c r="F1" s="14" t="s">
        <v>57</v>
      </c>
      <c r="G1" s="14" t="s">
        <v>58</v>
      </c>
      <c r="H1" s="14" t="s">
        <v>59</v>
      </c>
      <c r="I1" s="14" t="s">
        <v>60</v>
      </c>
      <c r="J1" s="14" t="s">
        <v>61</v>
      </c>
      <c r="K1" s="14" t="s">
        <v>62</v>
      </c>
      <c r="L1" s="14" t="s">
        <v>63</v>
      </c>
      <c r="M1" s="14" t="s">
        <v>64</v>
      </c>
      <c r="N1" s="14" t="s">
        <v>65</v>
      </c>
      <c r="O1" s="14" t="s">
        <v>66</v>
      </c>
      <c r="P1" s="14" t="s">
        <v>67</v>
      </c>
      <c r="Q1" s="14" t="s">
        <v>68</v>
      </c>
      <c r="R1" s="14" t="s">
        <v>10</v>
      </c>
      <c r="S1" s="14" t="s">
        <v>11</v>
      </c>
    </row>
    <row r="2" spans="1:19" x14ac:dyDescent="0.3">
      <c r="A2" t="s">
        <v>69</v>
      </c>
      <c r="B2" t="s">
        <v>70</v>
      </c>
      <c r="C2" t="s">
        <v>71</v>
      </c>
      <c r="D2" t="s">
        <v>72</v>
      </c>
      <c r="E2" t="s">
        <v>73</v>
      </c>
      <c r="F2" t="s">
        <v>74</v>
      </c>
      <c r="G2" t="s">
        <v>75</v>
      </c>
      <c r="H2" t="s">
        <v>76</v>
      </c>
      <c r="I2" t="s">
        <v>77</v>
      </c>
      <c r="J2" t="s">
        <v>78</v>
      </c>
      <c r="K2" t="s">
        <v>79</v>
      </c>
      <c r="L2" t="s">
        <v>80</v>
      </c>
      <c r="M2" t="s">
        <v>81</v>
      </c>
      <c r="N2" t="s">
        <v>82</v>
      </c>
      <c r="O2" t="s">
        <v>83</v>
      </c>
      <c r="P2" t="s">
        <v>84</v>
      </c>
      <c r="Q2" t="s">
        <v>85</v>
      </c>
      <c r="R2" t="s">
        <v>86</v>
      </c>
      <c r="S2" t="s">
        <v>87</v>
      </c>
    </row>
    <row r="3" spans="1:19" x14ac:dyDescent="0.3">
      <c r="A3" t="s">
        <v>88</v>
      </c>
      <c r="B3" t="s">
        <v>89</v>
      </c>
      <c r="C3" t="s">
        <v>90</v>
      </c>
      <c r="D3" t="s">
        <v>91</v>
      </c>
      <c r="E3" t="s">
        <v>92</v>
      </c>
      <c r="F3" t="s">
        <v>93</v>
      </c>
      <c r="G3" t="s">
        <v>94</v>
      </c>
      <c r="H3" t="s">
        <v>95</v>
      </c>
      <c r="I3" t="s">
        <v>96</v>
      </c>
      <c r="J3" t="s">
        <v>97</v>
      </c>
      <c r="K3" t="s">
        <v>98</v>
      </c>
      <c r="L3" t="s">
        <v>99</v>
      </c>
      <c r="M3" t="s">
        <v>100</v>
      </c>
      <c r="N3" t="s">
        <v>101</v>
      </c>
      <c r="O3" t="s">
        <v>102</v>
      </c>
      <c r="P3" t="s">
        <v>103</v>
      </c>
      <c r="Q3" t="s">
        <v>104</v>
      </c>
      <c r="R3" t="s">
        <v>10</v>
      </c>
      <c r="S3" t="s">
        <v>11</v>
      </c>
    </row>
    <row r="4" spans="1:19" x14ac:dyDescent="0.3">
      <c r="A4" t="s">
        <v>3</v>
      </c>
      <c r="B4" t="s">
        <v>105</v>
      </c>
      <c r="C4" t="s">
        <v>106</v>
      </c>
      <c r="D4" t="s">
        <v>107</v>
      </c>
      <c r="E4" t="s">
        <v>108</v>
      </c>
      <c r="F4" t="s">
        <v>109</v>
      </c>
      <c r="G4" t="s">
        <v>110</v>
      </c>
      <c r="H4" t="s">
        <v>111</v>
      </c>
      <c r="I4" t="s">
        <v>112</v>
      </c>
      <c r="J4" t="s">
        <v>113</v>
      </c>
      <c r="K4" t="s">
        <v>114</v>
      </c>
      <c r="L4" t="s">
        <v>110</v>
      </c>
      <c r="M4" t="s">
        <v>115</v>
      </c>
      <c r="N4" t="s">
        <v>116</v>
      </c>
      <c r="O4" t="s">
        <v>117</v>
      </c>
      <c r="P4" t="s">
        <v>118</v>
      </c>
      <c r="Q4" t="s">
        <v>119</v>
      </c>
      <c r="R4" t="s">
        <v>120</v>
      </c>
      <c r="S4" t="s">
        <v>121</v>
      </c>
    </row>
    <row r="5" spans="1:19" x14ac:dyDescent="0.3">
      <c r="A5" t="s">
        <v>122</v>
      </c>
      <c r="B5" t="s">
        <v>123</v>
      </c>
      <c r="C5" t="s">
        <v>124</v>
      </c>
      <c r="D5" t="s">
        <v>125</v>
      </c>
      <c r="E5" t="s">
        <v>126</v>
      </c>
      <c r="F5" t="s">
        <v>127</v>
      </c>
      <c r="G5" t="s">
        <v>128</v>
      </c>
      <c r="H5" t="s">
        <v>129</v>
      </c>
      <c r="I5" t="s">
        <v>130</v>
      </c>
      <c r="J5" t="s">
        <v>131</v>
      </c>
      <c r="K5" t="s">
        <v>132</v>
      </c>
      <c r="L5" t="s">
        <v>133</v>
      </c>
      <c r="M5" t="s">
        <v>134</v>
      </c>
      <c r="N5" t="s">
        <v>135</v>
      </c>
      <c r="O5" t="s">
        <v>136</v>
      </c>
      <c r="P5" t="s">
        <v>137</v>
      </c>
      <c r="Q5" t="s">
        <v>138</v>
      </c>
      <c r="R5" t="s">
        <v>139</v>
      </c>
      <c r="S5" t="s">
        <v>140</v>
      </c>
    </row>
    <row r="6" spans="1:19" x14ac:dyDescent="0.3">
      <c r="A6" t="s">
        <v>141</v>
      </c>
      <c r="B6" t="s">
        <v>142</v>
      </c>
      <c r="C6" t="s">
        <v>143</v>
      </c>
      <c r="D6" t="s">
        <v>144</v>
      </c>
      <c r="E6" t="s">
        <v>145</v>
      </c>
      <c r="F6" t="s">
        <v>146</v>
      </c>
      <c r="G6" t="s">
        <v>147</v>
      </c>
      <c r="H6" t="s">
        <v>148</v>
      </c>
      <c r="I6" t="s">
        <v>149</v>
      </c>
      <c r="J6" t="s">
        <v>150</v>
      </c>
      <c r="K6" t="s">
        <v>151</v>
      </c>
      <c r="L6" t="s">
        <v>152</v>
      </c>
      <c r="M6" t="s">
        <v>153</v>
      </c>
      <c r="N6" t="s">
        <v>154</v>
      </c>
      <c r="O6" t="s">
        <v>155</v>
      </c>
      <c r="P6" t="s">
        <v>156</v>
      </c>
      <c r="Q6" t="s">
        <v>157</v>
      </c>
      <c r="R6" t="s">
        <v>158</v>
      </c>
      <c r="S6" t="s">
        <v>159</v>
      </c>
    </row>
    <row r="7" spans="1:19" x14ac:dyDescent="0.3">
      <c r="A7" t="s">
        <v>160</v>
      </c>
      <c r="B7" t="s">
        <v>161</v>
      </c>
      <c r="C7" t="s">
        <v>162</v>
      </c>
      <c r="D7" t="s">
        <v>163</v>
      </c>
      <c r="E7" t="s">
        <v>164</v>
      </c>
      <c r="F7" t="s">
        <v>127</v>
      </c>
      <c r="G7" t="s">
        <v>165</v>
      </c>
      <c r="H7" t="s">
        <v>166</v>
      </c>
      <c r="I7" t="s">
        <v>167</v>
      </c>
      <c r="J7" t="s">
        <v>168</v>
      </c>
      <c r="K7" t="s">
        <v>169</v>
      </c>
      <c r="L7" t="s">
        <v>170</v>
      </c>
      <c r="M7" t="s">
        <v>171</v>
      </c>
      <c r="N7" t="s">
        <v>172</v>
      </c>
      <c r="O7" t="s">
        <v>173</v>
      </c>
      <c r="P7" t="s">
        <v>174</v>
      </c>
      <c r="Q7" t="s">
        <v>175</v>
      </c>
      <c r="R7" t="s">
        <v>176</v>
      </c>
      <c r="S7" t="s">
        <v>177</v>
      </c>
    </row>
    <row r="8" spans="1:19" x14ac:dyDescent="0.3">
      <c r="A8" t="s">
        <v>178</v>
      </c>
      <c r="B8" t="s">
        <v>179</v>
      </c>
      <c r="C8" t="s">
        <v>180</v>
      </c>
      <c r="D8" t="s">
        <v>181</v>
      </c>
      <c r="E8" t="s">
        <v>182</v>
      </c>
      <c r="F8" t="s">
        <v>183</v>
      </c>
      <c r="G8" t="s">
        <v>184</v>
      </c>
      <c r="H8" t="s">
        <v>185</v>
      </c>
      <c r="I8" t="s">
        <v>186</v>
      </c>
      <c r="J8" t="s">
        <v>187</v>
      </c>
      <c r="K8" t="s">
        <v>188</v>
      </c>
      <c r="L8" t="s">
        <v>189</v>
      </c>
      <c r="M8" t="s">
        <v>190</v>
      </c>
      <c r="N8" t="s">
        <v>191</v>
      </c>
      <c r="O8" t="s">
        <v>192</v>
      </c>
      <c r="P8" t="s">
        <v>193</v>
      </c>
      <c r="Q8" t="s">
        <v>119</v>
      </c>
      <c r="R8" t="s">
        <v>194</v>
      </c>
      <c r="S8" t="s">
        <v>195</v>
      </c>
    </row>
    <row r="9" spans="1:19" x14ac:dyDescent="0.3">
      <c r="A9" t="s">
        <v>196</v>
      </c>
      <c r="B9" t="s">
        <v>197</v>
      </c>
      <c r="C9" t="s">
        <v>198</v>
      </c>
      <c r="D9" t="s">
        <v>199</v>
      </c>
      <c r="E9" t="s">
        <v>200</v>
      </c>
      <c r="F9" t="s">
        <v>201</v>
      </c>
      <c r="G9" t="s">
        <v>202</v>
      </c>
      <c r="H9" t="s">
        <v>203</v>
      </c>
      <c r="I9" t="s">
        <v>204</v>
      </c>
      <c r="J9" t="s">
        <v>205</v>
      </c>
      <c r="K9" t="s">
        <v>206</v>
      </c>
      <c r="L9" t="s">
        <v>207</v>
      </c>
      <c r="M9" t="s">
        <v>208</v>
      </c>
      <c r="N9" t="s">
        <v>209</v>
      </c>
      <c r="O9" t="s">
        <v>210</v>
      </c>
      <c r="P9" t="s">
        <v>211</v>
      </c>
      <c r="Q9" t="s">
        <v>212</v>
      </c>
      <c r="R9" s="46" t="s">
        <v>213</v>
      </c>
      <c r="S9" s="46" t="s">
        <v>214</v>
      </c>
    </row>
    <row r="10" spans="1:19" x14ac:dyDescent="0.3">
      <c r="A10" t="s">
        <v>215</v>
      </c>
      <c r="B10" t="s">
        <v>216</v>
      </c>
      <c r="C10" t="s">
        <v>217</v>
      </c>
      <c r="D10" t="s">
        <v>218</v>
      </c>
      <c r="E10" t="s">
        <v>219</v>
      </c>
      <c r="F10" t="s">
        <v>220</v>
      </c>
      <c r="G10" t="s">
        <v>221</v>
      </c>
      <c r="H10" t="s">
        <v>222</v>
      </c>
      <c r="I10" t="s">
        <v>223</v>
      </c>
      <c r="J10" t="s">
        <v>224</v>
      </c>
      <c r="K10" t="s">
        <v>225</v>
      </c>
      <c r="L10" t="s">
        <v>226</v>
      </c>
      <c r="M10" t="s">
        <v>227</v>
      </c>
      <c r="N10" t="s">
        <v>228</v>
      </c>
      <c r="O10" t="s">
        <v>229</v>
      </c>
      <c r="P10" t="s">
        <v>230</v>
      </c>
      <c r="Q10" t="s">
        <v>231</v>
      </c>
      <c r="R10" t="s">
        <v>232</v>
      </c>
      <c r="S10" t="s">
        <v>233</v>
      </c>
    </row>
    <row r="11" spans="1:19" x14ac:dyDescent="0.3">
      <c r="A11" t="s">
        <v>234</v>
      </c>
      <c r="B11" t="s">
        <v>235</v>
      </c>
      <c r="C11" t="s">
        <v>236</v>
      </c>
      <c r="D11" t="s">
        <v>237</v>
      </c>
      <c r="E11" t="s">
        <v>238</v>
      </c>
      <c r="F11" t="s">
        <v>239</v>
      </c>
      <c r="G11" t="s">
        <v>240</v>
      </c>
      <c r="H11" t="s">
        <v>241</v>
      </c>
      <c r="I11" t="s">
        <v>242</v>
      </c>
      <c r="J11" t="s">
        <v>243</v>
      </c>
      <c r="K11" t="s">
        <v>244</v>
      </c>
      <c r="L11" t="s">
        <v>245</v>
      </c>
      <c r="M11" t="s">
        <v>246</v>
      </c>
      <c r="N11" t="s">
        <v>247</v>
      </c>
      <c r="O11" t="s">
        <v>248</v>
      </c>
      <c r="P11" t="s">
        <v>249</v>
      </c>
      <c r="Q11" t="s">
        <v>250</v>
      </c>
      <c r="R11" t="s">
        <v>251</v>
      </c>
      <c r="S11" t="s">
        <v>252</v>
      </c>
    </row>
    <row r="12" spans="1:19" x14ac:dyDescent="0.3">
      <c r="A12" t="s">
        <v>253</v>
      </c>
      <c r="B12" t="s">
        <v>254</v>
      </c>
      <c r="C12" t="s">
        <v>255</v>
      </c>
      <c r="D12" t="s">
        <v>256</v>
      </c>
      <c r="E12" t="s">
        <v>257</v>
      </c>
      <c r="F12" t="s">
        <v>258</v>
      </c>
      <c r="G12" t="s">
        <v>259</v>
      </c>
      <c r="H12" t="s">
        <v>260</v>
      </c>
      <c r="I12" t="s">
        <v>261</v>
      </c>
      <c r="J12" t="s">
        <v>262</v>
      </c>
      <c r="K12" t="s">
        <v>263</v>
      </c>
      <c r="L12" t="s">
        <v>264</v>
      </c>
      <c r="M12" t="s">
        <v>265</v>
      </c>
      <c r="N12" t="s">
        <v>266</v>
      </c>
      <c r="O12" t="s">
        <v>267</v>
      </c>
      <c r="P12" t="s">
        <v>268</v>
      </c>
      <c r="Q12" t="s">
        <v>269</v>
      </c>
      <c r="R12" t="s">
        <v>270</v>
      </c>
      <c r="S12" t="s">
        <v>271</v>
      </c>
    </row>
    <row r="13" spans="1:19" x14ac:dyDescent="0.3">
      <c r="A13" t="s">
        <v>272</v>
      </c>
      <c r="B13" t="s">
        <v>273</v>
      </c>
      <c r="C13" t="s">
        <v>71</v>
      </c>
      <c r="D13" t="s">
        <v>274</v>
      </c>
      <c r="E13" t="s">
        <v>73</v>
      </c>
      <c r="F13" t="s">
        <v>275</v>
      </c>
      <c r="G13" t="s">
        <v>276</v>
      </c>
      <c r="H13" t="s">
        <v>277</v>
      </c>
      <c r="I13" t="s">
        <v>278</v>
      </c>
      <c r="J13" t="s">
        <v>279</v>
      </c>
      <c r="K13" t="s">
        <v>280</v>
      </c>
      <c r="L13" t="s">
        <v>281</v>
      </c>
      <c r="M13" t="s">
        <v>282</v>
      </c>
      <c r="N13" t="s">
        <v>283</v>
      </c>
      <c r="O13" t="s">
        <v>284</v>
      </c>
      <c r="P13" t="s">
        <v>285</v>
      </c>
      <c r="Q13" t="s">
        <v>286</v>
      </c>
      <c r="R13" t="s">
        <v>287</v>
      </c>
      <c r="S13" t="s">
        <v>288</v>
      </c>
    </row>
    <row r="14" spans="1:19" x14ac:dyDescent="0.3">
      <c r="A14" t="s">
        <v>289</v>
      </c>
      <c r="B14" s="36" t="s">
        <v>290</v>
      </c>
      <c r="C14" s="36" t="s">
        <v>291</v>
      </c>
      <c r="D14" s="36" t="s">
        <v>292</v>
      </c>
      <c r="E14" s="36" t="s">
        <v>293</v>
      </c>
      <c r="F14" s="36" t="s">
        <v>294</v>
      </c>
      <c r="G14" s="36" t="s">
        <v>295</v>
      </c>
      <c r="H14" s="36" t="s">
        <v>296</v>
      </c>
      <c r="I14" s="36" t="s">
        <v>297</v>
      </c>
      <c r="J14" s="36" t="s">
        <v>298</v>
      </c>
      <c r="K14" s="36" t="s">
        <v>299</v>
      </c>
      <c r="L14" s="36" t="s">
        <v>300</v>
      </c>
      <c r="M14" s="36" t="s">
        <v>301</v>
      </c>
      <c r="N14" s="36" t="s">
        <v>302</v>
      </c>
      <c r="O14" s="36" t="s">
        <v>303</v>
      </c>
      <c r="P14" s="36" t="s">
        <v>304</v>
      </c>
      <c r="Q14" s="36" t="s">
        <v>305</v>
      </c>
      <c r="R14" t="s">
        <v>306</v>
      </c>
      <c r="S14" t="s">
        <v>307</v>
      </c>
    </row>
    <row r="15" spans="1:19" x14ac:dyDescent="0.3">
      <c r="A15" t="s">
        <v>308</v>
      </c>
      <c r="B15" s="36" t="s">
        <v>309</v>
      </c>
      <c r="C15" s="36" t="s">
        <v>310</v>
      </c>
      <c r="D15" s="36" t="s">
        <v>311</v>
      </c>
      <c r="E15" s="36" t="s">
        <v>312</v>
      </c>
      <c r="F15" s="36" t="s">
        <v>313</v>
      </c>
      <c r="G15" s="36" t="s">
        <v>314</v>
      </c>
      <c r="H15" s="36" t="s">
        <v>315</v>
      </c>
      <c r="I15" s="36" t="s">
        <v>316</v>
      </c>
      <c r="J15" s="36" t="s">
        <v>317</v>
      </c>
      <c r="K15" s="36" t="s">
        <v>318</v>
      </c>
      <c r="L15" s="36" t="s">
        <v>319</v>
      </c>
      <c r="M15" s="36" t="s">
        <v>320</v>
      </c>
      <c r="N15" s="36" t="s">
        <v>321</v>
      </c>
      <c r="O15" s="36" t="s">
        <v>322</v>
      </c>
      <c r="P15" s="36" t="s">
        <v>323</v>
      </c>
      <c r="Q15" s="36" t="s">
        <v>324</v>
      </c>
      <c r="R15" t="s">
        <v>325</v>
      </c>
      <c r="S15" t="s">
        <v>326</v>
      </c>
    </row>
    <row r="16" spans="1:19" x14ac:dyDescent="0.3">
      <c r="A16" t="s">
        <v>327</v>
      </c>
      <c r="B16" s="36" t="s">
        <v>328</v>
      </c>
      <c r="C16" s="36" t="s">
        <v>329</v>
      </c>
      <c r="D16" s="36" t="s">
        <v>330</v>
      </c>
      <c r="E16" s="36" t="s">
        <v>331</v>
      </c>
      <c r="F16" s="36" t="s">
        <v>332</v>
      </c>
      <c r="G16" s="36" t="s">
        <v>333</v>
      </c>
      <c r="H16" s="36" t="s">
        <v>334</v>
      </c>
      <c r="I16" s="36" t="s">
        <v>335</v>
      </c>
      <c r="J16" s="36" t="s">
        <v>336</v>
      </c>
      <c r="K16" s="36" t="s">
        <v>337</v>
      </c>
      <c r="L16" s="36" t="s">
        <v>338</v>
      </c>
      <c r="M16" s="36" t="s">
        <v>339</v>
      </c>
      <c r="N16" s="36" t="s">
        <v>340</v>
      </c>
      <c r="O16" s="36" t="s">
        <v>341</v>
      </c>
      <c r="P16" s="36" t="s">
        <v>342</v>
      </c>
      <c r="Q16" s="36" t="s">
        <v>343</v>
      </c>
      <c r="R16" t="s">
        <v>344</v>
      </c>
      <c r="S16" t="s">
        <v>345</v>
      </c>
    </row>
    <row r="17" spans="1:19" x14ac:dyDescent="0.3">
      <c r="A17" t="s">
        <v>346</v>
      </c>
      <c r="B17" s="36" t="s">
        <v>347</v>
      </c>
      <c r="C17" s="36" t="s">
        <v>348</v>
      </c>
      <c r="D17" s="36" t="s">
        <v>349</v>
      </c>
      <c r="E17" s="36" t="s">
        <v>350</v>
      </c>
      <c r="F17" s="36" t="s">
        <v>351</v>
      </c>
      <c r="G17" s="36" t="s">
        <v>352</v>
      </c>
      <c r="H17" s="36" t="s">
        <v>353</v>
      </c>
      <c r="I17" s="36" t="s">
        <v>354</v>
      </c>
      <c r="J17" s="36" t="s">
        <v>355</v>
      </c>
      <c r="K17" s="36" t="s">
        <v>356</v>
      </c>
      <c r="L17" s="36" t="s">
        <v>357</v>
      </c>
      <c r="M17" s="36" t="s">
        <v>358</v>
      </c>
      <c r="N17" s="36" t="s">
        <v>359</v>
      </c>
      <c r="O17" s="36" t="s">
        <v>360</v>
      </c>
      <c r="P17" s="36" t="s">
        <v>361</v>
      </c>
      <c r="Q17" s="36" t="s">
        <v>362</v>
      </c>
      <c r="R17" t="s">
        <v>363</v>
      </c>
      <c r="S17" t="s">
        <v>364</v>
      </c>
    </row>
    <row r="18" spans="1:19" x14ac:dyDescent="0.3">
      <c r="A18" t="s">
        <v>365</v>
      </c>
      <c r="B18" s="36" t="s">
        <v>366</v>
      </c>
      <c r="C18" s="36" t="s">
        <v>367</v>
      </c>
      <c r="D18" s="36" t="s">
        <v>368</v>
      </c>
      <c r="E18" s="36" t="s">
        <v>369</v>
      </c>
      <c r="F18" s="36" t="s">
        <v>370</v>
      </c>
      <c r="G18" s="36" t="s">
        <v>371</v>
      </c>
      <c r="H18" s="36" t="s">
        <v>372</v>
      </c>
      <c r="I18" s="36" t="s">
        <v>373</v>
      </c>
      <c r="J18" s="36" t="s">
        <v>374</v>
      </c>
      <c r="K18" s="36" t="s">
        <v>375</v>
      </c>
      <c r="L18" s="36" t="s">
        <v>376</v>
      </c>
      <c r="M18" s="36" t="s">
        <v>377</v>
      </c>
      <c r="N18" s="36" t="s">
        <v>378</v>
      </c>
      <c r="O18" s="36" t="s">
        <v>379</v>
      </c>
      <c r="P18" s="36" t="s">
        <v>380</v>
      </c>
      <c r="Q18" s="36" t="s">
        <v>381</v>
      </c>
      <c r="R18" t="s">
        <v>382</v>
      </c>
      <c r="S18" t="s">
        <v>383</v>
      </c>
    </row>
    <row r="19" spans="1:19" x14ac:dyDescent="0.3">
      <c r="A19" t="s">
        <v>384</v>
      </c>
      <c r="B19" s="36" t="s">
        <v>385</v>
      </c>
      <c r="C19" s="36" t="s">
        <v>386</v>
      </c>
      <c r="D19" s="36" t="s">
        <v>387</v>
      </c>
      <c r="E19" s="36" t="s">
        <v>386</v>
      </c>
      <c r="F19" s="36" t="s">
        <v>388</v>
      </c>
      <c r="G19" s="36" t="s">
        <v>389</v>
      </c>
      <c r="H19" s="36" t="s">
        <v>390</v>
      </c>
      <c r="I19" s="36" t="s">
        <v>391</v>
      </c>
      <c r="J19" s="36" t="s">
        <v>392</v>
      </c>
      <c r="K19" s="36" t="s">
        <v>393</v>
      </c>
      <c r="L19" s="36" t="s">
        <v>394</v>
      </c>
      <c r="M19" s="36" t="s">
        <v>395</v>
      </c>
      <c r="N19" s="36" t="s">
        <v>396</v>
      </c>
      <c r="O19" s="36" t="s">
        <v>397</v>
      </c>
      <c r="P19" s="36" t="s">
        <v>398</v>
      </c>
      <c r="Q19" s="36" t="s">
        <v>399</v>
      </c>
      <c r="R19" t="s">
        <v>400</v>
      </c>
      <c r="S19" t="s">
        <v>401</v>
      </c>
    </row>
    <row r="20" spans="1:19" x14ac:dyDescent="0.3">
      <c r="A20" t="s">
        <v>402</v>
      </c>
      <c r="B20" s="36" t="s">
        <v>403</v>
      </c>
      <c r="C20" s="36" t="s">
        <v>404</v>
      </c>
      <c r="D20" s="36" t="s">
        <v>405</v>
      </c>
      <c r="E20" s="36" t="s">
        <v>406</v>
      </c>
      <c r="F20" s="36" t="s">
        <v>407</v>
      </c>
      <c r="G20" s="36" t="s">
        <v>408</v>
      </c>
      <c r="H20" s="36" t="s">
        <v>409</v>
      </c>
      <c r="I20" s="36" t="s">
        <v>410</v>
      </c>
      <c r="J20" s="36" t="s">
        <v>411</v>
      </c>
      <c r="K20" s="36" t="s">
        <v>412</v>
      </c>
      <c r="L20" s="36" t="s">
        <v>413</v>
      </c>
      <c r="M20" s="36" t="s">
        <v>414</v>
      </c>
      <c r="N20" t="s">
        <v>415</v>
      </c>
      <c r="O20" t="s">
        <v>416</v>
      </c>
      <c r="P20" s="36" t="s">
        <v>417</v>
      </c>
      <c r="Q20" s="36" t="s">
        <v>418</v>
      </c>
      <c r="R20" t="s">
        <v>419</v>
      </c>
      <c r="S20" t="s">
        <v>420</v>
      </c>
    </row>
    <row r="21" spans="1:19" x14ac:dyDescent="0.3">
      <c r="A21" t="s">
        <v>421</v>
      </c>
      <c r="B21" s="36" t="s">
        <v>422</v>
      </c>
      <c r="C21" s="36" t="s">
        <v>423</v>
      </c>
      <c r="D21" s="36" t="s">
        <v>424</v>
      </c>
      <c r="E21" s="36" t="s">
        <v>425</v>
      </c>
      <c r="F21" s="36" t="s">
        <v>426</v>
      </c>
      <c r="G21" s="36" t="s">
        <v>427</v>
      </c>
      <c r="H21" s="36" t="s">
        <v>428</v>
      </c>
      <c r="I21" s="36" t="s">
        <v>429</v>
      </c>
      <c r="J21" s="36" t="s">
        <v>430</v>
      </c>
      <c r="K21" s="36" t="s">
        <v>431</v>
      </c>
      <c r="L21" s="36" t="s">
        <v>432</v>
      </c>
      <c r="M21" s="36" t="s">
        <v>433</v>
      </c>
      <c r="N21" s="36" t="s">
        <v>434</v>
      </c>
      <c r="O21" s="36" t="s">
        <v>435</v>
      </c>
      <c r="P21" s="36" t="s">
        <v>436</v>
      </c>
      <c r="Q21" s="36" t="s">
        <v>437</v>
      </c>
      <c r="R21" t="s">
        <v>438</v>
      </c>
      <c r="S21" t="s">
        <v>439</v>
      </c>
    </row>
    <row r="22" spans="1:19" x14ac:dyDescent="0.3">
      <c r="A22" t="s">
        <v>440</v>
      </c>
      <c r="B22" s="36" t="s">
        <v>254</v>
      </c>
      <c r="C22" s="36" t="s">
        <v>441</v>
      </c>
      <c r="D22" s="36" t="s">
        <v>442</v>
      </c>
      <c r="E22" s="36" t="s">
        <v>443</v>
      </c>
      <c r="F22" s="36" t="s">
        <v>444</v>
      </c>
      <c r="G22" s="36" t="s">
        <v>445</v>
      </c>
      <c r="H22" s="36" t="s">
        <v>446</v>
      </c>
      <c r="I22" s="36" t="s">
        <v>447</v>
      </c>
      <c r="J22" s="36" t="s">
        <v>448</v>
      </c>
      <c r="K22" s="36" t="s">
        <v>449</v>
      </c>
      <c r="L22" s="36" t="s">
        <v>450</v>
      </c>
      <c r="M22" s="36" t="s">
        <v>451</v>
      </c>
      <c r="N22" s="36" t="s">
        <v>452</v>
      </c>
      <c r="O22" s="36" t="s">
        <v>453</v>
      </c>
      <c r="P22" s="36" t="s">
        <v>268</v>
      </c>
      <c r="Q22" s="36" t="s">
        <v>454</v>
      </c>
      <c r="R22" t="s">
        <v>455</v>
      </c>
      <c r="S22" t="s">
        <v>456</v>
      </c>
    </row>
    <row r="23" spans="1:19" x14ac:dyDescent="0.3">
      <c r="A23" t="s">
        <v>457</v>
      </c>
      <c r="B23" s="36" t="s">
        <v>458</v>
      </c>
      <c r="C23" s="36" t="s">
        <v>459</v>
      </c>
      <c r="D23" s="36" t="s">
        <v>460</v>
      </c>
      <c r="E23" s="36" t="s">
        <v>459</v>
      </c>
      <c r="F23" s="36" t="s">
        <v>461</v>
      </c>
      <c r="G23" s="36" t="s">
        <v>462</v>
      </c>
      <c r="H23" s="36" t="s">
        <v>463</v>
      </c>
      <c r="I23" s="36" t="s">
        <v>464</v>
      </c>
      <c r="J23" s="36" t="s">
        <v>465</v>
      </c>
      <c r="K23" s="36" t="s">
        <v>466</v>
      </c>
      <c r="L23" s="36" t="s">
        <v>467</v>
      </c>
      <c r="M23" s="36" t="s">
        <v>468</v>
      </c>
      <c r="N23" s="36" t="s">
        <v>469</v>
      </c>
      <c r="O23" s="36" t="s">
        <v>470</v>
      </c>
      <c r="P23" s="36" t="s">
        <v>471</v>
      </c>
      <c r="Q23" s="36" t="s">
        <v>472</v>
      </c>
      <c r="R23" t="s">
        <v>473</v>
      </c>
      <c r="S23" t="s">
        <v>474</v>
      </c>
    </row>
    <row r="24" spans="1:19" x14ac:dyDescent="0.3">
      <c r="A24" t="s">
        <v>475</v>
      </c>
      <c r="B24" t="s">
        <v>476</v>
      </c>
      <c r="C24" t="s">
        <v>477</v>
      </c>
      <c r="D24" t="s">
        <v>478</v>
      </c>
      <c r="E24" t="s">
        <v>479</v>
      </c>
      <c r="F24" t="s">
        <v>480</v>
      </c>
      <c r="G24" t="s">
        <v>481</v>
      </c>
      <c r="H24" t="s">
        <v>482</v>
      </c>
      <c r="I24" t="s">
        <v>483</v>
      </c>
      <c r="J24" t="s">
        <v>484</v>
      </c>
      <c r="K24" t="s">
        <v>485</v>
      </c>
      <c r="L24" t="s">
        <v>486</v>
      </c>
      <c r="M24" t="s">
        <v>487</v>
      </c>
      <c r="N24" t="s">
        <v>488</v>
      </c>
      <c r="O24" t="s">
        <v>489</v>
      </c>
      <c r="P24" t="s">
        <v>490</v>
      </c>
      <c r="Q24" t="s">
        <v>491</v>
      </c>
      <c r="R24" t="s">
        <v>492</v>
      </c>
      <c r="S24" t="s">
        <v>493</v>
      </c>
    </row>
    <row r="25" spans="1:19" x14ac:dyDescent="0.3">
      <c r="A25" t="s">
        <v>494</v>
      </c>
      <c r="B25" t="s">
        <v>495</v>
      </c>
      <c r="C25" t="s">
        <v>496</v>
      </c>
      <c r="D25" t="s">
        <v>497</v>
      </c>
      <c r="E25" t="s">
        <v>182</v>
      </c>
      <c r="F25" t="s">
        <v>498</v>
      </c>
      <c r="G25" t="s">
        <v>499</v>
      </c>
      <c r="H25" t="s">
        <v>500</v>
      </c>
      <c r="I25" t="s">
        <v>501</v>
      </c>
      <c r="J25" t="s">
        <v>502</v>
      </c>
      <c r="K25" t="s">
        <v>503</v>
      </c>
      <c r="L25" t="s">
        <v>504</v>
      </c>
      <c r="M25" t="s">
        <v>505</v>
      </c>
      <c r="N25" t="s">
        <v>506</v>
      </c>
      <c r="O25" t="s">
        <v>507</v>
      </c>
      <c r="P25" t="s">
        <v>508</v>
      </c>
      <c r="Q25" t="s">
        <v>509</v>
      </c>
      <c r="R25" t="s">
        <v>10</v>
      </c>
      <c r="S25" t="s">
        <v>11</v>
      </c>
    </row>
    <row r="26" spans="1:19" x14ac:dyDescent="0.3">
      <c r="A26" t="s">
        <v>510</v>
      </c>
      <c r="B26" t="s">
        <v>511</v>
      </c>
      <c r="C26" t="s">
        <v>512</v>
      </c>
      <c r="D26" t="s">
        <v>513</v>
      </c>
      <c r="E26" t="s">
        <v>73</v>
      </c>
      <c r="F26" t="s">
        <v>514</v>
      </c>
      <c r="G26" t="s">
        <v>515</v>
      </c>
      <c r="H26" t="s">
        <v>500</v>
      </c>
      <c r="I26" t="s">
        <v>516</v>
      </c>
      <c r="J26" t="s">
        <v>517</v>
      </c>
      <c r="K26" t="s">
        <v>518</v>
      </c>
      <c r="L26" t="s">
        <v>519</v>
      </c>
      <c r="M26" t="s">
        <v>520</v>
      </c>
      <c r="N26" t="s">
        <v>506</v>
      </c>
      <c r="O26" t="s">
        <v>521</v>
      </c>
      <c r="P26" t="s">
        <v>522</v>
      </c>
      <c r="Q26" t="s">
        <v>509</v>
      </c>
      <c r="R26" t="s">
        <v>10</v>
      </c>
      <c r="S26" t="s">
        <v>11</v>
      </c>
    </row>
    <row r="27" spans="1:19" x14ac:dyDescent="0.3">
      <c r="A27" t="s">
        <v>523</v>
      </c>
      <c r="B27" t="s">
        <v>524</v>
      </c>
      <c r="C27" t="s">
        <v>525</v>
      </c>
      <c r="D27" t="s">
        <v>526</v>
      </c>
      <c r="E27" t="s">
        <v>527</v>
      </c>
      <c r="F27" t="s">
        <v>528</v>
      </c>
      <c r="G27" t="s">
        <v>529</v>
      </c>
      <c r="H27" t="s">
        <v>530</v>
      </c>
      <c r="I27" t="s">
        <v>531</v>
      </c>
      <c r="J27" t="s">
        <v>532</v>
      </c>
      <c r="K27" t="s">
        <v>533</v>
      </c>
      <c r="L27" t="s">
        <v>534</v>
      </c>
      <c r="M27" t="s">
        <v>535</v>
      </c>
      <c r="N27" t="s">
        <v>536</v>
      </c>
      <c r="O27" t="s">
        <v>537</v>
      </c>
      <c r="P27" t="s">
        <v>538</v>
      </c>
      <c r="Q27" t="s">
        <v>539</v>
      </c>
      <c r="R27" t="s">
        <v>10</v>
      </c>
      <c r="S27" t="s">
        <v>11</v>
      </c>
    </row>
    <row r="28" spans="1:19" x14ac:dyDescent="0.3">
      <c r="A28" t="s">
        <v>540</v>
      </c>
      <c r="B28" t="s">
        <v>541</v>
      </c>
      <c r="C28" t="s">
        <v>542</v>
      </c>
      <c r="D28" t="s">
        <v>543</v>
      </c>
      <c r="E28" t="s">
        <v>544</v>
      </c>
      <c r="F28" t="s">
        <v>545</v>
      </c>
      <c r="G28" t="s">
        <v>546</v>
      </c>
      <c r="H28" t="s">
        <v>547</v>
      </c>
      <c r="I28" t="s">
        <v>548</v>
      </c>
      <c r="J28" t="s">
        <v>549</v>
      </c>
      <c r="K28" t="s">
        <v>550</v>
      </c>
      <c r="L28" t="s">
        <v>551</v>
      </c>
      <c r="M28" t="s">
        <v>552</v>
      </c>
      <c r="N28" t="s">
        <v>553</v>
      </c>
      <c r="O28" t="s">
        <v>554</v>
      </c>
      <c r="P28" t="s">
        <v>555</v>
      </c>
      <c r="Q28" t="s">
        <v>556</v>
      </c>
      <c r="R28" t="s">
        <v>10</v>
      </c>
      <c r="S28" t="s">
        <v>11</v>
      </c>
    </row>
    <row r="29" spans="1:19" x14ac:dyDescent="0.3">
      <c r="A29" t="s">
        <v>557</v>
      </c>
      <c r="B29" t="s">
        <v>558</v>
      </c>
      <c r="C29" t="s">
        <v>559</v>
      </c>
      <c r="D29" t="s">
        <v>560</v>
      </c>
      <c r="E29" t="s">
        <v>561</v>
      </c>
      <c r="F29" t="s">
        <v>562</v>
      </c>
      <c r="G29" t="s">
        <v>563</v>
      </c>
      <c r="H29" t="s">
        <v>564</v>
      </c>
      <c r="I29" t="s">
        <v>565</v>
      </c>
      <c r="J29" t="s">
        <v>317</v>
      </c>
      <c r="K29" t="s">
        <v>566</v>
      </c>
      <c r="L29" t="s">
        <v>567</v>
      </c>
      <c r="M29" t="s">
        <v>313</v>
      </c>
      <c r="N29" t="s">
        <v>568</v>
      </c>
      <c r="O29" t="s">
        <v>322</v>
      </c>
      <c r="P29" t="s">
        <v>569</v>
      </c>
      <c r="Q29" t="s">
        <v>570</v>
      </c>
      <c r="R29" t="s">
        <v>571</v>
      </c>
      <c r="S29" t="s">
        <v>572</v>
      </c>
    </row>
    <row r="30" spans="1:19" x14ac:dyDescent="0.3">
      <c r="A30" t="s">
        <v>573</v>
      </c>
      <c r="B30" t="s">
        <v>574</v>
      </c>
      <c r="C30" t="s">
        <v>575</v>
      </c>
      <c r="D30" t="s">
        <v>576</v>
      </c>
      <c r="E30" t="s">
        <v>577</v>
      </c>
      <c r="F30" t="s">
        <v>578</v>
      </c>
      <c r="G30" t="s">
        <v>579</v>
      </c>
      <c r="H30" t="s">
        <v>564</v>
      </c>
      <c r="I30" t="s">
        <v>580</v>
      </c>
      <c r="J30" t="s">
        <v>581</v>
      </c>
      <c r="K30" t="s">
        <v>582</v>
      </c>
      <c r="L30" t="s">
        <v>583</v>
      </c>
      <c r="M30" t="s">
        <v>584</v>
      </c>
      <c r="N30" t="s">
        <v>585</v>
      </c>
      <c r="O30" t="s">
        <v>586</v>
      </c>
      <c r="P30" t="s">
        <v>587</v>
      </c>
      <c r="Q30" t="s">
        <v>588</v>
      </c>
      <c r="R30" t="s">
        <v>10</v>
      </c>
      <c r="S30" t="s">
        <v>11</v>
      </c>
    </row>
    <row r="31" spans="1:19" x14ac:dyDescent="0.3">
      <c r="A31" t="s">
        <v>589</v>
      </c>
      <c r="B31" t="s">
        <v>590</v>
      </c>
      <c r="C31" t="s">
        <v>591</v>
      </c>
      <c r="D31" t="s">
        <v>592</v>
      </c>
      <c r="E31" t="s">
        <v>593</v>
      </c>
      <c r="F31" t="s">
        <v>594</v>
      </c>
      <c r="G31" t="s">
        <v>595</v>
      </c>
      <c r="H31" t="s">
        <v>596</v>
      </c>
      <c r="I31" t="s">
        <v>597</v>
      </c>
      <c r="J31" t="s">
        <v>598</v>
      </c>
      <c r="K31" t="s">
        <v>599</v>
      </c>
      <c r="L31" t="s">
        <v>600</v>
      </c>
      <c r="M31" t="s">
        <v>601</v>
      </c>
      <c r="N31" t="s">
        <v>602</v>
      </c>
      <c r="O31" t="s">
        <v>603</v>
      </c>
      <c r="P31" t="s">
        <v>604</v>
      </c>
      <c r="Q31" t="s">
        <v>605</v>
      </c>
      <c r="R31" t="s">
        <v>10</v>
      </c>
      <c r="S31" t="s">
        <v>11</v>
      </c>
    </row>
    <row r="32" spans="1:19" x14ac:dyDescent="0.3">
      <c r="A32" t="s">
        <v>606</v>
      </c>
      <c r="B32" t="s">
        <v>607</v>
      </c>
      <c r="C32" t="s">
        <v>608</v>
      </c>
      <c r="D32" t="s">
        <v>609</v>
      </c>
      <c r="E32" t="s">
        <v>610</v>
      </c>
      <c r="F32" t="s">
        <v>611</v>
      </c>
      <c r="G32" t="s">
        <v>612</v>
      </c>
      <c r="H32" t="s">
        <v>613</v>
      </c>
      <c r="I32" t="s">
        <v>614</v>
      </c>
      <c r="J32" t="s">
        <v>615</v>
      </c>
      <c r="K32" t="s">
        <v>616</v>
      </c>
      <c r="L32" t="s">
        <v>617</v>
      </c>
      <c r="M32" t="s">
        <v>618</v>
      </c>
      <c r="N32" t="s">
        <v>619</v>
      </c>
      <c r="O32" t="s">
        <v>620</v>
      </c>
      <c r="P32" t="s">
        <v>471</v>
      </c>
      <c r="Q32" t="s">
        <v>621</v>
      </c>
      <c r="R32" t="s">
        <v>10</v>
      </c>
      <c r="S32" t="s">
        <v>11</v>
      </c>
    </row>
    <row r="33" spans="1:59" x14ac:dyDescent="0.3">
      <c r="A33" t="s">
        <v>622</v>
      </c>
      <c r="B33" t="s">
        <v>623</v>
      </c>
      <c r="C33" t="s">
        <v>624</v>
      </c>
      <c r="D33" t="s">
        <v>625</v>
      </c>
      <c r="E33" t="s">
        <v>626</v>
      </c>
      <c r="F33" t="s">
        <v>627</v>
      </c>
      <c r="G33" t="s">
        <v>628</v>
      </c>
      <c r="H33" t="s">
        <v>629</v>
      </c>
      <c r="I33" t="s">
        <v>630</v>
      </c>
      <c r="J33" t="s">
        <v>631</v>
      </c>
      <c r="K33" t="s">
        <v>632</v>
      </c>
      <c r="L33" t="s">
        <v>633</v>
      </c>
      <c r="M33" t="s">
        <v>634</v>
      </c>
      <c r="N33" t="s">
        <v>635</v>
      </c>
      <c r="O33" t="s">
        <v>636</v>
      </c>
      <c r="P33" t="s">
        <v>637</v>
      </c>
      <c r="Q33" t="s">
        <v>638</v>
      </c>
      <c r="R33" t="s">
        <v>10</v>
      </c>
      <c r="S33" t="s">
        <v>11</v>
      </c>
    </row>
    <row r="34" spans="1:59" x14ac:dyDescent="0.3">
      <c r="A34" t="s">
        <v>639</v>
      </c>
      <c r="B34" t="s">
        <v>640</v>
      </c>
      <c r="C34" t="s">
        <v>640</v>
      </c>
      <c r="D34" t="s">
        <v>641</v>
      </c>
      <c r="E34" t="s">
        <v>641</v>
      </c>
      <c r="F34" t="s">
        <v>642</v>
      </c>
      <c r="G34" t="s">
        <v>642</v>
      </c>
      <c r="H34" t="s">
        <v>643</v>
      </c>
      <c r="I34" t="s">
        <v>643</v>
      </c>
      <c r="J34" t="s">
        <v>644</v>
      </c>
      <c r="K34" t="s">
        <v>644</v>
      </c>
      <c r="L34" t="s">
        <v>645</v>
      </c>
      <c r="M34" t="s">
        <v>645</v>
      </c>
      <c r="N34" t="s">
        <v>646</v>
      </c>
      <c r="O34" t="s">
        <v>646</v>
      </c>
      <c r="P34" t="s">
        <v>647</v>
      </c>
      <c r="Q34" t="s">
        <v>647</v>
      </c>
      <c r="R34" t="s">
        <v>10</v>
      </c>
      <c r="S34" t="s">
        <v>11</v>
      </c>
    </row>
    <row r="35" spans="1:59" x14ac:dyDescent="0.3">
      <c r="A35" t="s">
        <v>648</v>
      </c>
      <c r="B35" t="s">
        <v>649</v>
      </c>
      <c r="C35" t="s">
        <v>650</v>
      </c>
      <c r="D35" t="s">
        <v>651</v>
      </c>
      <c r="E35" t="s">
        <v>652</v>
      </c>
      <c r="F35" t="s">
        <v>653</v>
      </c>
      <c r="G35" t="s">
        <v>654</v>
      </c>
      <c r="H35" t="s">
        <v>655</v>
      </c>
      <c r="I35" t="s">
        <v>656</v>
      </c>
      <c r="J35" t="s">
        <v>657</v>
      </c>
      <c r="K35" t="s">
        <v>658</v>
      </c>
      <c r="L35" t="s">
        <v>659</v>
      </c>
      <c r="M35" t="s">
        <v>660</v>
      </c>
      <c r="N35" t="s">
        <v>661</v>
      </c>
      <c r="O35" t="s">
        <v>662</v>
      </c>
      <c r="P35" t="s">
        <v>663</v>
      </c>
      <c r="Q35" t="s">
        <v>664</v>
      </c>
      <c r="R35" t="s">
        <v>10</v>
      </c>
      <c r="S35" t="s">
        <v>11</v>
      </c>
    </row>
    <row r="36" spans="1:59" x14ac:dyDescent="0.3">
      <c r="A36" t="s">
        <v>665</v>
      </c>
      <c r="B36" t="s">
        <v>666</v>
      </c>
      <c r="C36" t="s">
        <v>667</v>
      </c>
      <c r="D36" t="s">
        <v>668</v>
      </c>
      <c r="E36" t="s">
        <v>669</v>
      </c>
      <c r="F36" t="s">
        <v>670</v>
      </c>
      <c r="G36" t="s">
        <v>671</v>
      </c>
      <c r="H36" t="s">
        <v>672</v>
      </c>
      <c r="I36" t="s">
        <v>673</v>
      </c>
      <c r="J36" t="s">
        <v>674</v>
      </c>
      <c r="K36" t="s">
        <v>675</v>
      </c>
      <c r="L36" t="s">
        <v>676</v>
      </c>
      <c r="M36" t="s">
        <v>677</v>
      </c>
      <c r="N36" t="s">
        <v>678</v>
      </c>
      <c r="O36" t="s">
        <v>679</v>
      </c>
      <c r="P36" t="s">
        <v>680</v>
      </c>
      <c r="Q36" t="s">
        <v>681</v>
      </c>
      <c r="R36" t="s">
        <v>10</v>
      </c>
      <c r="S36" t="s">
        <v>11</v>
      </c>
    </row>
    <row r="37" spans="1:59" x14ac:dyDescent="0.3">
      <c r="A37" t="s">
        <v>682</v>
      </c>
      <c r="B37" t="s">
        <v>422</v>
      </c>
      <c r="C37" t="s">
        <v>683</v>
      </c>
      <c r="D37" t="s">
        <v>684</v>
      </c>
      <c r="E37" t="s">
        <v>685</v>
      </c>
      <c r="F37" t="s">
        <v>686</v>
      </c>
      <c r="G37" t="s">
        <v>687</v>
      </c>
      <c r="H37" t="s">
        <v>688</v>
      </c>
      <c r="I37" t="s">
        <v>689</v>
      </c>
      <c r="J37" t="s">
        <v>690</v>
      </c>
      <c r="K37" t="s">
        <v>431</v>
      </c>
      <c r="L37" t="s">
        <v>691</v>
      </c>
      <c r="M37" t="s">
        <v>692</v>
      </c>
      <c r="N37" t="s">
        <v>693</v>
      </c>
      <c r="O37" t="s">
        <v>694</v>
      </c>
      <c r="P37" t="s">
        <v>436</v>
      </c>
      <c r="Q37" t="s">
        <v>695</v>
      </c>
      <c r="R37" t="s">
        <v>438</v>
      </c>
      <c r="S37" t="s">
        <v>696</v>
      </c>
    </row>
    <row r="38" spans="1:59" x14ac:dyDescent="0.3">
      <c r="A38" t="s">
        <v>697</v>
      </c>
      <c r="B38" t="s">
        <v>698</v>
      </c>
      <c r="C38" t="s">
        <v>699</v>
      </c>
      <c r="D38" t="s">
        <v>700</v>
      </c>
      <c r="E38" t="s">
        <v>701</v>
      </c>
      <c r="F38" t="s">
        <v>702</v>
      </c>
      <c r="G38" t="s">
        <v>703</v>
      </c>
      <c r="H38" t="s">
        <v>704</v>
      </c>
      <c r="I38" t="s">
        <v>705</v>
      </c>
      <c r="J38" t="s">
        <v>706</v>
      </c>
      <c r="K38" t="s">
        <v>707</v>
      </c>
      <c r="L38" t="s">
        <v>708</v>
      </c>
      <c r="M38" t="s">
        <v>709</v>
      </c>
      <c r="N38" t="s">
        <v>710</v>
      </c>
      <c r="O38" t="s">
        <v>711</v>
      </c>
      <c r="P38" t="s">
        <v>712</v>
      </c>
      <c r="Q38" t="s">
        <v>713</v>
      </c>
      <c r="R38" t="s">
        <v>10</v>
      </c>
      <c r="S38" t="s">
        <v>11</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Manager/>
  <Company>SAP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D019967</dc:creator>
  <cp:keywords/>
  <dc:description/>
  <cp:lastModifiedBy>GADEA LUCAS PEREZ</cp:lastModifiedBy>
  <cp:revision/>
  <dcterms:created xsi:type="dcterms:W3CDTF">2012-03-20T13:56:56Z</dcterms:created>
  <dcterms:modified xsi:type="dcterms:W3CDTF">2025-04-24T11:05:36Z</dcterms:modified>
  <cp:category/>
  <cp:contentStatus/>
</cp:coreProperties>
</file>