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kisan-diary\public\"/>
    </mc:Choice>
  </mc:AlternateContent>
  <xr:revisionPtr revIDLastSave="0" documentId="13_ncr:1_{201DEEDF-3991-4CE0-84CA-23E2E22B7953}" xr6:coauthVersionLast="47" xr6:coauthVersionMax="47" xr10:uidLastSave="{00000000-0000-0000-0000-000000000000}"/>
  <bookViews>
    <workbookView xWindow="-120" yWindow="-120" windowWidth="20730" windowHeight="11040" tabRatio="603" xr2:uid="{00000000-000D-0000-FFFF-FFFF00000000}"/>
  </bookViews>
  <sheets>
    <sheet name="A. Land preparation" sheetId="13" r:id="rId1"/>
    <sheet name="B. Inputs cost" sheetId="12" r:id="rId2"/>
    <sheet name="C1. Harvesting &amp; Post-Harvest" sheetId="14" r:id="rId3"/>
    <sheet name="C2. Yield (Kg)" sheetId="15" r:id="rId4"/>
    <sheet name="D. Marketing Cost" sheetId="16" r:id="rId5"/>
    <sheet name="Total" sheetId="11" r:id="rId6"/>
    <sheet name=" SVVCP Vs Convention P" sheetId="6" state="hidden" r:id="rId7"/>
    <sheet name=" SVVCP and Convention" sheetId="7" state="hidden" r:id="rId8"/>
    <sheet name="SVVCP and Convention Pract." sheetId="8" state="hidden" r:id="rId9"/>
    <sheet name="Sheet1" sheetId="4" state="hidden" r:id="rId10"/>
    <sheet name="Sheet2" sheetId="5" state="hidden" r:id="rId11"/>
  </sheets>
  <definedNames>
    <definedName name="_xlnm.Print_Area" localSheetId="5">Total!#REF!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1" l="1"/>
  <c r="B5" i="11"/>
  <c r="C30" i="11"/>
  <c r="C31" i="11"/>
  <c r="C32" i="11"/>
  <c r="D32" i="11"/>
  <c r="C22" i="11"/>
  <c r="D38" i="11" s="1"/>
  <c r="C23" i="11"/>
  <c r="D39" i="11" s="1"/>
  <c r="C24" i="11"/>
  <c r="D40" i="11" s="1"/>
  <c r="C25" i="11"/>
  <c r="D41" i="11" s="1"/>
  <c r="C26" i="11"/>
  <c r="C27" i="11"/>
  <c r="C15" i="11"/>
  <c r="C16" i="11"/>
  <c r="C17" i="11"/>
  <c r="C18" i="11"/>
  <c r="C6" i="11"/>
  <c r="C7" i="11"/>
  <c r="D7" i="11"/>
  <c r="C8" i="11"/>
  <c r="C9" i="11"/>
  <c r="C10" i="11"/>
  <c r="D10" i="11"/>
  <c r="C4" i="11"/>
  <c r="B29" i="11"/>
  <c r="B30" i="11"/>
  <c r="B31" i="11"/>
  <c r="B32" i="11"/>
  <c r="B33" i="11"/>
  <c r="B22" i="11"/>
  <c r="B23" i="11"/>
  <c r="B24" i="11"/>
  <c r="B25" i="11"/>
  <c r="B26" i="11"/>
  <c r="B27" i="11"/>
  <c r="B15" i="11"/>
  <c r="B16" i="11"/>
  <c r="B17" i="11"/>
  <c r="B18" i="11"/>
  <c r="B19" i="11"/>
  <c r="D19" i="11"/>
  <c r="B4" i="11"/>
  <c r="B6" i="11"/>
  <c r="B7" i="11"/>
  <c r="B8" i="11"/>
  <c r="B9" i="11"/>
  <c r="B10" i="11"/>
  <c r="B11" i="11"/>
  <c r="D7" i="16"/>
  <c r="D6" i="16"/>
  <c r="D5" i="16"/>
  <c r="D30" i="11" s="1"/>
  <c r="B9" i="15"/>
  <c r="B10" i="15"/>
  <c r="D11" i="14"/>
  <c r="D8" i="14"/>
  <c r="D16" i="11" s="1"/>
  <c r="D7" i="14"/>
  <c r="D12" i="14" s="1"/>
  <c r="D14" i="12"/>
  <c r="D8" i="12"/>
  <c r="D7" i="12"/>
  <c r="D9" i="12" s="1"/>
  <c r="D5" i="11" s="1"/>
  <c r="D6" i="12"/>
  <c r="D13" i="12"/>
  <c r="D9" i="11" s="1"/>
  <c r="D12" i="12"/>
  <c r="D8" i="11" s="1"/>
  <c r="D11" i="12"/>
  <c r="D10" i="12"/>
  <c r="D6" i="11" s="1"/>
  <c r="A2" i="12"/>
  <c r="A2" i="14" s="1"/>
  <c r="A2" i="16" s="1"/>
  <c r="B2" i="12"/>
  <c r="B2" i="14" s="1"/>
  <c r="B2" i="16" s="1"/>
  <c r="C2" i="12"/>
  <c r="C2" i="14" s="1"/>
  <c r="C2" i="16" s="1"/>
  <c r="D2" i="12"/>
  <c r="D2" i="14" s="1"/>
  <c r="D2" i="16" s="1"/>
  <c r="D6" i="13"/>
  <c r="D5" i="13"/>
  <c r="D7" i="13" s="1"/>
  <c r="D8" i="16" l="1"/>
  <c r="D33" i="11" s="1"/>
  <c r="D31" i="11"/>
  <c r="D42" i="11"/>
  <c r="D15" i="11"/>
  <c r="D15" i="12"/>
  <c r="D11" i="11" s="1"/>
  <c r="D4" i="11"/>
  <c r="D35" i="11" l="1"/>
  <c r="D44" i="11" s="1"/>
  <c r="O8" i="5"/>
  <c r="O13" i="5" s="1"/>
  <c r="O9" i="5"/>
  <c r="O10" i="5"/>
  <c r="O11" i="5"/>
  <c r="O12" i="5"/>
  <c r="C6" i="5"/>
  <c r="D9" i="5" s="1"/>
  <c r="C7" i="5"/>
  <c r="E6" i="5"/>
  <c r="F11" i="5" s="1"/>
  <c r="G6" i="5"/>
  <c r="I6" i="5"/>
  <c r="J8" i="5" s="1"/>
  <c r="K6" i="5"/>
  <c r="L10" i="5" s="1"/>
  <c r="K7" i="5"/>
  <c r="M6" i="5"/>
  <c r="N10" i="5" s="1"/>
  <c r="O5" i="5"/>
  <c r="O4" i="5"/>
  <c r="L11" i="5"/>
  <c r="L8" i="5"/>
  <c r="J10" i="5"/>
  <c r="D12" i="5"/>
  <c r="D11" i="5"/>
  <c r="F4" i="4"/>
  <c r="G4" i="4" s="1"/>
  <c r="F5" i="4"/>
  <c r="H13" i="4" s="1"/>
  <c r="F6" i="4"/>
  <c r="H14" i="4" s="1"/>
  <c r="I14" i="4"/>
  <c r="J14" i="4"/>
  <c r="K14" i="4"/>
  <c r="L14" i="4"/>
  <c r="F9" i="4"/>
  <c r="J17" i="4" s="1"/>
  <c r="F8" i="4"/>
  <c r="I16" i="4" s="1"/>
  <c r="F7" i="4"/>
  <c r="L15" i="4" s="1"/>
  <c r="K16" i="4"/>
  <c r="J16" i="4"/>
  <c r="O6" i="5" l="1"/>
  <c r="N12" i="5"/>
  <c r="I12" i="4"/>
  <c r="N11" i="5"/>
  <c r="E7" i="5"/>
  <c r="L16" i="4"/>
  <c r="L12" i="5"/>
  <c r="L9" i="5"/>
  <c r="N9" i="5"/>
  <c r="J12" i="5"/>
  <c r="K17" i="4"/>
  <c r="J11" i="5"/>
  <c r="M7" i="5"/>
  <c r="J9" i="5"/>
  <c r="F8" i="5"/>
  <c r="F10" i="5"/>
  <c r="F9" i="5"/>
  <c r="F12" i="5"/>
  <c r="G7" i="4"/>
  <c r="L17" i="4"/>
  <c r="J12" i="4"/>
  <c r="H8" i="5"/>
  <c r="M14" i="4"/>
  <c r="N14" i="4" s="1"/>
  <c r="G6" i="4"/>
  <c r="H10" i="5"/>
  <c r="N8" i="5"/>
  <c r="K15" i="4"/>
  <c r="J13" i="4"/>
  <c r="D8" i="5"/>
  <c r="H11" i="5"/>
  <c r="I7" i="5"/>
  <c r="G8" i="4"/>
  <c r="G5" i="4"/>
  <c r="K13" i="4"/>
  <c r="H16" i="4"/>
  <c r="I13" i="4"/>
  <c r="D10" i="5"/>
  <c r="H9" i="5"/>
  <c r="L13" i="4"/>
  <c r="H12" i="5"/>
  <c r="G7" i="5"/>
  <c r="L12" i="4"/>
  <c r="G9" i="4"/>
  <c r="I15" i="4"/>
  <c r="I17" i="4"/>
  <c r="K12" i="4"/>
  <c r="H15" i="4"/>
  <c r="H17" i="4"/>
  <c r="J15" i="4"/>
  <c r="H12" i="4"/>
  <c r="O7" i="5" l="1"/>
  <c r="M17" i="4"/>
  <c r="M16" i="4"/>
  <c r="M13" i="4"/>
  <c r="N13" i="4" s="1"/>
  <c r="M12" i="4"/>
  <c r="N12" i="4" s="1"/>
  <c r="M15" i="4"/>
</calcChain>
</file>

<file path=xl/sharedStrings.xml><?xml version="1.0" encoding="utf-8"?>
<sst xmlns="http://schemas.openxmlformats.org/spreadsheetml/2006/main" count="208" uniqueCount="130">
  <si>
    <t>SVVCP Practices</t>
  </si>
  <si>
    <t>Quantity</t>
  </si>
  <si>
    <t>Total cost PKR</t>
  </si>
  <si>
    <t>Gross Land preparation cost</t>
  </si>
  <si>
    <t>Weedicide</t>
  </si>
  <si>
    <t>Pesticide</t>
  </si>
  <si>
    <t>Gross input cost</t>
  </si>
  <si>
    <t>Transport</t>
  </si>
  <si>
    <t>Loading &amp; unloading</t>
  </si>
  <si>
    <t>Conventional Practices</t>
  </si>
  <si>
    <t>Consignment date</t>
  </si>
  <si>
    <t>Farmers</t>
  </si>
  <si>
    <t>Interventions adopted</t>
  </si>
  <si>
    <t>% increase in gross profit</t>
  </si>
  <si>
    <t>Contribution to the increase of gross profit (%)</t>
  </si>
  <si>
    <t>Extra cost from sorting and grading</t>
  </si>
  <si>
    <t>Yield increase</t>
  </si>
  <si>
    <t>Quality improvement</t>
  </si>
  <si>
    <t>Reduction of marketing cost</t>
  </si>
  <si>
    <t>1.Quraish</t>
  </si>
  <si>
    <t>Full adoption</t>
  </si>
  <si>
    <t>2.Babr</t>
  </si>
  <si>
    <t>4.Vikyo</t>
  </si>
  <si>
    <t>Not nursery seedling</t>
  </si>
  <si>
    <t>5.Asif</t>
  </si>
  <si>
    <t>No marketing</t>
  </si>
  <si>
    <t>6.Muhammad</t>
  </si>
  <si>
    <t>Average</t>
  </si>
  <si>
    <t>Gross profit of SVVCP</t>
  </si>
  <si>
    <t>Gross profit of tradition</t>
  </si>
  <si>
    <t xml:space="preserve">Gross profit increase </t>
  </si>
  <si>
    <t>Cost reduction in production</t>
  </si>
  <si>
    <t>7138 Rs (7%)</t>
  </si>
  <si>
    <t>29571 Rs (29%)</t>
  </si>
  <si>
    <t>62202 Rs (61%)</t>
  </si>
  <si>
    <t>10197 Rs (10%)</t>
  </si>
  <si>
    <t>13814 Rs (21%)</t>
  </si>
  <si>
    <t>9867 Rs (15%)</t>
  </si>
  <si>
    <t>34207 Rs (52%)</t>
  </si>
  <si>
    <t>11183 Rs (17%)</t>
  </si>
  <si>
    <t>-6118 Rs (-6%)</t>
  </si>
  <si>
    <t>-2631 Rs (-4%)</t>
  </si>
  <si>
    <t>525 Rs (-1%)</t>
  </si>
  <si>
    <t>22565 Rs (-43%)</t>
  </si>
  <si>
    <t>65595 Rs (125%)</t>
  </si>
  <si>
    <t>10495 Rs (20%)</t>
  </si>
  <si>
    <t>-525 Rs (-1%)</t>
  </si>
  <si>
    <t>8657 Rs (12%)</t>
  </si>
  <si>
    <t>35351 Rs (49%)</t>
  </si>
  <si>
    <t>-4329 Rs (-6%)</t>
  </si>
  <si>
    <t>-2886 Rs (-4%)</t>
  </si>
  <si>
    <t>8057 Rs (16%)</t>
  </si>
  <si>
    <t>17624 Rs (35%)</t>
  </si>
  <si>
    <t>33737 Rs (67%)</t>
  </si>
  <si>
    <t>-5035 Rs (-10%)</t>
  </si>
  <si>
    <t>-4028 Rs (-8%)</t>
  </si>
  <si>
    <t>-2569 Rs (-2%)</t>
  </si>
  <si>
    <t>11582 Rs (9%)</t>
  </si>
  <si>
    <t>45043 Rs (35%)</t>
  </si>
  <si>
    <t>65633 Rs (51%)</t>
  </si>
  <si>
    <t>10295 Rs (8%)</t>
  </si>
  <si>
    <t>3.Allah Dino</t>
  </si>
  <si>
    <t>Intervention adopted</t>
  </si>
  <si>
    <t>Full</t>
  </si>
  <si>
    <t>full</t>
  </si>
  <si>
    <t>Not nursery</t>
  </si>
  <si>
    <t>Gross profit SVVCP</t>
  </si>
  <si>
    <t>Gross Profit Tradition</t>
  </si>
  <si>
    <t>Increase in Gross profit</t>
  </si>
  <si>
    <t>% increase in Gross profit</t>
  </si>
  <si>
    <t>Farmer 1 Quraish</t>
  </si>
  <si>
    <t>Farmer 2 Babar</t>
  </si>
  <si>
    <t>Farmer 4 Vikyo</t>
  </si>
  <si>
    <t>Farmer 3 Allah Dino</t>
  </si>
  <si>
    <t>Farmer 5 Asif</t>
  </si>
  <si>
    <t>Farmer 6 Muhammad</t>
  </si>
  <si>
    <t>Munawar</t>
  </si>
  <si>
    <t>Planter</t>
  </si>
  <si>
    <t>Fertilizers (NPK)</t>
  </si>
  <si>
    <t>Micro nutrients</t>
  </si>
  <si>
    <t>Storage cost</t>
  </si>
  <si>
    <t>Varity: White Muzica</t>
  </si>
  <si>
    <t>Partial adaption</t>
  </si>
  <si>
    <t>Sales commission and market fee (6%)</t>
  </si>
  <si>
    <t xml:space="preserve">Land preparation (disk plough, cultivator, suhaga, chesil, rotavator)   </t>
  </si>
  <si>
    <t xml:space="preserve">Seed </t>
  </si>
  <si>
    <t>Price per Kg (Rs)</t>
  </si>
  <si>
    <t>Gross profit (Rs)</t>
  </si>
  <si>
    <t>Total revenue generated (Rs)</t>
  </si>
  <si>
    <t>Total cost of production and marketing</t>
  </si>
  <si>
    <t>D. Marketing Cost</t>
  </si>
  <si>
    <t>Operation / Activity</t>
  </si>
  <si>
    <t xml:space="preserve">Labor cost </t>
  </si>
  <si>
    <t>Total Gross harvesting cost</t>
  </si>
  <si>
    <t>Labor for digging, sorting/grading and filling</t>
  </si>
  <si>
    <t>Number of Irrigations</t>
  </si>
  <si>
    <t>Number of bags</t>
  </si>
  <si>
    <t>Storage cost per bag (Rs)</t>
  </si>
  <si>
    <t xml:space="preserve">Cost of bags (empty bag) </t>
  </si>
  <si>
    <t xml:space="preserve">Total Marketing cost </t>
  </si>
  <si>
    <t>Date of sowing</t>
  </si>
  <si>
    <t>Date of harvesting</t>
  </si>
  <si>
    <t>A Quality</t>
  </si>
  <si>
    <t>B Quality</t>
  </si>
  <si>
    <t>Mix ( C )</t>
  </si>
  <si>
    <t>Seed (D)</t>
  </si>
  <si>
    <t>A Quality Price Per Kg (Rs)</t>
  </si>
  <si>
    <t>B Quality Price Per Kg (Rs)</t>
  </si>
  <si>
    <t>Mix ( C ) Price Per Kg (Rs)</t>
  </si>
  <si>
    <t>Seed (D) Price Per Kg (Rs)</t>
  </si>
  <si>
    <t>Cost of Irrigations (Per acre)</t>
  </si>
  <si>
    <t>Cropping period days</t>
  </si>
  <si>
    <t>Total Yield (kg) (A+B+C+D)</t>
  </si>
  <si>
    <t>A. Land preparation</t>
  </si>
  <si>
    <t>C1. Harvesting &amp; Post-harvest Total Cost</t>
  </si>
  <si>
    <t>C2. Yield (Kg)</t>
  </si>
  <si>
    <t>Unit Cost</t>
  </si>
  <si>
    <t xml:space="preserve">Total Quality wise (A+B+C) </t>
  </si>
  <si>
    <t>Operation/Activity</t>
  </si>
  <si>
    <t>Land Preparation Expenses</t>
  </si>
  <si>
    <t>Harvesting &amp; Post-Harvest Expenses</t>
  </si>
  <si>
    <t>Inputs Cost Expenses</t>
  </si>
  <si>
    <t>Yield</t>
  </si>
  <si>
    <t>Marketing Expenses</t>
  </si>
  <si>
    <t>Input cost</t>
  </si>
  <si>
    <t>Irrigation</t>
  </si>
  <si>
    <t>Land preparation</t>
  </si>
  <si>
    <t xml:space="preserve"> Harvesting &amp; Post-Harvest</t>
  </si>
  <si>
    <t>Total</t>
  </si>
  <si>
    <t>Yield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</si>
</sst>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&quot;Rs&quot;#,##0;\-&quot;Rs&quot;#,##0"/>
    <numFmt numFmtId="165" formatCode="_-* #,##0_-;\-* #,##0_-;_-* &quot;-&quot;_-;_-@_-"/>
    <numFmt numFmtId="166" formatCode="&quot;Rs&quot;#,##0"/>
    <numFmt numFmtId="167" formatCode="_(* #,##0_);_(* \(#,##0\);_(* &quot;-&quot;??_);_(@_)"/>
    <numFmt numFmtId="168" formatCode="[$-409]d\-mmm\-yy;@"/>
  </numFmts>
  <fonts count="16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538135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52">
    <xf numFmtId="0" fontId="0" fillId="0" borderId="0" xfId="0"/>
    <xf numFmtId="1" fontId="0" fillId="0" borderId="0" xfId="0" applyNumberFormat="1"/>
    <xf numFmtId="9" fontId="0" fillId="0" borderId="0" xfId="0" applyNumberFormat="1"/>
    <xf numFmtId="9" fontId="0" fillId="0" borderId="8" xfId="0" applyNumberFormat="1" applyBorder="1"/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1" fontId="0" fillId="0" borderId="4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3" fontId="0" fillId="0" borderId="4" xfId="0" applyNumberForma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3" fontId="1" fillId="0" borderId="13" xfId="1" applyNumberFormat="1" applyFont="1" applyBorder="1" applyAlignment="1">
      <alignment horizontal="center" vertical="center"/>
    </xf>
    <xf numFmtId="3" fontId="9" fillId="0" borderId="14" xfId="0" applyNumberFormat="1" applyFont="1" applyBorder="1" applyAlignment="1">
      <alignment horizontal="center"/>
    </xf>
    <xf numFmtId="3" fontId="9" fillId="0" borderId="15" xfId="0" applyNumberFormat="1" applyFont="1" applyBorder="1" applyAlignment="1">
      <alignment horizontal="center" vertical="center" wrapText="1"/>
    </xf>
    <xf numFmtId="3" fontId="1" fillId="0" borderId="16" xfId="1" applyNumberFormat="1" applyFont="1" applyBorder="1" applyAlignment="1">
      <alignment horizontal="center" vertical="center"/>
    </xf>
    <xf numFmtId="3" fontId="9" fillId="0" borderId="16" xfId="0" applyNumberFormat="1" applyFont="1" applyBorder="1" applyAlignment="1">
      <alignment horizontal="center"/>
    </xf>
    <xf numFmtId="3" fontId="9" fillId="0" borderId="17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0" fillId="3" borderId="4" xfId="0" applyFill="1" applyBorder="1" applyAlignment="1">
      <alignment vertical="center" wrapText="1"/>
    </xf>
    <xf numFmtId="1" fontId="0" fillId="3" borderId="0" xfId="0" applyNumberFormat="1" applyFill="1"/>
    <xf numFmtId="0" fontId="0" fillId="0" borderId="4" xfId="0" quotePrefix="1" applyBorder="1" applyAlignment="1">
      <alignment vertical="center" wrapText="1"/>
    </xf>
    <xf numFmtId="0" fontId="0" fillId="3" borderId="4" xfId="0" quotePrefix="1" applyFill="1" applyBorder="1" applyAlignment="1">
      <alignment vertical="center" wrapText="1"/>
    </xf>
    <xf numFmtId="3" fontId="9" fillId="0" borderId="12" xfId="0" applyNumberFormat="1" applyFont="1" applyBorder="1" applyAlignment="1">
      <alignment horizontal="center" vertical="center" wrapText="1"/>
    </xf>
    <xf numFmtId="3" fontId="1" fillId="0" borderId="18" xfId="1" applyNumberFormat="1" applyFont="1" applyFill="1" applyBorder="1" applyAlignment="1">
      <alignment horizontal="center" vertical="center"/>
    </xf>
    <xf numFmtId="3" fontId="1" fillId="0" borderId="14" xfId="1" applyNumberFormat="1" applyFont="1" applyFill="1" applyBorder="1" applyAlignment="1">
      <alignment horizontal="center" vertical="center"/>
    </xf>
    <xf numFmtId="0" fontId="0" fillId="2" borderId="4" xfId="0" quotePrefix="1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9" fontId="0" fillId="0" borderId="8" xfId="0" applyNumberFormat="1" applyBorder="1" applyAlignment="1">
      <alignment vertical="center" wrapText="1"/>
    </xf>
    <xf numFmtId="166" fontId="0" fillId="0" borderId="8" xfId="0" applyNumberFormat="1" applyBorder="1" applyAlignment="1">
      <alignment vertical="center" wrapText="1"/>
    </xf>
    <xf numFmtId="166" fontId="0" fillId="0" borderId="0" xfId="0" applyNumberFormat="1"/>
    <xf numFmtId="9" fontId="0" fillId="4" borderId="8" xfId="0" applyNumberFormat="1" applyFill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10" fillId="0" borderId="8" xfId="0" applyFont="1" applyBorder="1"/>
    <xf numFmtId="164" fontId="0" fillId="0" borderId="8" xfId="0" applyNumberFormat="1" applyBorder="1" applyAlignment="1">
      <alignment vertical="center" wrapText="1"/>
    </xf>
    <xf numFmtId="0" fontId="3" fillId="3" borderId="8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right" vertical="center"/>
    </xf>
    <xf numFmtId="165" fontId="3" fillId="3" borderId="4" xfId="1" applyFont="1" applyFill="1" applyBorder="1" applyAlignment="1">
      <alignment horizontal="center" vertical="center"/>
    </xf>
    <xf numFmtId="165" fontId="1" fillId="3" borderId="4" xfId="1" applyFont="1" applyFill="1" applyBorder="1" applyAlignment="1">
      <alignment horizontal="center" vertical="center"/>
    </xf>
    <xf numFmtId="165" fontId="5" fillId="3" borderId="4" xfId="1" applyFont="1" applyFill="1" applyBorder="1" applyAlignment="1">
      <alignment horizontal="right" vertical="center"/>
    </xf>
    <xf numFmtId="165" fontId="2" fillId="3" borderId="4" xfId="1" applyFont="1" applyFill="1" applyBorder="1" applyAlignment="1">
      <alignment vertical="center"/>
    </xf>
    <xf numFmtId="165" fontId="3" fillId="3" borderId="4" xfId="1" applyFont="1" applyFill="1" applyBorder="1" applyAlignment="1">
      <alignment vertical="center"/>
    </xf>
    <xf numFmtId="165" fontId="5" fillId="3" borderId="4" xfId="1" applyFont="1" applyFill="1" applyBorder="1" applyAlignment="1">
      <alignment horizontal="center" vertical="center"/>
    </xf>
    <xf numFmtId="165" fontId="3" fillId="3" borderId="4" xfId="1" applyFont="1" applyFill="1" applyBorder="1" applyAlignment="1">
      <alignment horizontal="right" vertical="center"/>
    </xf>
    <xf numFmtId="165" fontId="2" fillId="3" borderId="4" xfId="1" applyFont="1" applyFill="1" applyBorder="1" applyAlignment="1">
      <alignment horizontal="right" vertical="center"/>
    </xf>
    <xf numFmtId="165" fontId="4" fillId="3" borderId="4" xfId="1" applyFont="1" applyFill="1" applyBorder="1" applyAlignment="1">
      <alignment horizontal="right" vertical="center"/>
    </xf>
    <xf numFmtId="15" fontId="3" fillId="3" borderId="8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 wrapText="1"/>
    </xf>
    <xf numFmtId="9" fontId="4" fillId="5" borderId="0" xfId="1" applyNumberFormat="1" applyFont="1" applyFill="1" applyBorder="1" applyAlignment="1">
      <alignment horizontal="right" vertical="center"/>
    </xf>
    <xf numFmtId="0" fontId="3" fillId="5" borderId="0" xfId="0" applyFont="1" applyFill="1"/>
    <xf numFmtId="0" fontId="5" fillId="5" borderId="4" xfId="0" applyFont="1" applyFill="1" applyBorder="1" applyAlignment="1">
      <alignment horizontal="center" vertical="center"/>
    </xf>
    <xf numFmtId="0" fontId="3" fillId="5" borderId="4" xfId="0" applyFont="1" applyFill="1" applyBorder="1"/>
    <xf numFmtId="165" fontId="1" fillId="5" borderId="4" xfId="1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right" vertical="center"/>
    </xf>
    <xf numFmtId="0" fontId="4" fillId="5" borderId="11" xfId="0" applyFont="1" applyFill="1" applyBorder="1" applyAlignment="1">
      <alignment horizontal="right" vertical="center"/>
    </xf>
    <xf numFmtId="0" fontId="4" fillId="5" borderId="0" xfId="0" applyFont="1" applyFill="1" applyAlignment="1">
      <alignment horizontal="right" vertical="center"/>
    </xf>
    <xf numFmtId="165" fontId="3" fillId="5" borderId="4" xfId="1" applyFont="1" applyFill="1" applyBorder="1" applyAlignment="1">
      <alignment horizontal="center" vertical="center"/>
    </xf>
    <xf numFmtId="165" fontId="1" fillId="5" borderId="4" xfId="1" applyFont="1" applyFill="1" applyBorder="1" applyAlignment="1">
      <alignment horizontal="center" vertical="center"/>
    </xf>
    <xf numFmtId="165" fontId="5" fillId="5" borderId="4" xfId="1" applyFont="1" applyFill="1" applyBorder="1" applyAlignment="1">
      <alignment horizontal="right" vertical="center"/>
    </xf>
    <xf numFmtId="165" fontId="2" fillId="5" borderId="4" xfId="1" applyFont="1" applyFill="1" applyBorder="1" applyAlignment="1">
      <alignment vertical="center"/>
    </xf>
    <xf numFmtId="165" fontId="3" fillId="5" borderId="4" xfId="1" applyFont="1" applyFill="1" applyBorder="1" applyAlignment="1">
      <alignment vertical="center"/>
    </xf>
    <xf numFmtId="165" fontId="5" fillId="5" borderId="4" xfId="1" applyFont="1" applyFill="1" applyBorder="1" applyAlignment="1">
      <alignment horizontal="center" vertical="center"/>
    </xf>
    <xf numFmtId="165" fontId="3" fillId="5" borderId="4" xfId="1" applyFont="1" applyFill="1" applyBorder="1" applyAlignment="1">
      <alignment horizontal="right" vertical="center"/>
    </xf>
    <xf numFmtId="165" fontId="2" fillId="5" borderId="4" xfId="1" applyFont="1" applyFill="1" applyBorder="1" applyAlignment="1">
      <alignment horizontal="right" vertical="center"/>
    </xf>
    <xf numFmtId="165" fontId="4" fillId="5" borderId="4" xfId="1" applyFont="1" applyFill="1" applyBorder="1" applyAlignment="1">
      <alignment horizontal="right" vertical="center"/>
    </xf>
    <xf numFmtId="165" fontId="4" fillId="5" borderId="11" xfId="1" applyFont="1" applyFill="1" applyBorder="1" applyAlignment="1">
      <alignment horizontal="right" vertical="center"/>
    </xf>
    <xf numFmtId="0" fontId="3" fillId="5" borderId="4" xfId="0" applyFont="1" applyFill="1" applyBorder="1" applyAlignment="1">
      <alignment horizontal="center" vertical="center" wrapText="1"/>
    </xf>
    <xf numFmtId="9" fontId="3" fillId="5" borderId="4" xfId="0" applyNumberFormat="1" applyFont="1" applyFill="1" applyBorder="1" applyAlignment="1">
      <alignment horizontal="center" vertical="center"/>
    </xf>
    <xf numFmtId="165" fontId="4" fillId="5" borderId="0" xfId="1" applyFont="1" applyFill="1" applyBorder="1" applyAlignment="1">
      <alignment horizontal="right" vertical="center"/>
    </xf>
    <xf numFmtId="165" fontId="1" fillId="3" borderId="4" xfId="1" applyFont="1" applyFill="1" applyBorder="1" applyAlignment="1">
      <alignment horizontal="center" vertical="center" wrapText="1"/>
    </xf>
    <xf numFmtId="0" fontId="11" fillId="5" borderId="0" xfId="0" applyFont="1" applyFill="1" applyAlignment="1">
      <alignment vertical="center" wrapText="1"/>
    </xf>
    <xf numFmtId="167" fontId="11" fillId="5" borderId="8" xfId="2" applyNumberFormat="1" applyFont="1" applyFill="1" applyBorder="1" applyAlignment="1">
      <alignment vertical="center" wrapText="1"/>
    </xf>
    <xf numFmtId="167" fontId="11" fillId="6" borderId="8" xfId="2" applyNumberFormat="1" applyFont="1" applyFill="1" applyBorder="1" applyAlignment="1">
      <alignment horizontal="center" vertical="center" wrapText="1"/>
    </xf>
    <xf numFmtId="167" fontId="11" fillId="6" borderId="8" xfId="2" applyNumberFormat="1" applyFont="1" applyFill="1" applyBorder="1" applyAlignment="1">
      <alignment vertical="center" wrapText="1"/>
    </xf>
    <xf numFmtId="167" fontId="12" fillId="6" borderId="8" xfId="2" applyNumberFormat="1" applyFont="1" applyFill="1" applyBorder="1" applyAlignment="1">
      <alignment vertical="center" wrapText="1"/>
    </xf>
    <xf numFmtId="167" fontId="12" fillId="5" borderId="8" xfId="2" applyNumberFormat="1" applyFont="1" applyFill="1" applyBorder="1" applyAlignment="1">
      <alignment vertical="center" wrapText="1"/>
    </xf>
    <xf numFmtId="167" fontId="11" fillId="6" borderId="21" xfId="2" applyNumberFormat="1" applyFont="1" applyFill="1" applyBorder="1" applyAlignment="1">
      <alignment vertical="center" wrapText="1"/>
    </xf>
    <xf numFmtId="167" fontId="12" fillId="5" borderId="21" xfId="2" applyNumberFormat="1" applyFont="1" applyFill="1" applyBorder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167" fontId="11" fillId="5" borderId="21" xfId="2" applyNumberFormat="1" applyFont="1" applyFill="1" applyBorder="1" applyAlignment="1">
      <alignment vertical="center" wrapText="1"/>
    </xf>
    <xf numFmtId="167" fontId="12" fillId="5" borderId="8" xfId="2" applyNumberFormat="1" applyFont="1" applyFill="1" applyBorder="1" applyAlignment="1">
      <alignment horizontal="left" vertical="center" wrapText="1"/>
    </xf>
    <xf numFmtId="167" fontId="12" fillId="6" borderId="8" xfId="2" applyNumberFormat="1" applyFont="1" applyFill="1" applyBorder="1" applyAlignment="1">
      <alignment horizontal="center" vertical="center" wrapText="1"/>
    </xf>
    <xf numFmtId="167" fontId="12" fillId="6" borderId="8" xfId="2" applyNumberFormat="1" applyFont="1" applyFill="1" applyBorder="1" applyAlignment="1">
      <alignment horizontal="right" vertical="center" wrapText="1"/>
    </xf>
    <xf numFmtId="167" fontId="11" fillId="5" borderId="8" xfId="2" applyNumberFormat="1" applyFont="1" applyFill="1" applyBorder="1" applyAlignment="1">
      <alignment horizontal="left" vertical="center" wrapText="1"/>
    </xf>
    <xf numFmtId="167" fontId="12" fillId="6" borderId="22" xfId="2" applyNumberFormat="1" applyFont="1" applyFill="1" applyBorder="1" applyAlignment="1">
      <alignment horizontal="right" vertical="center" wrapText="1"/>
    </xf>
    <xf numFmtId="0" fontId="11" fillId="5" borderId="8" xfId="0" applyFont="1" applyFill="1" applyBorder="1" applyAlignment="1">
      <alignment vertical="center" wrapText="1"/>
    </xf>
    <xf numFmtId="168" fontId="11" fillId="5" borderId="8" xfId="2" applyNumberFormat="1" applyFont="1" applyFill="1" applyBorder="1" applyAlignment="1">
      <alignment vertical="center" wrapText="1"/>
    </xf>
    <xf numFmtId="167" fontId="11" fillId="5" borderId="19" xfId="2" applyNumberFormat="1" applyFont="1" applyFill="1" applyBorder="1" applyAlignment="1">
      <alignment vertical="center" wrapText="1"/>
    </xf>
    <xf numFmtId="167" fontId="11" fillId="5" borderId="23" xfId="2" applyNumberFormat="1" applyFont="1" applyFill="1" applyBorder="1" applyAlignment="1">
      <alignment vertical="center" wrapText="1"/>
    </xf>
    <xf numFmtId="167" fontId="12" fillId="6" borderId="19" xfId="2" applyNumberFormat="1" applyFont="1" applyFill="1" applyBorder="1" applyAlignment="1">
      <alignment vertical="center" wrapText="1"/>
    </xf>
    <xf numFmtId="1" fontId="11" fillId="5" borderId="8" xfId="2" applyNumberFormat="1" applyFont="1" applyFill="1" applyBorder="1" applyAlignment="1">
      <alignment vertical="center" wrapText="1"/>
    </xf>
    <xf numFmtId="167" fontId="12" fillId="7" borderId="19" xfId="2" applyNumberFormat="1" applyFont="1" applyFill="1" applyBorder="1" applyAlignment="1">
      <alignment vertical="center" wrapText="1"/>
    </xf>
    <xf numFmtId="167" fontId="12" fillId="7" borderId="23" xfId="2" applyNumberFormat="1" applyFont="1" applyFill="1" applyBorder="1" applyAlignment="1">
      <alignment vertical="center" wrapText="1"/>
    </xf>
    <xf numFmtId="167" fontId="12" fillId="8" borderId="19" xfId="2" applyNumberFormat="1" applyFont="1" applyFill="1" applyBorder="1" applyAlignment="1">
      <alignment vertical="center" wrapText="1"/>
    </xf>
    <xf numFmtId="167" fontId="12" fillId="8" borderId="23" xfId="2" applyNumberFormat="1" applyFont="1" applyFill="1" applyBorder="1" applyAlignment="1">
      <alignment vertical="center" wrapText="1"/>
    </xf>
    <xf numFmtId="167" fontId="11" fillId="9" borderId="8" xfId="2" applyNumberFormat="1" applyFont="1" applyFill="1" applyBorder="1" applyAlignment="1">
      <alignment vertical="center" wrapText="1"/>
    </xf>
    <xf numFmtId="167" fontId="11" fillId="6" borderId="8" xfId="2" applyNumberFormat="1" applyFont="1" applyFill="1" applyBorder="1" applyAlignment="1">
      <alignment horizontal="right" vertical="center" wrapText="1"/>
    </xf>
    <xf numFmtId="167" fontId="13" fillId="6" borderId="8" xfId="2" applyNumberFormat="1" applyFont="1" applyFill="1" applyBorder="1" applyAlignment="1">
      <alignment horizontal="right" vertical="center" wrapText="1"/>
    </xf>
    <xf numFmtId="167" fontId="12" fillId="6" borderId="21" xfId="2" applyNumberFormat="1" applyFont="1" applyFill="1" applyBorder="1" applyAlignment="1">
      <alignment horizontal="right" vertical="center" wrapText="1"/>
    </xf>
    <xf numFmtId="167" fontId="12" fillId="5" borderId="8" xfId="2" applyNumberFormat="1" applyFont="1" applyFill="1" applyBorder="1" applyAlignment="1">
      <alignment horizontal="right" vertical="center" wrapText="1"/>
    </xf>
    <xf numFmtId="167" fontId="12" fillId="8" borderId="19" xfId="2" applyNumberFormat="1" applyFont="1" applyFill="1" applyBorder="1" applyAlignment="1">
      <alignment horizontal="left" vertical="center" wrapText="1"/>
    </xf>
    <xf numFmtId="167" fontId="12" fillId="8" borderId="23" xfId="2" applyNumberFormat="1" applyFont="1" applyFill="1" applyBorder="1" applyAlignment="1">
      <alignment horizontal="left" vertical="center" wrapText="1"/>
    </xf>
    <xf numFmtId="167" fontId="13" fillId="6" borderId="19" xfId="2" applyNumberFormat="1" applyFont="1" applyFill="1" applyBorder="1" applyAlignment="1">
      <alignment horizontal="left" vertical="center" wrapText="1"/>
    </xf>
    <xf numFmtId="167" fontId="12" fillId="7" borderId="19" xfId="2" applyNumberFormat="1" applyFont="1" applyFill="1" applyBorder="1" applyAlignment="1">
      <alignment horizontal="center" vertical="center" wrapText="1"/>
    </xf>
    <xf numFmtId="167" fontId="12" fillId="7" borderId="23" xfId="2" applyNumberFormat="1" applyFont="1" applyFill="1" applyBorder="1" applyAlignment="1">
      <alignment horizontal="center" vertical="center" wrapText="1"/>
    </xf>
    <xf numFmtId="167" fontId="12" fillId="8" borderId="19" xfId="2" applyNumberFormat="1" applyFont="1" applyFill="1" applyBorder="1" applyAlignment="1">
      <alignment horizontal="left" vertical="center" wrapText="1"/>
    </xf>
    <xf numFmtId="167" fontId="12" fillId="8" borderId="23" xfId="2" applyNumberFormat="1" applyFont="1" applyFill="1" applyBorder="1" applyAlignment="1">
      <alignment horizontal="left" vertical="center" wrapText="1"/>
    </xf>
    <xf numFmtId="167" fontId="12" fillId="6" borderId="19" xfId="2" applyNumberFormat="1" applyFont="1" applyFill="1" applyBorder="1" applyAlignment="1">
      <alignment horizontal="left" vertical="center" wrapText="1"/>
    </xf>
    <xf numFmtId="167" fontId="12" fillId="6" borderId="23" xfId="2" applyNumberFormat="1" applyFont="1" applyFill="1" applyBorder="1" applyAlignment="1">
      <alignment horizontal="left" vertical="center" wrapText="1"/>
    </xf>
    <xf numFmtId="167" fontId="12" fillId="6" borderId="20" xfId="2" applyNumberFormat="1" applyFont="1" applyFill="1" applyBorder="1" applyAlignment="1">
      <alignment horizontal="left" vertical="center" wrapText="1"/>
    </xf>
    <xf numFmtId="167" fontId="11" fillId="5" borderId="19" xfId="2" applyNumberFormat="1" applyFont="1" applyFill="1" applyBorder="1" applyAlignment="1">
      <alignment horizontal="left" vertical="center" wrapText="1"/>
    </xf>
    <xf numFmtId="167" fontId="11" fillId="5" borderId="23" xfId="2" applyNumberFormat="1" applyFont="1" applyFill="1" applyBorder="1" applyAlignment="1">
      <alignment horizontal="left" vertical="center" wrapText="1"/>
    </xf>
    <xf numFmtId="167" fontId="11" fillId="5" borderId="20" xfId="2" applyNumberFormat="1" applyFont="1" applyFill="1" applyBorder="1" applyAlignment="1">
      <alignment horizontal="left" vertical="center" wrapText="1"/>
    </xf>
    <xf numFmtId="167" fontId="12" fillId="5" borderId="19" xfId="2" applyNumberFormat="1" applyFont="1" applyFill="1" applyBorder="1" applyAlignment="1">
      <alignment horizontal="left" vertical="center" wrapText="1"/>
    </xf>
    <xf numFmtId="167" fontId="12" fillId="5" borderId="23" xfId="2" applyNumberFormat="1" applyFont="1" applyFill="1" applyBorder="1" applyAlignment="1">
      <alignment horizontal="left" vertical="center" wrapText="1"/>
    </xf>
    <xf numFmtId="167" fontId="13" fillId="6" borderId="19" xfId="2" applyNumberFormat="1" applyFont="1" applyFill="1" applyBorder="1" applyAlignment="1">
      <alignment horizontal="left" vertical="center" wrapText="1"/>
    </xf>
    <xf numFmtId="167" fontId="13" fillId="6" borderId="20" xfId="2" applyNumberFormat="1" applyFont="1" applyFill="1" applyBorder="1" applyAlignment="1">
      <alignment horizontal="left" vertical="center" wrapText="1"/>
    </xf>
    <xf numFmtId="167" fontId="13" fillId="6" borderId="19" xfId="2" applyNumberFormat="1" applyFont="1" applyFill="1" applyBorder="1" applyAlignment="1">
      <alignment vertical="center" wrapText="1"/>
    </xf>
    <xf numFmtId="167" fontId="13" fillId="6" borderId="20" xfId="2" applyNumberFormat="1" applyFont="1" applyFill="1" applyBorder="1" applyAlignment="1">
      <alignment vertical="center" wrapText="1"/>
    </xf>
    <xf numFmtId="15" fontId="3" fillId="5" borderId="8" xfId="0" applyNumberFormat="1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164" fontId="4" fillId="0" borderId="19" xfId="1" applyNumberFormat="1" applyFont="1" applyBorder="1" applyAlignment="1">
      <alignment horizontal="center" vertical="center"/>
    </xf>
    <xf numFmtId="164" fontId="4" fillId="0" borderId="20" xfId="1" applyNumberFormat="1" applyFon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 wrapText="1"/>
    </xf>
    <xf numFmtId="164" fontId="0" fillId="0" borderId="20" xfId="0" applyNumberFormat="1" applyBorder="1" applyAlignment="1">
      <alignment horizontal="center" vertical="center" wrapText="1"/>
    </xf>
    <xf numFmtId="9" fontId="0" fillId="0" borderId="19" xfId="0" applyNumberFormat="1" applyBorder="1" applyAlignment="1">
      <alignment horizontal="center" vertical="center" wrapText="1"/>
    </xf>
    <xf numFmtId="9" fontId="0" fillId="0" borderId="20" xfId="0" applyNumberForma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7" fillId="0" borderId="24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5" fillId="0" borderId="0" xfId="0" applyFont="1"/>
    <xf numFmtId="0" fontId="14" fillId="0" borderId="0" xfId="0" applyFont="1"/>
    <xf numFmtId="167" fontId="11" fillId="6" borderId="19" xfId="2" applyNumberFormat="1" applyFont="1" applyFill="1" applyBorder="1" applyAlignment="1">
      <alignment horizontal="left" vertical="center" wrapText="1"/>
    </xf>
    <xf numFmtId="167" fontId="11" fillId="6" borderId="23" xfId="2" applyNumberFormat="1" applyFont="1" applyFill="1" applyBorder="1" applyAlignment="1">
      <alignment horizontal="left" vertical="center" wrapText="1"/>
    </xf>
  </cellXfs>
  <cellStyles count="3">
    <cellStyle name="Comma" xfId="2" builtinId="3"/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51F09-6D33-4604-9A66-C21044E0162B}">
  <dimension ref="A1:D7"/>
  <sheetViews>
    <sheetView tabSelected="1" zoomScaleNormal="100" workbookViewId="0">
      <pane xSplit="4" ySplit="3" topLeftCell="E4" activePane="bottomRight" state="frozen"/>
      <selection pane="topRight" activeCell="D1" sqref="D1"/>
      <selection pane="bottomLeft" activeCell="A3" sqref="A3"/>
      <selection pane="bottomRight" activeCell="A14" sqref="A14"/>
    </sheetView>
  </sheetViews>
  <sheetFormatPr defaultRowHeight="14.25" x14ac:dyDescent="0.2"/>
  <cols>
    <col min="1" max="1" width="31.28515625" style="148" customWidth="1"/>
    <col min="2" max="2" width="11.85546875" style="148" customWidth="1"/>
    <col min="3" max="3" width="12.42578125" style="148" customWidth="1"/>
    <col min="4" max="4" width="19.7109375" style="148" customWidth="1"/>
    <col min="5" max="16384" width="9.140625" style="148"/>
  </cols>
  <sheetData>
    <row r="1" spans="1:4" ht="15" x14ac:dyDescent="0.25">
      <c r="A1" s="147" t="s">
        <v>119</v>
      </c>
      <c r="B1" s="147"/>
      <c r="C1" s="147"/>
      <c r="D1" s="147"/>
    </row>
    <row r="2" spans="1:4" ht="15" x14ac:dyDescent="0.2">
      <c r="A2" s="82" t="s">
        <v>118</v>
      </c>
      <c r="B2" s="86" t="s">
        <v>1</v>
      </c>
      <c r="C2" s="86" t="s">
        <v>116</v>
      </c>
      <c r="D2" s="86" t="s">
        <v>2</v>
      </c>
    </row>
    <row r="3" spans="1:4" ht="15" x14ac:dyDescent="0.2">
      <c r="A3" s="108"/>
      <c r="B3" s="109"/>
      <c r="C3" s="109"/>
      <c r="D3" s="109"/>
    </row>
    <row r="4" spans="1:4" ht="15" x14ac:dyDescent="0.2">
      <c r="A4" s="110" t="s">
        <v>113</v>
      </c>
      <c r="B4" s="111"/>
      <c r="C4" s="111"/>
      <c r="D4" s="111"/>
    </row>
    <row r="5" spans="1:4" ht="41.25" customHeight="1" x14ac:dyDescent="0.2">
      <c r="A5" s="76" t="s">
        <v>84</v>
      </c>
      <c r="B5" s="77"/>
      <c r="C5" s="77"/>
      <c r="D5" s="77">
        <f>B5*C5</f>
        <v>0</v>
      </c>
    </row>
    <row r="6" spans="1:4" x14ac:dyDescent="0.2">
      <c r="A6" s="76" t="s">
        <v>77</v>
      </c>
      <c r="B6" s="77"/>
      <c r="C6" s="77"/>
      <c r="D6" s="77">
        <f>B6*C6</f>
        <v>0</v>
      </c>
    </row>
    <row r="7" spans="1:4" ht="21.75" customHeight="1" x14ac:dyDescent="0.2">
      <c r="A7" s="112" t="s">
        <v>3</v>
      </c>
      <c r="B7" s="113"/>
      <c r="C7" s="114"/>
      <c r="D7" s="87">
        <f>SUM(D5:D6)</f>
        <v>0</v>
      </c>
    </row>
  </sheetData>
  <mergeCells count="4">
    <mergeCell ref="A3:D3"/>
    <mergeCell ref="A4:D4"/>
    <mergeCell ref="A7:C7"/>
    <mergeCell ref="A1:D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17"/>
  <sheetViews>
    <sheetView workbookViewId="0">
      <selection activeCell="E9" sqref="E9"/>
    </sheetView>
  </sheetViews>
  <sheetFormatPr defaultRowHeight="15" x14ac:dyDescent="0.25"/>
  <cols>
    <col min="2" max="2" width="8.140625" bestFit="1" customWidth="1"/>
    <col min="3" max="3" width="22.5703125" customWidth="1"/>
    <col min="4" max="5" width="22.5703125" style="8" customWidth="1"/>
    <col min="6" max="7" width="20" customWidth="1"/>
    <col min="8" max="8" width="15" customWidth="1"/>
    <col min="9" max="9" width="12.7109375" customWidth="1"/>
    <col min="10" max="10" width="13" customWidth="1"/>
    <col min="11" max="11" width="13.140625" customWidth="1"/>
    <col min="12" max="12" width="15.5703125" customWidth="1"/>
  </cols>
  <sheetData>
    <row r="1" spans="2:14" ht="15.75" thickBot="1" x14ac:dyDescent="0.3"/>
    <row r="2" spans="2:14" ht="30" customHeight="1" thickBot="1" x14ac:dyDescent="0.3">
      <c r="B2" s="128" t="s">
        <v>11</v>
      </c>
      <c r="C2" s="130" t="s">
        <v>12</v>
      </c>
      <c r="D2" s="128" t="s">
        <v>28</v>
      </c>
      <c r="E2" s="128" t="s">
        <v>29</v>
      </c>
      <c r="F2" s="130" t="s">
        <v>30</v>
      </c>
      <c r="G2" s="130" t="s">
        <v>13</v>
      </c>
      <c r="H2" s="132" t="s">
        <v>14</v>
      </c>
      <c r="I2" s="133"/>
      <c r="J2" s="133"/>
      <c r="K2" s="134"/>
      <c r="L2" s="130" t="s">
        <v>15</v>
      </c>
    </row>
    <row r="3" spans="2:14" ht="45.75" thickBot="1" x14ac:dyDescent="0.3">
      <c r="B3" s="129"/>
      <c r="C3" s="131"/>
      <c r="D3" s="135"/>
      <c r="E3" s="135"/>
      <c r="F3" s="131"/>
      <c r="G3" s="131"/>
      <c r="H3" s="5" t="s">
        <v>31</v>
      </c>
      <c r="I3" s="5" t="s">
        <v>16</v>
      </c>
      <c r="J3" s="5" t="s">
        <v>17</v>
      </c>
      <c r="K3" s="5" t="s">
        <v>18</v>
      </c>
      <c r="L3" s="131"/>
    </row>
    <row r="4" spans="2:14" ht="30.75" thickBot="1" x14ac:dyDescent="0.3">
      <c r="B4" s="4" t="s">
        <v>19</v>
      </c>
      <c r="C4" s="10" t="s">
        <v>20</v>
      </c>
      <c r="D4" s="22">
        <v>156653</v>
      </c>
      <c r="E4" s="11">
        <v>27960</v>
      </c>
      <c r="F4" s="9">
        <f>D4-E4</f>
        <v>128693</v>
      </c>
      <c r="G4" s="7">
        <f>F4/E4*100</f>
        <v>460.27539341917026</v>
      </c>
      <c r="H4" s="5" t="s">
        <v>57</v>
      </c>
      <c r="I4" s="5" t="s">
        <v>58</v>
      </c>
      <c r="J4" s="5" t="s">
        <v>59</v>
      </c>
      <c r="K4" s="5" t="s">
        <v>60</v>
      </c>
      <c r="L4" s="20" t="s">
        <v>56</v>
      </c>
    </row>
    <row r="5" spans="2:14" ht="30.75" thickBot="1" x14ac:dyDescent="0.3">
      <c r="B5" s="4" t="s">
        <v>21</v>
      </c>
      <c r="C5" s="10" t="s">
        <v>20</v>
      </c>
      <c r="D5" s="22">
        <v>129930.66666666666</v>
      </c>
      <c r="E5" s="12">
        <v>27960</v>
      </c>
      <c r="F5" s="9">
        <f>D5-E5</f>
        <v>101970.66666666666</v>
      </c>
      <c r="G5" s="7">
        <f t="shared" ref="G5:G9" si="0">F5/E5*100</f>
        <v>364.70195517405813</v>
      </c>
      <c r="H5" s="18" t="s">
        <v>32</v>
      </c>
      <c r="I5" s="18" t="s">
        <v>33</v>
      </c>
      <c r="J5" s="18" t="s">
        <v>34</v>
      </c>
      <c r="K5" s="18" t="s">
        <v>35</v>
      </c>
      <c r="L5" s="21" t="s">
        <v>40</v>
      </c>
    </row>
    <row r="6" spans="2:14" ht="30.75" thickBot="1" x14ac:dyDescent="0.3">
      <c r="B6" s="4" t="s">
        <v>61</v>
      </c>
      <c r="C6" s="10" t="s">
        <v>20</v>
      </c>
      <c r="D6" s="23">
        <v>72762.666666666657</v>
      </c>
      <c r="E6" s="24">
        <v>6980.0000000000291</v>
      </c>
      <c r="F6" s="9">
        <f t="shared" ref="F6:F9" si="1">D6-E6</f>
        <v>65782.666666666628</v>
      </c>
      <c r="G6" s="7">
        <f t="shared" si="0"/>
        <v>942.44508118433168</v>
      </c>
      <c r="H6" s="18" t="s">
        <v>36</v>
      </c>
      <c r="I6" s="18" t="s">
        <v>37</v>
      </c>
      <c r="J6" s="18" t="s">
        <v>38</v>
      </c>
      <c r="K6" s="18" t="s">
        <v>39</v>
      </c>
      <c r="L6" s="21" t="s">
        <v>41</v>
      </c>
    </row>
    <row r="7" spans="2:14" ht="30.75" thickBot="1" x14ac:dyDescent="0.3">
      <c r="B7" s="4" t="s">
        <v>22</v>
      </c>
      <c r="C7" s="10" t="s">
        <v>23</v>
      </c>
      <c r="D7" s="15">
        <v>150289</v>
      </c>
      <c r="E7" s="12">
        <v>97813</v>
      </c>
      <c r="F7" s="9">
        <f t="shared" si="1"/>
        <v>52476</v>
      </c>
      <c r="G7" s="7">
        <f t="shared" si="0"/>
        <v>53.649310418860473</v>
      </c>
      <c r="H7" s="25" t="s">
        <v>42</v>
      </c>
      <c r="I7" s="25" t="s">
        <v>43</v>
      </c>
      <c r="J7" s="5" t="s">
        <v>44</v>
      </c>
      <c r="K7" s="5" t="s">
        <v>45</v>
      </c>
      <c r="L7" s="20" t="s">
        <v>46</v>
      </c>
    </row>
    <row r="8" spans="2:14" ht="30.75" thickBot="1" x14ac:dyDescent="0.3">
      <c r="B8" s="4" t="s">
        <v>24</v>
      </c>
      <c r="C8" s="10" t="s">
        <v>25</v>
      </c>
      <c r="D8" s="14">
        <v>213959</v>
      </c>
      <c r="E8" s="12">
        <v>141815</v>
      </c>
      <c r="F8" s="9">
        <f t="shared" si="1"/>
        <v>72144</v>
      </c>
      <c r="G8" s="7">
        <f t="shared" si="0"/>
        <v>50.871910587737545</v>
      </c>
      <c r="H8" s="5" t="s">
        <v>47</v>
      </c>
      <c r="I8" s="5" t="s">
        <v>48</v>
      </c>
      <c r="J8" s="5" t="s">
        <v>48</v>
      </c>
      <c r="K8" s="25" t="s">
        <v>49</v>
      </c>
      <c r="L8" s="20" t="s">
        <v>50</v>
      </c>
    </row>
    <row r="9" spans="2:14" ht="30.75" thickBot="1" x14ac:dyDescent="0.3">
      <c r="B9" s="4" t="s">
        <v>26</v>
      </c>
      <c r="C9" s="10" t="s">
        <v>25</v>
      </c>
      <c r="D9" s="14">
        <v>192168.8</v>
      </c>
      <c r="E9" s="12">
        <v>141815</v>
      </c>
      <c r="F9" s="9">
        <f t="shared" si="1"/>
        <v>50353.799999999988</v>
      </c>
      <c r="G9" s="7">
        <f t="shared" si="0"/>
        <v>35.506681239643193</v>
      </c>
      <c r="H9" s="5" t="s">
        <v>51</v>
      </c>
      <c r="I9" s="5" t="s">
        <v>52</v>
      </c>
      <c r="J9" s="5" t="s">
        <v>53</v>
      </c>
      <c r="K9" s="25" t="s">
        <v>54</v>
      </c>
      <c r="L9" s="20" t="s">
        <v>55</v>
      </c>
    </row>
    <row r="10" spans="2:14" ht="30.75" thickBot="1" x14ac:dyDescent="0.3">
      <c r="B10" s="4" t="s">
        <v>27</v>
      </c>
      <c r="C10" s="10"/>
      <c r="D10" s="16"/>
      <c r="E10" s="13"/>
      <c r="F10" s="6"/>
      <c r="G10" s="17">
        <v>318</v>
      </c>
      <c r="H10" s="6">
        <v>13</v>
      </c>
      <c r="I10" s="6">
        <v>33</v>
      </c>
      <c r="J10" s="6">
        <v>68</v>
      </c>
      <c r="K10" s="6">
        <v>14</v>
      </c>
      <c r="L10" s="6">
        <v>-4</v>
      </c>
    </row>
    <row r="12" spans="2:14" x14ac:dyDescent="0.25">
      <c r="H12" s="1">
        <f>F4*9%</f>
        <v>11582.369999999999</v>
      </c>
      <c r="I12" s="1">
        <f>F4*35%</f>
        <v>45042.549999999996</v>
      </c>
      <c r="J12" s="1">
        <f>F4*51%</f>
        <v>65633.430000000008</v>
      </c>
      <c r="K12" s="1">
        <f>F4*8%</f>
        <v>10295.44</v>
      </c>
      <c r="L12" s="1">
        <f>F4*-2%</f>
        <v>-2573.86</v>
      </c>
      <c r="M12" s="1">
        <f t="shared" ref="M12:M17" si="2">SUM(H12:L12)</f>
        <v>129979.93000000001</v>
      </c>
      <c r="N12" s="1">
        <f>M12-F4</f>
        <v>1286.9300000000076</v>
      </c>
    </row>
    <row r="13" spans="2:14" x14ac:dyDescent="0.25">
      <c r="H13" s="19">
        <f>F5*7%</f>
        <v>7137.9466666666667</v>
      </c>
      <c r="I13" s="19">
        <f>F5*29%</f>
        <v>29571.493333333328</v>
      </c>
      <c r="J13" s="19">
        <f>F5*61%</f>
        <v>62202.106666666659</v>
      </c>
      <c r="K13" s="19">
        <f>F5*10%</f>
        <v>10197.066666666666</v>
      </c>
      <c r="L13" s="19">
        <f>F5*-6%</f>
        <v>-6118.2399999999989</v>
      </c>
      <c r="M13" s="19">
        <f t="shared" si="2"/>
        <v>102990.37333333332</v>
      </c>
      <c r="N13" s="19">
        <f>M13-F5</f>
        <v>1019.7066666666651</v>
      </c>
    </row>
    <row r="14" spans="2:14" x14ac:dyDescent="0.25">
      <c r="H14" s="19">
        <f>F6*21%</f>
        <v>13814.359999999991</v>
      </c>
      <c r="I14" s="19">
        <f>F6*15%</f>
        <v>9867.3999999999942</v>
      </c>
      <c r="J14" s="19">
        <f>F6*52%</f>
        <v>34206.986666666649</v>
      </c>
      <c r="K14" s="19">
        <f>F6*17%</f>
        <v>11183.053333333328</v>
      </c>
      <c r="L14" s="19">
        <f>F6*-4%</f>
        <v>-2631.306666666665</v>
      </c>
      <c r="M14" s="19">
        <f t="shared" si="2"/>
        <v>66440.493333333288</v>
      </c>
      <c r="N14" s="19">
        <f>M14-F6</f>
        <v>657.82666666666046</v>
      </c>
    </row>
    <row r="15" spans="2:14" x14ac:dyDescent="0.25">
      <c r="H15" s="1">
        <f>F7*-1%</f>
        <v>-524.76</v>
      </c>
      <c r="I15" s="1">
        <f>F7*-43%</f>
        <v>-22564.68</v>
      </c>
      <c r="J15" s="1">
        <f>F7*125%</f>
        <v>65595</v>
      </c>
      <c r="K15" s="1">
        <f>F7*20%</f>
        <v>10495.2</v>
      </c>
      <c r="L15" s="1">
        <f>F7*-1%</f>
        <v>-524.76</v>
      </c>
      <c r="M15" s="1">
        <f t="shared" si="2"/>
        <v>52475.999999999993</v>
      </c>
    </row>
    <row r="16" spans="2:14" x14ac:dyDescent="0.25">
      <c r="H16" s="1">
        <f>F8*12%</f>
        <v>8657.2799999999988</v>
      </c>
      <c r="I16" s="1">
        <f>F8*49%</f>
        <v>35350.559999999998</v>
      </c>
      <c r="J16" s="1">
        <f>F8*49%</f>
        <v>35350.559999999998</v>
      </c>
      <c r="K16" s="1">
        <f>F8*-6%</f>
        <v>-4328.6399999999994</v>
      </c>
      <c r="L16" s="1">
        <f>F8*-4%</f>
        <v>-2885.76</v>
      </c>
      <c r="M16" s="1">
        <f t="shared" si="2"/>
        <v>72144</v>
      </c>
    </row>
    <row r="17" spans="8:13" x14ac:dyDescent="0.25">
      <c r="H17" s="1">
        <f>F9*16%</f>
        <v>8056.6079999999984</v>
      </c>
      <c r="I17" s="1">
        <f>F9*35%</f>
        <v>17623.829999999994</v>
      </c>
      <c r="J17" s="1">
        <f>F9*67%</f>
        <v>33737.045999999995</v>
      </c>
      <c r="K17" s="1">
        <f>F9*-10%</f>
        <v>-5035.3799999999992</v>
      </c>
      <c r="L17" s="1">
        <f>F9*-8%</f>
        <v>-4028.3039999999992</v>
      </c>
      <c r="M17" s="1">
        <f t="shared" si="2"/>
        <v>50353.799999999996</v>
      </c>
    </row>
  </sheetData>
  <mergeCells count="8">
    <mergeCell ref="B2:B3"/>
    <mergeCell ref="C2:C3"/>
    <mergeCell ref="F2:F3"/>
    <mergeCell ref="H2:K2"/>
    <mergeCell ref="L2:L3"/>
    <mergeCell ref="G2:G3"/>
    <mergeCell ref="D2:D3"/>
    <mergeCell ref="E2:E3"/>
  </mergeCells>
  <pageMargins left="0.7" right="0.7" top="0.75" bottom="0.75" header="0.3" footer="0.3"/>
  <pageSetup paperSize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13"/>
  <sheetViews>
    <sheetView workbookViewId="0">
      <selection activeCell="F15" sqref="F15"/>
    </sheetView>
  </sheetViews>
  <sheetFormatPr defaultRowHeight="15" x14ac:dyDescent="0.25"/>
  <cols>
    <col min="2" max="2" width="32.42578125" customWidth="1"/>
    <col min="3" max="3" width="4.5703125" bestFit="1" customWidth="1"/>
    <col min="4" max="4" width="10.28515625" customWidth="1"/>
    <col min="5" max="5" width="4.5703125" bestFit="1" customWidth="1"/>
    <col min="6" max="6" width="9.5703125" bestFit="1" customWidth="1"/>
    <col min="7" max="7" width="4.5703125" bestFit="1" customWidth="1"/>
    <col min="8" max="8" width="8.5703125" bestFit="1" customWidth="1"/>
    <col min="9" max="9" width="5.5703125" bestFit="1" customWidth="1"/>
    <col min="10" max="10" width="9.28515625" bestFit="1" customWidth="1"/>
    <col min="11" max="11" width="4.5703125" bestFit="1" customWidth="1"/>
    <col min="12" max="12" width="8.5703125" bestFit="1" customWidth="1"/>
    <col min="13" max="13" width="5.28515625" bestFit="1" customWidth="1"/>
    <col min="14" max="14" width="8.5703125" bestFit="1" customWidth="1"/>
    <col min="15" max="15" width="13.140625" customWidth="1"/>
  </cols>
  <sheetData>
    <row r="2" spans="2:15" ht="45" customHeight="1" x14ac:dyDescent="0.25">
      <c r="B2" s="31" t="s">
        <v>11</v>
      </c>
      <c r="C2" s="142" t="s">
        <v>70</v>
      </c>
      <c r="D2" s="143"/>
      <c r="E2" s="142" t="s">
        <v>71</v>
      </c>
      <c r="F2" s="143"/>
      <c r="G2" s="142" t="s">
        <v>73</v>
      </c>
      <c r="H2" s="143"/>
      <c r="I2" s="142" t="s">
        <v>72</v>
      </c>
      <c r="J2" s="143"/>
      <c r="K2" s="142" t="s">
        <v>74</v>
      </c>
      <c r="L2" s="143"/>
      <c r="M2" s="142" t="s">
        <v>75</v>
      </c>
      <c r="N2" s="143"/>
      <c r="O2" s="31" t="s">
        <v>27</v>
      </c>
    </row>
    <row r="3" spans="2:15" ht="34.5" customHeight="1" x14ac:dyDescent="0.25">
      <c r="B3" s="31" t="s">
        <v>62</v>
      </c>
      <c r="C3" s="144" t="s">
        <v>63</v>
      </c>
      <c r="D3" s="145"/>
      <c r="E3" s="144" t="s">
        <v>64</v>
      </c>
      <c r="F3" s="145"/>
      <c r="G3" s="144" t="s">
        <v>64</v>
      </c>
      <c r="H3" s="145"/>
      <c r="I3" s="144" t="s">
        <v>65</v>
      </c>
      <c r="J3" s="145"/>
      <c r="K3" s="144" t="s">
        <v>25</v>
      </c>
      <c r="L3" s="145"/>
      <c r="M3" s="144" t="s">
        <v>25</v>
      </c>
      <c r="N3" s="145"/>
      <c r="O3" s="26"/>
    </row>
    <row r="4" spans="2:15" ht="15" customHeight="1" x14ac:dyDescent="0.25">
      <c r="B4" s="31" t="s">
        <v>66</v>
      </c>
      <c r="C4" s="136">
        <v>156653.33333333337</v>
      </c>
      <c r="D4" s="137"/>
      <c r="E4" s="136">
        <v>129930.66666666666</v>
      </c>
      <c r="F4" s="137"/>
      <c r="G4" s="136">
        <v>72762.666666666657</v>
      </c>
      <c r="H4" s="137"/>
      <c r="I4" s="136">
        <v>150288.66666666669</v>
      </c>
      <c r="J4" s="137"/>
      <c r="K4" s="136">
        <v>213959</v>
      </c>
      <c r="L4" s="137"/>
      <c r="M4" s="136">
        <v>192168.8</v>
      </c>
      <c r="N4" s="137"/>
      <c r="O4" s="33">
        <f>AVERAGE(C4:N4)</f>
        <v>152627.18888888889</v>
      </c>
    </row>
    <row r="5" spans="2:15" ht="15" customHeight="1" x14ac:dyDescent="0.25">
      <c r="B5" s="31" t="s">
        <v>67</v>
      </c>
      <c r="C5" s="136">
        <v>27960</v>
      </c>
      <c r="D5" s="137"/>
      <c r="E5" s="136">
        <v>27960</v>
      </c>
      <c r="F5" s="137"/>
      <c r="G5" s="136">
        <v>6980.0000000000291</v>
      </c>
      <c r="H5" s="137"/>
      <c r="I5" s="136">
        <v>97813.333333333314</v>
      </c>
      <c r="J5" s="137"/>
      <c r="K5" s="136">
        <v>141815.20000000001</v>
      </c>
      <c r="L5" s="137"/>
      <c r="M5" s="136">
        <v>141815.20000000001</v>
      </c>
      <c r="N5" s="137"/>
      <c r="O5" s="33">
        <f>AVERAGE(C5:N5)</f>
        <v>74057.288888888885</v>
      </c>
    </row>
    <row r="6" spans="2:15" x14ac:dyDescent="0.25">
      <c r="B6" s="31" t="s">
        <v>68</v>
      </c>
      <c r="C6" s="138">
        <f>C4-C5</f>
        <v>128693.33333333337</v>
      </c>
      <c r="D6" s="139"/>
      <c r="E6" s="138">
        <f>E4-E5</f>
        <v>101970.66666666666</v>
      </c>
      <c r="F6" s="139"/>
      <c r="G6" s="138">
        <f>G4-G5</f>
        <v>65782.666666666628</v>
      </c>
      <c r="H6" s="139"/>
      <c r="I6" s="138">
        <f>I4-I5</f>
        <v>52475.333333333372</v>
      </c>
      <c r="J6" s="139"/>
      <c r="K6" s="138">
        <f>K4-K5</f>
        <v>72143.799999999988</v>
      </c>
      <c r="L6" s="139"/>
      <c r="M6" s="138">
        <f>M4-M5</f>
        <v>50353.599999999977</v>
      </c>
      <c r="N6" s="139"/>
      <c r="O6" s="33">
        <f>AVERAGE(C6:N6)</f>
        <v>78569.899999999994</v>
      </c>
    </row>
    <row r="7" spans="2:15" x14ac:dyDescent="0.25">
      <c r="B7" s="31" t="s">
        <v>69</v>
      </c>
      <c r="C7" s="140">
        <f>C6/C5</f>
        <v>4.6027658559847415</v>
      </c>
      <c r="D7" s="141"/>
      <c r="E7" s="140">
        <f>E6/E5</f>
        <v>3.6470195517405815</v>
      </c>
      <c r="F7" s="141"/>
      <c r="G7" s="140">
        <f>G6/G5</f>
        <v>9.4244508118433163</v>
      </c>
      <c r="H7" s="141"/>
      <c r="I7" s="140">
        <f>I6/I5</f>
        <v>0.53648446019629281</v>
      </c>
      <c r="J7" s="141"/>
      <c r="K7" s="140">
        <f>K6/K5</f>
        <v>0.50871697815184824</v>
      </c>
      <c r="L7" s="141"/>
      <c r="M7" s="140">
        <f>M6/M5</f>
        <v>0.35506490136459262</v>
      </c>
      <c r="N7" s="141"/>
      <c r="O7" s="27">
        <f>AVERAGE(C7:N7)</f>
        <v>3.1790837598802288</v>
      </c>
    </row>
    <row r="8" spans="2:15" x14ac:dyDescent="0.25">
      <c r="B8" s="32" t="s">
        <v>31</v>
      </c>
      <c r="C8" s="27">
        <v>0.09</v>
      </c>
      <c r="D8" s="28">
        <f>C6*C8</f>
        <v>11582.400000000003</v>
      </c>
      <c r="E8" s="27">
        <v>7.0000000000000007E-2</v>
      </c>
      <c r="F8" s="28">
        <f>E6*E8</f>
        <v>7137.9466666666667</v>
      </c>
      <c r="G8" s="27">
        <v>0.21</v>
      </c>
      <c r="H8" s="28">
        <f>G6*G8</f>
        <v>13814.359999999991</v>
      </c>
      <c r="I8" s="30">
        <v>-0.01</v>
      </c>
      <c r="J8" s="28">
        <f>I6*I8</f>
        <v>-524.75333333333379</v>
      </c>
      <c r="K8" s="27">
        <v>0.12</v>
      </c>
      <c r="L8" s="28">
        <f>K6*K8</f>
        <v>8657.2559999999976</v>
      </c>
      <c r="M8" s="27">
        <v>0.16</v>
      </c>
      <c r="N8" s="28">
        <f>M6*M8</f>
        <v>8056.5759999999964</v>
      </c>
      <c r="O8" s="27">
        <f>AVERAGE(M8,K8,G8,E8,C8)</f>
        <v>0.13</v>
      </c>
    </row>
    <row r="9" spans="2:15" x14ac:dyDescent="0.25">
      <c r="B9" s="31" t="s">
        <v>16</v>
      </c>
      <c r="C9" s="27">
        <v>0.35</v>
      </c>
      <c r="D9" s="28">
        <f>C6*C9</f>
        <v>45042.666666666679</v>
      </c>
      <c r="E9" s="27">
        <v>0.28999999999999998</v>
      </c>
      <c r="F9" s="28">
        <f>E6*E9</f>
        <v>29571.493333333328</v>
      </c>
      <c r="G9" s="27">
        <v>0.15</v>
      </c>
      <c r="H9" s="28">
        <f>G6*G9</f>
        <v>9867.3999999999942</v>
      </c>
      <c r="I9" s="30">
        <v>-0.43</v>
      </c>
      <c r="J9" s="28">
        <f>I6*I9</f>
        <v>-22564.393333333348</v>
      </c>
      <c r="K9" s="27">
        <v>0.49</v>
      </c>
      <c r="L9" s="28">
        <f>K6*K9</f>
        <v>35350.461999999992</v>
      </c>
      <c r="M9" s="27">
        <v>0.35</v>
      </c>
      <c r="N9" s="28">
        <f>M6*M9</f>
        <v>17623.759999999991</v>
      </c>
      <c r="O9" s="27">
        <f>AVERAGE(M9,K9,G9,E9,C9)</f>
        <v>0.32599999999999996</v>
      </c>
    </row>
    <row r="10" spans="2:15" x14ac:dyDescent="0.25">
      <c r="B10" s="31" t="s">
        <v>17</v>
      </c>
      <c r="C10" s="27">
        <v>0.51</v>
      </c>
      <c r="D10" s="28">
        <f>C6*C10</f>
        <v>65633.60000000002</v>
      </c>
      <c r="E10" s="27">
        <v>0.61</v>
      </c>
      <c r="F10" s="28">
        <f>E6*E10</f>
        <v>62202.106666666659</v>
      </c>
      <c r="G10" s="27">
        <v>0.52</v>
      </c>
      <c r="H10" s="28">
        <f>G6*G10</f>
        <v>34206.986666666649</v>
      </c>
      <c r="I10" s="27">
        <v>1.25</v>
      </c>
      <c r="J10" s="28">
        <f>I6*I10</f>
        <v>65594.166666666715</v>
      </c>
      <c r="K10" s="27">
        <v>0.49</v>
      </c>
      <c r="L10" s="28">
        <f>K6*K10</f>
        <v>35350.461999999992</v>
      </c>
      <c r="M10" s="27">
        <v>0.67</v>
      </c>
      <c r="N10" s="28">
        <f>M6*M10</f>
        <v>33736.911999999989</v>
      </c>
      <c r="O10" s="3">
        <f>AVERAGE(M10,K10,I10,G10,E10,C10)</f>
        <v>0.67499999999999993</v>
      </c>
    </row>
    <row r="11" spans="2:15" x14ac:dyDescent="0.25">
      <c r="B11" s="31" t="s">
        <v>18</v>
      </c>
      <c r="C11" s="27">
        <v>0.08</v>
      </c>
      <c r="D11" s="28">
        <f>C6*C11</f>
        <v>10295.466666666671</v>
      </c>
      <c r="E11" s="27">
        <v>0.1</v>
      </c>
      <c r="F11" s="28">
        <f>E6*E11</f>
        <v>10197.066666666666</v>
      </c>
      <c r="G11" s="27">
        <v>0.17</v>
      </c>
      <c r="H11" s="28">
        <f>G6*G11</f>
        <v>11183.053333333328</v>
      </c>
      <c r="I11" s="27">
        <v>0.2</v>
      </c>
      <c r="J11" s="28">
        <f>I6*I11</f>
        <v>10495.066666666675</v>
      </c>
      <c r="K11" s="30">
        <v>-0.06</v>
      </c>
      <c r="L11" s="28">
        <f>K6*K11</f>
        <v>-4328.6279999999988</v>
      </c>
      <c r="M11" s="30">
        <v>-0.1</v>
      </c>
      <c r="N11" s="28">
        <f>M6*M11</f>
        <v>-5035.3599999999979</v>
      </c>
      <c r="O11" s="3">
        <f>AVERAGE(I11,G11,E11,C11)</f>
        <v>0.13749999999999998</v>
      </c>
    </row>
    <row r="12" spans="2:15" x14ac:dyDescent="0.25">
      <c r="B12" s="31" t="s">
        <v>15</v>
      </c>
      <c r="C12" s="27">
        <v>-0.02</v>
      </c>
      <c r="D12" s="28">
        <f>C6*C12</f>
        <v>-2573.8666666666677</v>
      </c>
      <c r="E12" s="27">
        <v>-0.06</v>
      </c>
      <c r="F12" s="28">
        <f>E6*E12</f>
        <v>-6118.2399999999989</v>
      </c>
      <c r="G12" s="27">
        <v>-0.04</v>
      </c>
      <c r="H12" s="28">
        <f>G6*G12</f>
        <v>-2631.306666666665</v>
      </c>
      <c r="I12" s="27">
        <v>-0.01</v>
      </c>
      <c r="J12" s="28">
        <f>I6*I12</f>
        <v>-524.75333333333379</v>
      </c>
      <c r="K12" s="27">
        <v>-0.04</v>
      </c>
      <c r="L12" s="28">
        <f>K6*K12</f>
        <v>-2885.7519999999995</v>
      </c>
      <c r="M12" s="27">
        <v>-0.08</v>
      </c>
      <c r="N12" s="28">
        <f>M6*M12</f>
        <v>-4028.2879999999982</v>
      </c>
      <c r="O12" s="3">
        <f>AVERAGE(M12,K12,I12,G12,E12,C12)</f>
        <v>-4.1666666666666664E-2</v>
      </c>
    </row>
    <row r="13" spans="2:15" x14ac:dyDescent="0.25">
      <c r="F13" s="29"/>
      <c r="G13" s="29"/>
      <c r="H13" s="29"/>
      <c r="I13" s="29"/>
      <c r="J13" s="29"/>
      <c r="K13" s="29"/>
      <c r="L13" s="29"/>
      <c r="M13" s="29"/>
      <c r="N13" s="29"/>
      <c r="O13" s="2">
        <f>SUM(O8:O12)</f>
        <v>1.226833333333333</v>
      </c>
    </row>
  </sheetData>
  <mergeCells count="36">
    <mergeCell ref="M7:N7"/>
    <mergeCell ref="K2:L2"/>
    <mergeCell ref="K3:L3"/>
    <mergeCell ref="K4:L4"/>
    <mergeCell ref="K5:L5"/>
    <mergeCell ref="K6:L6"/>
    <mergeCell ref="K7:L7"/>
    <mergeCell ref="M2:N2"/>
    <mergeCell ref="M3:N3"/>
    <mergeCell ref="M4:N4"/>
    <mergeCell ref="M5:N5"/>
    <mergeCell ref="M6:N6"/>
    <mergeCell ref="I6:J6"/>
    <mergeCell ref="I7:J7"/>
    <mergeCell ref="I2:J2"/>
    <mergeCell ref="I3:J3"/>
    <mergeCell ref="I4:J4"/>
    <mergeCell ref="I5:J5"/>
    <mergeCell ref="G2:H2"/>
    <mergeCell ref="G3:H3"/>
    <mergeCell ref="G4:H4"/>
    <mergeCell ref="G5:H5"/>
    <mergeCell ref="G6:H6"/>
    <mergeCell ref="G7:H7"/>
    <mergeCell ref="E4:F4"/>
    <mergeCell ref="E5:F5"/>
    <mergeCell ref="E6:F6"/>
    <mergeCell ref="E7:F7"/>
    <mergeCell ref="C5:D5"/>
    <mergeCell ref="C6:D6"/>
    <mergeCell ref="C7:D7"/>
    <mergeCell ref="E2:F2"/>
    <mergeCell ref="E3:F3"/>
    <mergeCell ref="C2:D2"/>
    <mergeCell ref="C3:D3"/>
    <mergeCell ref="C4:D4"/>
  </mergeCells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8528-D38C-4DE7-AF02-B343B630B2D8}">
  <dimension ref="A1:E20"/>
  <sheetViews>
    <sheetView workbookViewId="0">
      <pane xSplit="4" ySplit="3" topLeftCell="E4" activePane="bottomRight" state="frozen"/>
      <selection pane="topRight" activeCell="E1" sqref="E1"/>
      <selection pane="bottomLeft" activeCell="A3" sqref="A3"/>
      <selection pane="bottomRight" activeCell="F14" sqref="F14"/>
    </sheetView>
  </sheetViews>
  <sheetFormatPr defaultRowHeight="14.25" x14ac:dyDescent="0.2"/>
  <cols>
    <col min="1" max="1" width="31.42578125" style="148" customWidth="1"/>
    <col min="2" max="2" width="12" style="148" customWidth="1"/>
    <col min="3" max="4" width="15.28515625" style="148" customWidth="1"/>
    <col min="5" max="16384" width="9.140625" style="148"/>
  </cols>
  <sheetData>
    <row r="1" spans="1:4" ht="15" x14ac:dyDescent="0.25">
      <c r="A1" s="147" t="s">
        <v>121</v>
      </c>
      <c r="B1" s="147"/>
      <c r="C1" s="147"/>
      <c r="D1" s="147"/>
    </row>
    <row r="2" spans="1:4" ht="45" customHeight="1" x14ac:dyDescent="0.2">
      <c r="A2" s="82" t="str">
        <f>'A. Land preparation'!A2</f>
        <v>Operation/Activity</v>
      </c>
      <c r="B2" s="86" t="str">
        <f>'A. Land preparation'!B2</f>
        <v>Quantity</v>
      </c>
      <c r="C2" s="86" t="str">
        <f>'A. Land preparation'!C2</f>
        <v>Unit Cost</v>
      </c>
      <c r="D2" s="86" t="str">
        <f>'A. Land preparation'!D2</f>
        <v>Total cost PKR</v>
      </c>
    </row>
    <row r="3" spans="1:4" ht="15" x14ac:dyDescent="0.2">
      <c r="A3" s="108"/>
      <c r="B3" s="109"/>
      <c r="C3" s="109"/>
      <c r="D3" s="109"/>
    </row>
    <row r="4" spans="1:4" s="75" customFormat="1" x14ac:dyDescent="0.25">
      <c r="A4" s="115" t="s">
        <v>100</v>
      </c>
      <c r="B4" s="116"/>
      <c r="C4" s="117"/>
      <c r="D4" s="91"/>
    </row>
    <row r="5" spans="1:4" s="75" customFormat="1" ht="15" customHeight="1" x14ac:dyDescent="0.25">
      <c r="A5" s="110" t="s">
        <v>124</v>
      </c>
      <c r="B5" s="111"/>
      <c r="C5" s="111"/>
      <c r="D5" s="111"/>
    </row>
    <row r="6" spans="1:4" s="75" customFormat="1" x14ac:dyDescent="0.25">
      <c r="A6" s="88" t="s">
        <v>85</v>
      </c>
      <c r="B6" s="78"/>
      <c r="C6" s="78"/>
      <c r="D6" s="78">
        <f>B6*C6</f>
        <v>0</v>
      </c>
    </row>
    <row r="7" spans="1:4" s="75" customFormat="1" ht="16.899999999999999" customHeight="1" x14ac:dyDescent="0.25">
      <c r="A7" s="75" t="s">
        <v>95</v>
      </c>
      <c r="B7" s="78"/>
      <c r="C7" s="78"/>
      <c r="D7" s="78">
        <f t="shared" ref="D7:D8" si="0">B7*C7</f>
        <v>0</v>
      </c>
    </row>
    <row r="8" spans="1:4" s="75" customFormat="1" ht="15.75" customHeight="1" x14ac:dyDescent="0.25">
      <c r="A8" s="90" t="s">
        <v>110</v>
      </c>
      <c r="B8" s="78"/>
      <c r="C8" s="78"/>
      <c r="D8" s="78">
        <f t="shared" si="0"/>
        <v>0</v>
      </c>
    </row>
    <row r="9" spans="1:4" s="75" customFormat="1" ht="15" x14ac:dyDescent="0.25">
      <c r="A9" s="112" t="s">
        <v>125</v>
      </c>
      <c r="B9" s="113"/>
      <c r="C9" s="114"/>
      <c r="D9" s="78">
        <f>D7*D8</f>
        <v>0</v>
      </c>
    </row>
    <row r="10" spans="1:4" s="75" customFormat="1" x14ac:dyDescent="0.25">
      <c r="A10" s="76" t="s">
        <v>92</v>
      </c>
      <c r="B10" s="78"/>
      <c r="C10" s="78"/>
      <c r="D10" s="78">
        <f>B10*C10</f>
        <v>0</v>
      </c>
    </row>
    <row r="11" spans="1:4" s="75" customFormat="1" x14ac:dyDescent="0.25">
      <c r="A11" s="76" t="s">
        <v>4</v>
      </c>
      <c r="B11" s="78"/>
      <c r="C11" s="78"/>
      <c r="D11" s="78">
        <f>B11*C11</f>
        <v>0</v>
      </c>
    </row>
    <row r="12" spans="1:4" s="75" customFormat="1" x14ac:dyDescent="0.25">
      <c r="A12" s="76" t="s">
        <v>5</v>
      </c>
      <c r="B12" s="78"/>
      <c r="C12" s="78"/>
      <c r="D12" s="78">
        <f>B12*C12</f>
        <v>0</v>
      </c>
    </row>
    <row r="13" spans="1:4" s="75" customFormat="1" x14ac:dyDescent="0.25">
      <c r="A13" s="76" t="s">
        <v>78</v>
      </c>
      <c r="B13" s="78"/>
      <c r="C13" s="78"/>
      <c r="D13" s="78">
        <f>B13*C13</f>
        <v>0</v>
      </c>
    </row>
    <row r="14" spans="1:4" s="75" customFormat="1" x14ac:dyDescent="0.25">
      <c r="A14" s="76" t="s">
        <v>79</v>
      </c>
      <c r="B14" s="78"/>
      <c r="C14" s="78"/>
      <c r="D14" s="78">
        <f>B14*C14</f>
        <v>0</v>
      </c>
    </row>
    <row r="15" spans="1:4" s="75" customFormat="1" ht="15" x14ac:dyDescent="0.25">
      <c r="A15" s="112" t="s">
        <v>6</v>
      </c>
      <c r="B15" s="113"/>
      <c r="C15" s="114"/>
      <c r="D15" s="79">
        <f>SUM(D6,D9:D14)</f>
        <v>0</v>
      </c>
    </row>
    <row r="20" spans="5:5" ht="15" x14ac:dyDescent="0.25">
      <c r="E20" s="149"/>
    </row>
  </sheetData>
  <mergeCells count="6">
    <mergeCell ref="A1:D1"/>
    <mergeCell ref="A3:D3"/>
    <mergeCell ref="A4:C4"/>
    <mergeCell ref="A5:D5"/>
    <mergeCell ref="A9:C9"/>
    <mergeCell ref="A15:C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FEDEB-D522-42AE-A469-68E683202698}">
  <dimension ref="A1:D12"/>
  <sheetViews>
    <sheetView workbookViewId="0">
      <pane xSplit="4" ySplit="3" topLeftCell="E4" activePane="bottomRight" state="frozen"/>
      <selection pane="topRight" activeCell="D1" sqref="D1"/>
      <selection pane="bottomLeft" activeCell="A3" sqref="A3"/>
      <selection pane="bottomRight" activeCell="E3" sqref="E3"/>
    </sheetView>
  </sheetViews>
  <sheetFormatPr defaultRowHeight="15" x14ac:dyDescent="0.25"/>
  <cols>
    <col min="1" max="2" width="31.28515625" customWidth="1"/>
    <col min="3" max="3" width="12.42578125" customWidth="1"/>
    <col min="4" max="4" width="19.7109375" customWidth="1"/>
  </cols>
  <sheetData>
    <row r="1" spans="1:4" x14ac:dyDescent="0.25">
      <c r="A1" s="146" t="s">
        <v>120</v>
      </c>
      <c r="B1" s="146"/>
      <c r="C1" s="146"/>
      <c r="D1" s="146"/>
    </row>
    <row r="2" spans="1:4" x14ac:dyDescent="0.25">
      <c r="A2" s="82" t="str">
        <f>'B. Inputs cost'!A2</f>
        <v>Operation/Activity</v>
      </c>
      <c r="B2" s="86" t="str">
        <f>'B. Inputs cost'!B2</f>
        <v>Quantity</v>
      </c>
      <c r="C2" s="86" t="str">
        <f>'B. Inputs cost'!C2</f>
        <v>Unit Cost</v>
      </c>
      <c r="D2" s="86" t="str">
        <f>'B. Inputs cost'!D2</f>
        <v>Total cost PKR</v>
      </c>
    </row>
    <row r="3" spans="1:4" x14ac:dyDescent="0.25">
      <c r="A3" s="108"/>
      <c r="B3" s="109"/>
      <c r="C3" s="109"/>
      <c r="D3" s="109"/>
    </row>
    <row r="4" spans="1:4" x14ac:dyDescent="0.25">
      <c r="A4" s="92" t="s">
        <v>101</v>
      </c>
      <c r="B4" s="93"/>
      <c r="C4" s="93"/>
      <c r="D4" s="91"/>
    </row>
    <row r="5" spans="1:4" x14ac:dyDescent="0.25">
      <c r="A5" s="92" t="s">
        <v>111</v>
      </c>
      <c r="B5" s="93"/>
      <c r="C5" s="93"/>
      <c r="D5" s="95"/>
    </row>
    <row r="6" spans="1:4" x14ac:dyDescent="0.25">
      <c r="A6" s="110" t="s">
        <v>114</v>
      </c>
      <c r="B6" s="111"/>
      <c r="C6" s="111"/>
      <c r="D6" s="111"/>
    </row>
    <row r="7" spans="1:4" x14ac:dyDescent="0.25">
      <c r="A7" s="76" t="s">
        <v>98</v>
      </c>
      <c r="B7" s="86"/>
      <c r="C7" s="78"/>
      <c r="D7" s="78">
        <f>B7*C7</f>
        <v>0</v>
      </c>
    </row>
    <row r="8" spans="1:4" ht="28.5" x14ac:dyDescent="0.25">
      <c r="A8" s="76" t="s">
        <v>94</v>
      </c>
      <c r="B8" s="86"/>
      <c r="C8" s="78"/>
      <c r="D8" s="78">
        <f>B8*C8</f>
        <v>0</v>
      </c>
    </row>
    <row r="9" spans="1:4" x14ac:dyDescent="0.25">
      <c r="A9" s="76" t="s">
        <v>96</v>
      </c>
      <c r="B9" s="112"/>
      <c r="C9" s="113"/>
      <c r="D9" s="114"/>
    </row>
    <row r="10" spans="1:4" x14ac:dyDescent="0.25">
      <c r="A10" s="76" t="s">
        <v>97</v>
      </c>
      <c r="B10" s="112"/>
      <c r="C10" s="113"/>
      <c r="D10" s="114"/>
    </row>
    <row r="11" spans="1:4" x14ac:dyDescent="0.25">
      <c r="A11" s="112" t="s">
        <v>80</v>
      </c>
      <c r="B11" s="113"/>
      <c r="C11" s="114"/>
      <c r="D11" s="78">
        <f>B9*B10</f>
        <v>0</v>
      </c>
    </row>
    <row r="12" spans="1:4" x14ac:dyDescent="0.25">
      <c r="A12" s="112" t="s">
        <v>93</v>
      </c>
      <c r="B12" s="113"/>
      <c r="C12" s="114"/>
      <c r="D12" s="79">
        <f>SUM(D7,D8,D11)</f>
        <v>0</v>
      </c>
    </row>
  </sheetData>
  <mergeCells count="7">
    <mergeCell ref="A1:D1"/>
    <mergeCell ref="A12:C12"/>
    <mergeCell ref="A3:D3"/>
    <mergeCell ref="A6:D6"/>
    <mergeCell ref="A11:C11"/>
    <mergeCell ref="B9:D9"/>
    <mergeCell ref="B10:D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1D38A-4F75-4A85-B57F-182ACCEBC6DB}">
  <dimension ref="A1:B10"/>
  <sheetViews>
    <sheetView workbookViewId="0">
      <pane xSplit="2" ySplit="3" topLeftCell="C4" activePane="bottomRight" state="frozen"/>
      <selection pane="topRight" activeCell="C1" sqref="C1"/>
      <selection pane="bottomLeft" activeCell="A3" sqref="A3"/>
      <selection pane="bottomRight" sqref="A1:B1"/>
    </sheetView>
  </sheetViews>
  <sheetFormatPr defaultRowHeight="15" x14ac:dyDescent="0.25"/>
  <cols>
    <col min="1" max="1" width="28.85546875" customWidth="1"/>
    <col min="2" max="2" width="14.85546875" customWidth="1"/>
    <col min="3" max="3" width="19.7109375" customWidth="1"/>
  </cols>
  <sheetData>
    <row r="1" spans="1:2" x14ac:dyDescent="0.25">
      <c r="A1" s="146" t="s">
        <v>122</v>
      </c>
      <c r="B1" s="146"/>
    </row>
    <row r="2" spans="1:2" x14ac:dyDescent="0.25">
      <c r="A2" s="82" t="s">
        <v>91</v>
      </c>
      <c r="B2" s="86" t="s">
        <v>1</v>
      </c>
    </row>
    <row r="3" spans="1:2" x14ac:dyDescent="0.25">
      <c r="A3" s="96"/>
      <c r="B3" s="97"/>
    </row>
    <row r="4" spans="1:2" x14ac:dyDescent="0.25">
      <c r="A4" s="98" t="s">
        <v>115</v>
      </c>
      <c r="B4" s="99"/>
    </row>
    <row r="5" spans="1:2" x14ac:dyDescent="0.25">
      <c r="A5" s="76" t="s">
        <v>102</v>
      </c>
      <c r="B5" s="78"/>
    </row>
    <row r="6" spans="1:2" x14ac:dyDescent="0.25">
      <c r="A6" s="76" t="s">
        <v>103</v>
      </c>
      <c r="B6" s="78"/>
    </row>
    <row r="7" spans="1:2" x14ac:dyDescent="0.25">
      <c r="A7" s="76" t="s">
        <v>104</v>
      </c>
      <c r="B7" s="78"/>
    </row>
    <row r="8" spans="1:2" x14ac:dyDescent="0.25">
      <c r="A8" s="76" t="s">
        <v>105</v>
      </c>
      <c r="B8" s="78"/>
    </row>
    <row r="9" spans="1:2" ht="28.5" customHeight="1" x14ac:dyDescent="0.25">
      <c r="A9" s="80" t="s">
        <v>117</v>
      </c>
      <c r="B9" s="79">
        <f>SUM(B5:B7)</f>
        <v>0</v>
      </c>
    </row>
    <row r="10" spans="1:2" ht="30" x14ac:dyDescent="0.25">
      <c r="A10" s="85" t="s">
        <v>112</v>
      </c>
      <c r="B10" s="79">
        <f>SUM(B5:B8)</f>
        <v>0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E2DE1-A9B5-46E8-9607-81811845D307}">
  <dimension ref="A1:D8"/>
  <sheetViews>
    <sheetView workbookViewId="0">
      <pane xSplit="4" ySplit="3" topLeftCell="E4" activePane="bottomRight" state="frozen"/>
      <selection pane="topRight" activeCell="D1" sqref="D1"/>
      <selection pane="bottomLeft" activeCell="A3" sqref="A3"/>
      <selection pane="bottomRight" sqref="A1:D1"/>
    </sheetView>
  </sheetViews>
  <sheetFormatPr defaultRowHeight="15" x14ac:dyDescent="0.25"/>
  <cols>
    <col min="1" max="1" width="34.140625" customWidth="1"/>
    <col min="2" max="2" width="16" customWidth="1"/>
    <col min="3" max="3" width="12.42578125" customWidth="1"/>
    <col min="4" max="4" width="19.7109375" customWidth="1"/>
  </cols>
  <sheetData>
    <row r="1" spans="1:4" x14ac:dyDescent="0.25">
      <c r="A1" s="146" t="s">
        <v>123</v>
      </c>
      <c r="B1" s="146"/>
      <c r="C1" s="146"/>
      <c r="D1" s="146"/>
    </row>
    <row r="2" spans="1:4" x14ac:dyDescent="0.25">
      <c r="A2" s="86" t="str">
        <f>'C1. Harvesting &amp; Post-Harvest'!A2</f>
        <v>Operation/Activity</v>
      </c>
      <c r="B2" s="86" t="str">
        <f>'C1. Harvesting &amp; Post-Harvest'!B2</f>
        <v>Quantity</v>
      </c>
      <c r="C2" s="86" t="str">
        <f>'C1. Harvesting &amp; Post-Harvest'!C2</f>
        <v>Unit Cost</v>
      </c>
      <c r="D2" s="86" t="str">
        <f>'C1. Harvesting &amp; Post-Harvest'!D2</f>
        <v>Total cost PKR</v>
      </c>
    </row>
    <row r="3" spans="1:4" x14ac:dyDescent="0.25">
      <c r="A3" s="108"/>
      <c r="B3" s="109"/>
      <c r="C3" s="109"/>
      <c r="D3" s="109"/>
    </row>
    <row r="4" spans="1:4" x14ac:dyDescent="0.25">
      <c r="A4" s="110" t="s">
        <v>90</v>
      </c>
      <c r="B4" s="111"/>
      <c r="C4" s="111"/>
      <c r="D4" s="111"/>
    </row>
    <row r="5" spans="1:4" x14ac:dyDescent="0.25">
      <c r="A5" s="100" t="s">
        <v>7</v>
      </c>
      <c r="B5" s="78"/>
      <c r="C5" s="78"/>
      <c r="D5" s="78">
        <f>B5*C5</f>
        <v>0</v>
      </c>
    </row>
    <row r="6" spans="1:4" ht="15" customHeight="1" x14ac:dyDescent="0.25">
      <c r="A6" s="100" t="s">
        <v>8</v>
      </c>
      <c r="B6" s="78"/>
      <c r="C6" s="78"/>
      <c r="D6" s="78">
        <f>B6*C6</f>
        <v>0</v>
      </c>
    </row>
    <row r="7" spans="1:4" ht="28.5" x14ac:dyDescent="0.25">
      <c r="A7" s="100" t="s">
        <v>83</v>
      </c>
      <c r="B7" s="78"/>
      <c r="C7" s="78"/>
      <c r="D7" s="78">
        <f>B7*C7</f>
        <v>0</v>
      </c>
    </row>
    <row r="8" spans="1:4" x14ac:dyDescent="0.25">
      <c r="A8" s="112" t="s">
        <v>99</v>
      </c>
      <c r="B8" s="113"/>
      <c r="C8" s="114"/>
      <c r="D8" s="79">
        <f>SUM(D5:D7)</f>
        <v>0</v>
      </c>
    </row>
  </sheetData>
  <mergeCells count="4">
    <mergeCell ref="A3:D3"/>
    <mergeCell ref="A4:D4"/>
    <mergeCell ref="A8:C8"/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D2F70-24E6-4128-9E01-56AFDFC48776}">
  <dimension ref="A1:D50"/>
  <sheetViews>
    <sheetView zoomScaleNormal="100" zoomScaleSheetLayoutView="11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I1" sqref="I1"/>
    </sheetView>
  </sheetViews>
  <sheetFormatPr defaultColWidth="9.28515625" defaultRowHeight="14.25" x14ac:dyDescent="0.25"/>
  <cols>
    <col min="1" max="1" width="3.7109375" style="75" customWidth="1"/>
    <col min="2" max="3" width="39.5703125" style="75" customWidth="1"/>
    <col min="4" max="4" width="19" style="75" customWidth="1"/>
    <col min="5" max="16384" width="9.28515625" style="75"/>
  </cols>
  <sheetData>
    <row r="1" spans="2:4" ht="15" x14ac:dyDescent="0.25">
      <c r="B1" s="82" t="s">
        <v>91</v>
      </c>
      <c r="C1" s="86" t="s">
        <v>1</v>
      </c>
      <c r="D1" s="86" t="s">
        <v>2</v>
      </c>
    </row>
    <row r="2" spans="2:4" ht="15" x14ac:dyDescent="0.25">
      <c r="B2" s="108"/>
      <c r="C2" s="109"/>
      <c r="D2" s="109"/>
    </row>
    <row r="3" spans="2:4" x14ac:dyDescent="0.25">
      <c r="B3" s="150" t="s">
        <v>126</v>
      </c>
      <c r="C3" s="151"/>
      <c r="D3" s="101">
        <f>'A. Land preparation'!$D$7</f>
        <v>0</v>
      </c>
    </row>
    <row r="4" spans="2:4" ht="14.25" customHeight="1" x14ac:dyDescent="0.25">
      <c r="B4" s="88" t="str">
        <f>'B. Inputs cost'!A6</f>
        <v xml:space="preserve">Seed </v>
      </c>
      <c r="C4" s="102">
        <f>'B. Inputs cost'!B6</f>
        <v>0</v>
      </c>
      <c r="D4" s="101">
        <f>'B. Inputs cost'!D6</f>
        <v>0</v>
      </c>
    </row>
    <row r="5" spans="2:4" x14ac:dyDescent="0.25">
      <c r="B5" s="150" t="str">
        <f>'B. Inputs cost'!A9</f>
        <v>Irrigation</v>
      </c>
      <c r="C5" s="151"/>
      <c r="D5" s="101">
        <f>'B. Inputs cost'!$D$9</f>
        <v>0</v>
      </c>
    </row>
    <row r="6" spans="2:4" x14ac:dyDescent="0.25">
      <c r="B6" s="76" t="str">
        <f>'B. Inputs cost'!A10</f>
        <v xml:space="preserve">Labor cost </v>
      </c>
      <c r="C6" s="102">
        <f>'B. Inputs cost'!B10</f>
        <v>0</v>
      </c>
      <c r="D6" s="101">
        <f>'B. Inputs cost'!D10</f>
        <v>0</v>
      </c>
    </row>
    <row r="7" spans="2:4" x14ac:dyDescent="0.25">
      <c r="B7" s="76" t="str">
        <f>'B. Inputs cost'!A11</f>
        <v>Weedicide</v>
      </c>
      <c r="C7" s="102">
        <f>'B. Inputs cost'!B11</f>
        <v>0</v>
      </c>
      <c r="D7" s="101">
        <f>'B. Inputs cost'!D11</f>
        <v>0</v>
      </c>
    </row>
    <row r="8" spans="2:4" x14ac:dyDescent="0.25">
      <c r="B8" s="76" t="str">
        <f>'B. Inputs cost'!A12</f>
        <v>Pesticide</v>
      </c>
      <c r="C8" s="102">
        <f>'B. Inputs cost'!B12</f>
        <v>0</v>
      </c>
      <c r="D8" s="101">
        <f>'B. Inputs cost'!D12</f>
        <v>0</v>
      </c>
    </row>
    <row r="9" spans="2:4" x14ac:dyDescent="0.25">
      <c r="B9" s="76" t="str">
        <f>'B. Inputs cost'!A13</f>
        <v>Fertilizers (NPK)</v>
      </c>
      <c r="C9" s="102">
        <f>'B. Inputs cost'!B13</f>
        <v>0</v>
      </c>
      <c r="D9" s="101">
        <f>'B. Inputs cost'!D13</f>
        <v>0</v>
      </c>
    </row>
    <row r="10" spans="2:4" x14ac:dyDescent="0.25">
      <c r="B10" s="76" t="str">
        <f>'B. Inputs cost'!A14</f>
        <v>Micro nutrients</v>
      </c>
      <c r="C10" s="102">
        <f>'B. Inputs cost'!B14</f>
        <v>0</v>
      </c>
      <c r="D10" s="101">
        <f>'B. Inputs cost'!D14</f>
        <v>0</v>
      </c>
    </row>
    <row r="11" spans="2:4" ht="15" x14ac:dyDescent="0.25">
      <c r="B11" s="112" t="str">
        <f>'B. Inputs cost'!A15</f>
        <v>Gross input cost</v>
      </c>
      <c r="C11" s="113"/>
      <c r="D11" s="87">
        <f>'B. Inputs cost'!$D$15</f>
        <v>0</v>
      </c>
    </row>
    <row r="12" spans="2:4" ht="15" x14ac:dyDescent="0.25">
      <c r="B12" s="110" t="s">
        <v>127</v>
      </c>
      <c r="C12" s="111"/>
      <c r="D12" s="111"/>
    </row>
    <row r="13" spans="2:4" ht="15" x14ac:dyDescent="0.25">
      <c r="B13" s="105" t="s">
        <v>128</v>
      </c>
      <c r="C13" s="106"/>
      <c r="D13" s="106"/>
    </row>
    <row r="14" spans="2:4" ht="15" x14ac:dyDescent="0.25">
      <c r="B14" s="108"/>
      <c r="C14" s="109"/>
      <c r="D14" s="109"/>
    </row>
    <row r="15" spans="2:4" x14ac:dyDescent="0.25">
      <c r="B15" s="76" t="str">
        <f>'C1. Harvesting &amp; Post-Harvest'!A7</f>
        <v xml:space="preserve">Cost of bags (empty bag) </v>
      </c>
      <c r="C15" s="102">
        <f>'C1. Harvesting &amp; Post-Harvest'!B7</f>
        <v>0</v>
      </c>
      <c r="D15" s="101">
        <f>'C1. Harvesting &amp; Post-Harvest'!D7</f>
        <v>0</v>
      </c>
    </row>
    <row r="16" spans="2:4" ht="28.5" x14ac:dyDescent="0.25">
      <c r="B16" s="76" t="str">
        <f>'C1. Harvesting &amp; Post-Harvest'!A8</f>
        <v>Labor for digging, sorting/grading and filling</v>
      </c>
      <c r="C16" s="102">
        <f>'C1. Harvesting &amp; Post-Harvest'!B8</f>
        <v>0</v>
      </c>
      <c r="D16" s="101">
        <f>'C1. Harvesting &amp; Post-Harvest'!D8</f>
        <v>0</v>
      </c>
    </row>
    <row r="17" spans="1:4" x14ac:dyDescent="0.25">
      <c r="B17" s="76" t="str">
        <f>'C1. Harvesting &amp; Post-Harvest'!A9</f>
        <v>Number of bags</v>
      </c>
      <c r="C17" s="122">
        <f>'C1. Harvesting &amp; Post-Harvest'!B9</f>
        <v>0</v>
      </c>
      <c r="D17" s="123"/>
    </row>
    <row r="18" spans="1:4" x14ac:dyDescent="0.25">
      <c r="B18" s="76" t="str">
        <f>'C1. Harvesting &amp; Post-Harvest'!A10</f>
        <v>Storage cost per bag (Rs)</v>
      </c>
      <c r="C18" s="120">
        <f>'C1. Harvesting &amp; Post-Harvest'!B10</f>
        <v>0</v>
      </c>
      <c r="D18" s="121"/>
    </row>
    <row r="19" spans="1:4" ht="15" x14ac:dyDescent="0.25">
      <c r="B19" s="112" t="str">
        <f>'C1. Harvesting &amp; Post-Harvest'!A11</f>
        <v>Storage cost</v>
      </c>
      <c r="C19" s="113"/>
      <c r="D19" s="101">
        <f>'C1. Harvesting &amp; Post-Harvest'!C11</f>
        <v>0</v>
      </c>
    </row>
    <row r="20" spans="1:4" ht="15" x14ac:dyDescent="0.25">
      <c r="B20" s="108"/>
      <c r="C20" s="109"/>
      <c r="D20" s="109"/>
    </row>
    <row r="21" spans="1:4" ht="15" x14ac:dyDescent="0.25">
      <c r="A21" s="83"/>
      <c r="B21" s="110" t="s">
        <v>129</v>
      </c>
      <c r="C21" s="111"/>
      <c r="D21" s="111"/>
    </row>
    <row r="22" spans="1:4" x14ac:dyDescent="0.25">
      <c r="B22" s="76" t="str">
        <f>'C2. Yield (Kg)'!A5</f>
        <v>A Quality</v>
      </c>
      <c r="C22" s="120">
        <f>'C2. Yield (Kg)'!B5</f>
        <v>0</v>
      </c>
      <c r="D22" s="121"/>
    </row>
    <row r="23" spans="1:4" ht="15" x14ac:dyDescent="0.25">
      <c r="A23" s="83"/>
      <c r="B23" s="88" t="str">
        <f>'C2. Yield (Kg)'!A6</f>
        <v>B Quality</v>
      </c>
      <c r="C23" s="120">
        <f>'C2. Yield (Kg)'!B6</f>
        <v>0</v>
      </c>
      <c r="D23" s="121"/>
    </row>
    <row r="24" spans="1:4" x14ac:dyDescent="0.25">
      <c r="B24" s="76" t="str">
        <f>'C2. Yield (Kg)'!A7</f>
        <v>Mix ( C )</v>
      </c>
      <c r="C24" s="120">
        <f>'C2. Yield (Kg)'!B7</f>
        <v>0</v>
      </c>
      <c r="D24" s="121"/>
    </row>
    <row r="25" spans="1:4" x14ac:dyDescent="0.25">
      <c r="B25" s="76" t="str">
        <f>'C2. Yield (Kg)'!A8</f>
        <v>Seed (D)</v>
      </c>
      <c r="C25" s="120">
        <f>'C2. Yield (Kg)'!B8</f>
        <v>0</v>
      </c>
      <c r="D25" s="121"/>
    </row>
    <row r="26" spans="1:4" ht="15" x14ac:dyDescent="0.25">
      <c r="B26" s="94" t="str">
        <f>'C2. Yield (Kg)'!A9</f>
        <v xml:space="preserve">Total Quality wise (A+B+C) </v>
      </c>
      <c r="C26" s="120">
        <f>'C2. Yield (Kg)'!B9</f>
        <v>0</v>
      </c>
      <c r="D26" s="121"/>
    </row>
    <row r="27" spans="1:4" x14ac:dyDescent="0.25">
      <c r="B27" s="94" t="str">
        <f>'C2. Yield (Kg)'!A10</f>
        <v>Total Yield (kg) (A+B+C+D)</v>
      </c>
      <c r="C27" s="120">
        <f>'C2. Yield (Kg)'!B10</f>
        <v>0</v>
      </c>
      <c r="D27" s="121"/>
    </row>
    <row r="28" spans="1:4" x14ac:dyDescent="0.25">
      <c r="B28" s="108"/>
      <c r="C28" s="109"/>
      <c r="D28" s="109"/>
    </row>
    <row r="29" spans="1:4" ht="15" x14ac:dyDescent="0.25">
      <c r="B29" s="110" t="str">
        <f>'D. Marketing Cost'!A4</f>
        <v>D. Marketing Cost</v>
      </c>
      <c r="C29" s="111"/>
      <c r="D29" s="111"/>
    </row>
    <row r="30" spans="1:4" x14ac:dyDescent="0.25">
      <c r="B30" s="76" t="str">
        <f>'D. Marketing Cost'!A5</f>
        <v>Transport</v>
      </c>
      <c r="C30" s="102">
        <f>'D. Marketing Cost'!B5</f>
        <v>0</v>
      </c>
      <c r="D30" s="101">
        <f>'D. Marketing Cost'!D5</f>
        <v>0</v>
      </c>
    </row>
    <row r="31" spans="1:4" x14ac:dyDescent="0.25">
      <c r="B31" s="76" t="str">
        <f>'D. Marketing Cost'!A6</f>
        <v>Loading &amp; unloading</v>
      </c>
      <c r="C31" s="102">
        <f>'D. Marketing Cost'!B6</f>
        <v>0</v>
      </c>
      <c r="D31" s="101">
        <f>'D. Marketing Cost'!D6</f>
        <v>0</v>
      </c>
    </row>
    <row r="32" spans="1:4" x14ac:dyDescent="0.25">
      <c r="B32" s="76" t="str">
        <f>'D. Marketing Cost'!A7</f>
        <v>Sales commission and market fee (6%)</v>
      </c>
      <c r="C32" s="102">
        <f>'D. Marketing Cost'!B7</f>
        <v>0</v>
      </c>
      <c r="D32" s="101">
        <f>'D. Marketing Cost'!D7</f>
        <v>0</v>
      </c>
    </row>
    <row r="33" spans="1:4" ht="15" x14ac:dyDescent="0.25">
      <c r="B33" s="112" t="str">
        <f>'D. Marketing Cost'!A8</f>
        <v xml:space="preserve">Total Marketing cost </v>
      </c>
      <c r="C33" s="113"/>
      <c r="D33" s="103">
        <f>'D. Marketing Cost'!$D$8</f>
        <v>0</v>
      </c>
    </row>
    <row r="34" spans="1:4" ht="15" x14ac:dyDescent="0.25">
      <c r="B34" s="108"/>
      <c r="C34" s="109"/>
      <c r="D34" s="109"/>
    </row>
    <row r="35" spans="1:4" ht="21.75" customHeight="1" x14ac:dyDescent="0.25">
      <c r="A35" s="83"/>
      <c r="B35" s="118" t="s">
        <v>89</v>
      </c>
      <c r="C35" s="119"/>
      <c r="D35" s="104" t="e">
        <f>SUM(D33,#REF!,#REF!)</f>
        <v>#REF!</v>
      </c>
    </row>
    <row r="36" spans="1:4" ht="15" x14ac:dyDescent="0.25">
      <c r="B36" s="108"/>
      <c r="C36" s="109"/>
      <c r="D36" s="109"/>
    </row>
    <row r="37" spans="1:4" ht="15" x14ac:dyDescent="0.25">
      <c r="B37" s="118" t="s">
        <v>86</v>
      </c>
      <c r="C37" s="119"/>
      <c r="D37" s="119"/>
    </row>
    <row r="38" spans="1:4" x14ac:dyDescent="0.25">
      <c r="B38" s="76" t="s">
        <v>106</v>
      </c>
      <c r="C38" s="107"/>
      <c r="D38" s="78">
        <f>C38*C22</f>
        <v>0</v>
      </c>
    </row>
    <row r="39" spans="1:4" x14ac:dyDescent="0.25">
      <c r="B39" s="76" t="s">
        <v>107</v>
      </c>
      <c r="C39" s="107"/>
      <c r="D39" s="78">
        <f t="shared" ref="D39:D40" si="0">C39*C23</f>
        <v>0</v>
      </c>
    </row>
    <row r="40" spans="1:4" x14ac:dyDescent="0.25">
      <c r="B40" s="76" t="s">
        <v>108</v>
      </c>
      <c r="C40" s="107"/>
      <c r="D40" s="78">
        <f t="shared" si="0"/>
        <v>0</v>
      </c>
    </row>
    <row r="41" spans="1:4" x14ac:dyDescent="0.25">
      <c r="B41" s="84" t="s">
        <v>109</v>
      </c>
      <c r="C41" s="107"/>
      <c r="D41" s="78">
        <f>C41*C25</f>
        <v>0</v>
      </c>
    </row>
    <row r="42" spans="1:4" ht="15" x14ac:dyDescent="0.25">
      <c r="A42" s="83"/>
      <c r="B42" s="112" t="s">
        <v>88</v>
      </c>
      <c r="C42" s="113"/>
      <c r="D42" s="81">
        <f>SUM(D38:D41)</f>
        <v>0</v>
      </c>
    </row>
    <row r="43" spans="1:4" ht="15" x14ac:dyDescent="0.25">
      <c r="A43" s="83"/>
      <c r="B43" s="108"/>
      <c r="C43" s="109"/>
      <c r="D43" s="109"/>
    </row>
    <row r="44" spans="1:4" ht="15" x14ac:dyDescent="0.25">
      <c r="B44" s="112" t="s">
        <v>87</v>
      </c>
      <c r="C44" s="113"/>
      <c r="D44" s="89" t="e">
        <f>D42-D35</f>
        <v>#REF!</v>
      </c>
    </row>
    <row r="46" spans="1:4" ht="15" x14ac:dyDescent="0.25">
      <c r="D46"/>
    </row>
    <row r="47" spans="1:4" ht="15" x14ac:dyDescent="0.25">
      <c r="B47" s="83"/>
      <c r="C47" s="83"/>
      <c r="D47"/>
    </row>
    <row r="48" spans="1:4" ht="15" x14ac:dyDescent="0.25">
      <c r="B48" s="83"/>
      <c r="C48" s="83"/>
      <c r="D48" s="83"/>
    </row>
    <row r="49" spans="2:4" ht="15" x14ac:dyDescent="0.25">
      <c r="B49" s="83"/>
      <c r="C49" s="83"/>
      <c r="D49" s="83"/>
    </row>
    <row r="50" spans="2:4" ht="15" x14ac:dyDescent="0.25">
      <c r="B50" s="83"/>
      <c r="C50" s="83"/>
      <c r="D50" s="83"/>
    </row>
  </sheetData>
  <mergeCells count="27">
    <mergeCell ref="B44:C44"/>
    <mergeCell ref="B42:C42"/>
    <mergeCell ref="B35:C35"/>
    <mergeCell ref="B33:C33"/>
    <mergeCell ref="C17:D17"/>
    <mergeCell ref="C18:D18"/>
    <mergeCell ref="C22:D22"/>
    <mergeCell ref="C23:D23"/>
    <mergeCell ref="C24:D24"/>
    <mergeCell ref="C25:D25"/>
    <mergeCell ref="C26:D26"/>
    <mergeCell ref="C27:D27"/>
    <mergeCell ref="B20:D20"/>
    <mergeCell ref="B34:D34"/>
    <mergeCell ref="B36:D36"/>
    <mergeCell ref="B37:D37"/>
    <mergeCell ref="B43:D43"/>
    <mergeCell ref="B29:D29"/>
    <mergeCell ref="B2:D2"/>
    <mergeCell ref="B5:C5"/>
    <mergeCell ref="B19:C19"/>
    <mergeCell ref="B12:D12"/>
    <mergeCell ref="B21:D21"/>
    <mergeCell ref="B28:D28"/>
    <mergeCell ref="B3:C3"/>
    <mergeCell ref="B11:C11"/>
    <mergeCell ref="B14:D14"/>
  </mergeCells>
  <pageMargins left="0.7" right="0.7" top="0.75" bottom="0.75" header="0.3" footer="0.3"/>
  <pageSetup paperSize="9" scale="76" orientation="portrait" r:id="rId1"/>
  <colBreaks count="1" manualBreakCount="1">
    <brk id="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BE711-EFBF-485B-9B24-F067D4B58B09}">
  <dimension ref="A1:H41"/>
  <sheetViews>
    <sheetView workbookViewId="0">
      <selection activeCell="E2" sqref="E2:H41"/>
    </sheetView>
  </sheetViews>
  <sheetFormatPr defaultRowHeight="15" x14ac:dyDescent="0.25"/>
  <cols>
    <col min="1" max="1" width="18.7109375" customWidth="1"/>
    <col min="2" max="2" width="20.42578125" customWidth="1"/>
    <col min="3" max="3" width="16.5703125" customWidth="1"/>
    <col min="4" max="4" width="35.28515625" customWidth="1"/>
    <col min="5" max="5" width="16.140625" customWidth="1"/>
    <col min="6" max="6" width="20.85546875" customWidth="1"/>
    <col min="7" max="7" width="22" customWidth="1"/>
    <col min="8" max="8" width="45.140625" customWidth="1"/>
  </cols>
  <sheetData>
    <row r="1" spans="1:8" x14ac:dyDescent="0.25">
      <c r="A1" s="52" t="s">
        <v>81</v>
      </c>
      <c r="B1" s="52" t="s">
        <v>10</v>
      </c>
      <c r="C1" s="52"/>
      <c r="D1" s="52" t="s">
        <v>10</v>
      </c>
    </row>
    <row r="2" spans="1:8" x14ac:dyDescent="0.25">
      <c r="A2" s="34" t="s">
        <v>76</v>
      </c>
      <c r="B2" s="49">
        <v>44265</v>
      </c>
      <c r="C2" s="124">
        <v>44268</v>
      </c>
      <c r="D2" s="124"/>
      <c r="E2" s="52" t="s">
        <v>81</v>
      </c>
      <c r="F2" s="52" t="s">
        <v>10</v>
      </c>
      <c r="G2" s="52"/>
      <c r="H2" s="52" t="s">
        <v>10</v>
      </c>
    </row>
    <row r="3" spans="1:8" ht="19.5" thickBot="1" x14ac:dyDescent="0.3">
      <c r="A3" s="125" t="s">
        <v>0</v>
      </c>
      <c r="B3" s="126"/>
      <c r="C3" s="127" t="s">
        <v>9</v>
      </c>
      <c r="D3" s="127"/>
      <c r="E3" s="34" t="s">
        <v>76</v>
      </c>
      <c r="F3" s="49">
        <v>44265</v>
      </c>
      <c r="G3" s="124">
        <v>44268</v>
      </c>
      <c r="H3" s="124"/>
    </row>
    <row r="4" spans="1:8" ht="19.5" thickBot="1" x14ac:dyDescent="0.3">
      <c r="A4" s="35" t="s">
        <v>1</v>
      </c>
      <c r="B4" s="35" t="s">
        <v>2</v>
      </c>
      <c r="C4" s="53" t="s">
        <v>1</v>
      </c>
      <c r="D4" s="53" t="s">
        <v>2</v>
      </c>
      <c r="E4" s="125" t="s">
        <v>0</v>
      </c>
      <c r="F4" s="126"/>
      <c r="G4" s="127" t="s">
        <v>9</v>
      </c>
      <c r="H4" s="127"/>
    </row>
    <row r="5" spans="1:8" ht="16.5" thickBot="1" x14ac:dyDescent="0.3">
      <c r="A5" s="36"/>
      <c r="B5" s="40"/>
      <c r="C5" s="54"/>
      <c r="D5" s="61"/>
      <c r="E5" s="35" t="s">
        <v>1</v>
      </c>
      <c r="F5" s="35" t="s">
        <v>2</v>
      </c>
      <c r="G5" s="53" t="s">
        <v>1</v>
      </c>
      <c r="H5" s="53" t="s">
        <v>2</v>
      </c>
    </row>
    <row r="6" spans="1:8" ht="16.5" thickBot="1" x14ac:dyDescent="0.3">
      <c r="A6" s="74"/>
      <c r="B6" s="41"/>
      <c r="C6" s="55"/>
      <c r="D6" s="62"/>
      <c r="E6" s="36"/>
      <c r="F6" s="40"/>
      <c r="G6" s="54"/>
      <c r="H6" s="61"/>
    </row>
    <row r="7" spans="1:8" ht="16.5" thickBot="1" x14ac:dyDescent="0.3">
      <c r="A7" s="37"/>
      <c r="B7" s="40"/>
      <c r="C7" s="61"/>
      <c r="D7" s="61"/>
      <c r="E7" s="74"/>
      <c r="F7" s="41"/>
      <c r="G7" s="55"/>
      <c r="H7" s="62"/>
    </row>
    <row r="8" spans="1:8" ht="16.5" thickBot="1" x14ac:dyDescent="0.3">
      <c r="A8" s="37"/>
      <c r="B8" s="42"/>
      <c r="C8" s="56"/>
      <c r="D8" s="63"/>
      <c r="E8" s="37"/>
      <c r="F8" s="40"/>
      <c r="G8" s="61"/>
      <c r="H8" s="61"/>
    </row>
    <row r="9" spans="1:8" ht="16.5" thickBot="1" x14ac:dyDescent="0.3">
      <c r="A9" s="37"/>
      <c r="B9" s="43"/>
      <c r="C9" s="56"/>
      <c r="D9" s="64"/>
      <c r="E9" s="37"/>
      <c r="F9" s="42"/>
      <c r="G9" s="56"/>
      <c r="H9" s="63"/>
    </row>
    <row r="10" spans="1:8" ht="15.75" thickBot="1" x14ac:dyDescent="0.3">
      <c r="A10" s="50"/>
      <c r="B10" s="44"/>
      <c r="C10" s="71"/>
      <c r="D10" s="65"/>
      <c r="E10" s="37"/>
      <c r="F10" s="43"/>
      <c r="G10" s="56"/>
      <c r="H10" s="64"/>
    </row>
    <row r="11" spans="1:8" ht="16.5" thickBot="1" x14ac:dyDescent="0.3">
      <c r="A11" s="37"/>
      <c r="B11" s="41"/>
      <c r="C11" s="56"/>
      <c r="D11" s="62"/>
      <c r="E11" s="50"/>
      <c r="F11" s="44"/>
      <c r="G11" s="71"/>
      <c r="H11" s="65"/>
    </row>
    <row r="12" spans="1:8" ht="16.5" thickBot="1" x14ac:dyDescent="0.3">
      <c r="A12" s="37"/>
      <c r="B12" s="41"/>
      <c r="C12" s="56"/>
      <c r="D12" s="62"/>
      <c r="E12" s="37"/>
      <c r="F12" s="41"/>
      <c r="G12" s="56"/>
      <c r="H12" s="62"/>
    </row>
    <row r="13" spans="1:8" ht="16.5" thickBot="1" x14ac:dyDescent="0.3">
      <c r="A13" s="37"/>
      <c r="B13" s="41"/>
      <c r="C13" s="56"/>
      <c r="D13" s="62"/>
      <c r="E13" s="37"/>
      <c r="F13" s="41"/>
      <c r="G13" s="56"/>
      <c r="H13" s="62"/>
    </row>
    <row r="14" spans="1:8" ht="16.5" thickBot="1" x14ac:dyDescent="0.3">
      <c r="A14" s="37"/>
      <c r="B14" s="41"/>
      <c r="C14" s="56"/>
      <c r="D14" s="62"/>
      <c r="E14" s="37"/>
      <c r="F14" s="41"/>
      <c r="G14" s="56"/>
      <c r="H14" s="62"/>
    </row>
    <row r="15" spans="1:8" ht="16.5" thickBot="1" x14ac:dyDescent="0.3">
      <c r="A15" s="37"/>
      <c r="B15" s="41"/>
      <c r="C15" s="56"/>
      <c r="D15" s="62"/>
      <c r="E15" s="37"/>
      <c r="F15" s="41"/>
      <c r="G15" s="56"/>
      <c r="H15" s="62"/>
    </row>
    <row r="16" spans="1:8" ht="16.5" thickBot="1" x14ac:dyDescent="0.3">
      <c r="A16" s="37"/>
      <c r="B16" s="41"/>
      <c r="C16" s="56"/>
      <c r="D16" s="62"/>
      <c r="E16" s="37"/>
      <c r="F16" s="41"/>
      <c r="G16" s="56"/>
      <c r="H16" s="62"/>
    </row>
    <row r="17" spans="1:8" ht="16.5" thickBot="1" x14ac:dyDescent="0.3">
      <c r="A17" s="37"/>
      <c r="B17" s="42"/>
      <c r="C17" s="56"/>
      <c r="D17" s="63"/>
      <c r="E17" s="37"/>
      <c r="F17" s="41"/>
      <c r="G17" s="56"/>
      <c r="H17" s="62"/>
    </row>
    <row r="18" spans="1:8" ht="16.5" thickBot="1" x14ac:dyDescent="0.3">
      <c r="A18" s="37"/>
      <c r="B18" s="45"/>
      <c r="C18" s="66"/>
      <c r="D18" s="66"/>
      <c r="E18" s="37"/>
      <c r="F18" s="42"/>
      <c r="G18" s="56"/>
      <c r="H18" s="63"/>
    </row>
    <row r="19" spans="1:8" ht="16.5" thickBot="1" x14ac:dyDescent="0.3">
      <c r="A19" s="37"/>
      <c r="B19" s="44"/>
      <c r="C19" s="56"/>
      <c r="D19" s="65"/>
      <c r="E19" s="37"/>
      <c r="F19" s="45"/>
      <c r="G19" s="66"/>
      <c r="H19" s="66"/>
    </row>
    <row r="20" spans="1:8" ht="15.75" thickBot="1" x14ac:dyDescent="0.3">
      <c r="A20" s="37"/>
      <c r="B20" s="44"/>
      <c r="C20" s="56"/>
      <c r="D20" s="65"/>
      <c r="E20" s="37"/>
      <c r="F20" s="44"/>
      <c r="G20" s="56"/>
      <c r="H20" s="65"/>
    </row>
    <row r="21" spans="1:8" ht="15.75" thickBot="1" x14ac:dyDescent="0.3">
      <c r="A21" s="37"/>
      <c r="B21" s="46"/>
      <c r="C21" s="56"/>
      <c r="D21" s="67"/>
      <c r="E21" s="37"/>
      <c r="F21" s="44"/>
      <c r="G21" s="56"/>
      <c r="H21" s="65"/>
    </row>
    <row r="22" spans="1:8" ht="15.75" thickBot="1" x14ac:dyDescent="0.3">
      <c r="A22" s="37"/>
      <c r="B22" s="46"/>
      <c r="C22" s="56"/>
      <c r="D22" s="67"/>
      <c r="E22" s="37"/>
      <c r="F22" s="46"/>
      <c r="G22" s="56"/>
      <c r="H22" s="67"/>
    </row>
    <row r="23" spans="1:8" ht="16.5" thickBot="1" x14ac:dyDescent="0.3">
      <c r="A23" s="42"/>
      <c r="B23" s="42"/>
      <c r="C23" s="63"/>
      <c r="D23" s="63"/>
      <c r="E23" s="37"/>
      <c r="F23" s="46"/>
      <c r="G23" s="56"/>
      <c r="H23" s="67"/>
    </row>
    <row r="24" spans="1:8" ht="16.5" thickBot="1" x14ac:dyDescent="0.3">
      <c r="A24" s="37"/>
      <c r="B24" s="44"/>
      <c r="C24" s="56"/>
      <c r="D24" s="65"/>
      <c r="E24" s="42"/>
      <c r="F24" s="42"/>
      <c r="G24" s="63"/>
      <c r="H24" s="63"/>
    </row>
    <row r="25" spans="1:8" ht="15.75" thickBot="1" x14ac:dyDescent="0.3">
      <c r="A25" s="37"/>
      <c r="B25" s="44"/>
      <c r="C25" s="56"/>
      <c r="D25" s="65"/>
      <c r="E25" s="37"/>
      <c r="F25" s="44"/>
      <c r="G25" s="56"/>
      <c r="H25" s="65"/>
    </row>
    <row r="26" spans="1:8" ht="15.75" thickBot="1" x14ac:dyDescent="0.3">
      <c r="A26" s="37"/>
      <c r="B26" s="46"/>
      <c r="C26" s="56"/>
      <c r="D26" s="67"/>
      <c r="E26" s="37"/>
      <c r="F26" s="44"/>
      <c r="G26" s="56"/>
      <c r="H26" s="65"/>
    </row>
    <row r="27" spans="1:8" ht="15.75" thickBot="1" x14ac:dyDescent="0.3">
      <c r="A27" s="37"/>
      <c r="B27" s="46"/>
      <c r="C27" s="56"/>
      <c r="D27" s="67"/>
      <c r="E27" s="37"/>
      <c r="F27" s="46"/>
      <c r="G27" s="56"/>
      <c r="H27" s="67"/>
    </row>
    <row r="28" spans="1:8" ht="15.75" thickBot="1" x14ac:dyDescent="0.3">
      <c r="A28" s="37"/>
      <c r="B28" s="46"/>
      <c r="C28" s="72"/>
      <c r="D28" s="67"/>
      <c r="E28" s="37"/>
      <c r="F28" s="46"/>
      <c r="G28" s="56"/>
      <c r="H28" s="67"/>
    </row>
    <row r="29" spans="1:8" ht="15.75" thickBot="1" x14ac:dyDescent="0.3">
      <c r="A29" s="37"/>
      <c r="B29" s="47"/>
      <c r="C29" s="56"/>
      <c r="D29" s="68"/>
      <c r="E29" s="37"/>
      <c r="F29" s="46"/>
      <c r="G29" s="72"/>
      <c r="H29" s="67"/>
    </row>
    <row r="30" spans="1:8" ht="19.5" thickBot="1" x14ac:dyDescent="0.3">
      <c r="A30" s="48"/>
      <c r="B30" s="48"/>
      <c r="C30" s="69"/>
      <c r="D30" s="69"/>
      <c r="E30" s="37"/>
      <c r="F30" s="47"/>
      <c r="G30" s="56"/>
      <c r="H30" s="68"/>
    </row>
    <row r="31" spans="1:8" ht="19.5" thickBot="1" x14ac:dyDescent="0.3">
      <c r="A31" s="38"/>
      <c r="B31" s="46"/>
      <c r="C31" s="57"/>
      <c r="D31" s="67"/>
      <c r="E31" s="48"/>
      <c r="F31" s="48"/>
      <c r="G31" s="69"/>
      <c r="H31" s="69"/>
    </row>
    <row r="32" spans="1:8" ht="15.75" thickBot="1" x14ac:dyDescent="0.3">
      <c r="A32" s="38"/>
      <c r="B32" s="46"/>
      <c r="C32" s="57"/>
      <c r="D32" s="67"/>
      <c r="E32" s="38"/>
      <c r="F32" s="46"/>
      <c r="G32" s="57"/>
      <c r="H32" s="67"/>
    </row>
    <row r="33" spans="1:8" ht="15.75" thickBot="1" x14ac:dyDescent="0.3">
      <c r="A33" s="38"/>
      <c r="B33" s="46"/>
      <c r="C33" s="57"/>
      <c r="D33" s="67"/>
      <c r="E33" s="38"/>
      <c r="F33" s="46"/>
      <c r="G33" s="57"/>
      <c r="H33" s="67"/>
    </row>
    <row r="34" spans="1:8" ht="15.75" thickBot="1" x14ac:dyDescent="0.3">
      <c r="A34" s="38"/>
      <c r="B34" s="46"/>
      <c r="C34" s="57"/>
      <c r="D34" s="67"/>
      <c r="E34" s="38"/>
      <c r="F34" s="46"/>
      <c r="G34" s="57"/>
      <c r="H34" s="67"/>
    </row>
    <row r="35" spans="1:8" ht="15.75" thickBot="1" x14ac:dyDescent="0.3">
      <c r="A35" s="39"/>
      <c r="B35" s="47"/>
      <c r="C35" s="57"/>
      <c r="D35" s="67"/>
      <c r="E35" s="38"/>
      <c r="F35" s="46"/>
      <c r="G35" s="57"/>
      <c r="H35" s="67"/>
    </row>
    <row r="36" spans="1:8" ht="15.75" thickBot="1" x14ac:dyDescent="0.3">
      <c r="A36" s="47"/>
      <c r="B36" s="47"/>
      <c r="C36" s="68"/>
      <c r="D36" s="68"/>
      <c r="E36" s="39"/>
      <c r="F36" s="47"/>
      <c r="G36" s="57"/>
      <c r="H36" s="67"/>
    </row>
    <row r="37" spans="1:8" ht="15.75" thickBot="1" x14ac:dyDescent="0.3">
      <c r="A37" s="39"/>
      <c r="B37" s="47"/>
      <c r="C37" s="68"/>
      <c r="D37" s="68"/>
      <c r="E37" s="47"/>
      <c r="F37" s="47"/>
      <c r="G37" s="68"/>
      <c r="H37" s="68"/>
    </row>
    <row r="38" spans="1:8" ht="15.75" thickBot="1" x14ac:dyDescent="0.3">
      <c r="A38" s="39"/>
      <c r="B38" s="47"/>
      <c r="C38" s="58"/>
      <c r="D38" s="68"/>
      <c r="E38" s="39"/>
      <c r="F38" s="47"/>
      <c r="G38" s="68"/>
      <c r="H38" s="68"/>
    </row>
    <row r="39" spans="1:8" ht="19.5" thickBot="1" x14ac:dyDescent="0.3">
      <c r="A39" s="59"/>
      <c r="B39" s="70"/>
      <c r="C39" s="59"/>
      <c r="D39" s="70"/>
      <c r="E39" s="39"/>
      <c r="F39" s="47"/>
      <c r="G39" s="58"/>
      <c r="H39" s="68"/>
    </row>
    <row r="40" spans="1:8" ht="18.75" x14ac:dyDescent="0.25">
      <c r="A40" s="60"/>
      <c r="B40" s="51" t="s">
        <v>82</v>
      </c>
      <c r="C40" s="60"/>
      <c r="D40" s="73"/>
      <c r="E40" s="59"/>
      <c r="F40" s="70"/>
      <c r="G40" s="59"/>
      <c r="H40" s="70"/>
    </row>
    <row r="41" spans="1:8" ht="18.75" x14ac:dyDescent="0.25">
      <c r="E41" s="60"/>
      <c r="F41" s="51" t="s">
        <v>82</v>
      </c>
      <c r="G41" s="60"/>
      <c r="H41" s="73"/>
    </row>
  </sheetData>
  <mergeCells count="6">
    <mergeCell ref="C2:D2"/>
    <mergeCell ref="A3:B3"/>
    <mergeCell ref="C3:D3"/>
    <mergeCell ref="G3:H3"/>
    <mergeCell ref="E4:F4"/>
    <mergeCell ref="G4:H4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B6236-5FA2-4188-9F91-EEA1206FE01B}">
  <dimension ref="A1:I41"/>
  <sheetViews>
    <sheetView workbookViewId="0">
      <selection activeCell="E8" sqref="E8"/>
    </sheetView>
  </sheetViews>
  <sheetFormatPr defaultRowHeight="15" x14ac:dyDescent="0.25"/>
  <cols>
    <col min="1" max="1" width="16.28515625" customWidth="1"/>
    <col min="2" max="2" width="19.5703125" bestFit="1" customWidth="1"/>
    <col min="3" max="3" width="20.7109375" customWidth="1"/>
    <col min="4" max="4" width="26.85546875" customWidth="1"/>
    <col min="6" max="6" width="22.85546875" customWidth="1"/>
    <col min="7" max="7" width="28" customWidth="1"/>
    <col min="8" max="8" width="40" customWidth="1"/>
    <col min="9" max="9" width="58.42578125" customWidth="1"/>
  </cols>
  <sheetData>
    <row r="1" spans="1:9" x14ac:dyDescent="0.25">
      <c r="A1" s="52" t="s">
        <v>81</v>
      </c>
      <c r="B1" s="52" t="s">
        <v>10</v>
      </c>
      <c r="C1" s="52"/>
      <c r="D1" s="52" t="s">
        <v>10</v>
      </c>
    </row>
    <row r="2" spans="1:9" x14ac:dyDescent="0.25">
      <c r="A2" s="34" t="s">
        <v>76</v>
      </c>
      <c r="B2" s="49">
        <v>44265</v>
      </c>
      <c r="C2" s="124">
        <v>44268</v>
      </c>
      <c r="D2" s="124"/>
      <c r="F2" s="52" t="s">
        <v>81</v>
      </c>
      <c r="G2" s="52" t="s">
        <v>10</v>
      </c>
      <c r="H2" s="52"/>
      <c r="I2" s="52" t="s">
        <v>10</v>
      </c>
    </row>
    <row r="3" spans="1:9" ht="19.5" thickBot="1" x14ac:dyDescent="0.3">
      <c r="A3" s="125" t="s">
        <v>0</v>
      </c>
      <c r="B3" s="126"/>
      <c r="C3" s="127" t="s">
        <v>9</v>
      </c>
      <c r="D3" s="127"/>
      <c r="F3" s="34" t="s">
        <v>76</v>
      </c>
      <c r="G3" s="49">
        <v>44265</v>
      </c>
      <c r="H3" s="124">
        <v>44268</v>
      </c>
      <c r="I3" s="124"/>
    </row>
    <row r="4" spans="1:9" ht="19.5" thickBot="1" x14ac:dyDescent="0.3">
      <c r="A4" s="35" t="s">
        <v>1</v>
      </c>
      <c r="B4" s="35" t="s">
        <v>2</v>
      </c>
      <c r="C4" s="53" t="s">
        <v>1</v>
      </c>
      <c r="D4" s="53" t="s">
        <v>2</v>
      </c>
      <c r="F4" s="125" t="s">
        <v>0</v>
      </c>
      <c r="G4" s="126"/>
      <c r="H4" s="127" t="s">
        <v>9</v>
      </c>
      <c r="I4" s="127"/>
    </row>
    <row r="5" spans="1:9" ht="16.5" thickBot="1" x14ac:dyDescent="0.3">
      <c r="A5" s="36"/>
      <c r="B5" s="40"/>
      <c r="C5" s="54"/>
      <c r="D5" s="61"/>
      <c r="F5" s="35" t="s">
        <v>1</v>
      </c>
      <c r="G5" s="35" t="s">
        <v>2</v>
      </c>
      <c r="H5" s="53" t="s">
        <v>1</v>
      </c>
      <c r="I5" s="53" t="s">
        <v>2</v>
      </c>
    </row>
    <row r="6" spans="1:9" ht="16.5" thickBot="1" x14ac:dyDescent="0.3">
      <c r="A6" s="74"/>
      <c r="B6" s="41"/>
      <c r="C6" s="55"/>
      <c r="D6" s="62"/>
      <c r="F6" s="36"/>
      <c r="G6" s="40"/>
      <c r="H6" s="54"/>
      <c r="I6" s="61"/>
    </row>
    <row r="7" spans="1:9" ht="16.5" thickBot="1" x14ac:dyDescent="0.3">
      <c r="A7" s="37"/>
      <c r="B7" s="40"/>
      <c r="C7" s="61"/>
      <c r="D7" s="61"/>
      <c r="F7" s="74"/>
      <c r="G7" s="41"/>
      <c r="H7" s="55"/>
      <c r="I7" s="62"/>
    </row>
    <row r="8" spans="1:9" ht="16.5" thickBot="1" x14ac:dyDescent="0.3">
      <c r="A8" s="37"/>
      <c r="B8" s="42"/>
      <c r="C8" s="56"/>
      <c r="D8" s="63"/>
      <c r="F8" s="37"/>
      <c r="G8" s="40"/>
      <c r="H8" s="61"/>
      <c r="I8" s="61"/>
    </row>
    <row r="9" spans="1:9" ht="16.5" thickBot="1" x14ac:dyDescent="0.3">
      <c r="A9" s="37"/>
      <c r="B9" s="43"/>
      <c r="C9" s="56"/>
      <c r="D9" s="64"/>
      <c r="F9" s="37"/>
      <c r="G9" s="42"/>
      <c r="H9" s="56"/>
      <c r="I9" s="63"/>
    </row>
    <row r="10" spans="1:9" ht="15.75" thickBot="1" x14ac:dyDescent="0.3">
      <c r="A10" s="50"/>
      <c r="B10" s="44"/>
      <c r="C10" s="71"/>
      <c r="D10" s="65"/>
      <c r="F10" s="37"/>
      <c r="G10" s="43"/>
      <c r="H10" s="56"/>
      <c r="I10" s="64"/>
    </row>
    <row r="11" spans="1:9" ht="16.5" thickBot="1" x14ac:dyDescent="0.3">
      <c r="A11" s="37"/>
      <c r="B11" s="41"/>
      <c r="C11" s="56"/>
      <c r="D11" s="62"/>
      <c r="F11" s="50"/>
      <c r="G11" s="44"/>
      <c r="H11" s="71"/>
      <c r="I11" s="65"/>
    </row>
    <row r="12" spans="1:9" ht="16.5" thickBot="1" x14ac:dyDescent="0.3">
      <c r="A12" s="37"/>
      <c r="B12" s="41"/>
      <c r="C12" s="56"/>
      <c r="D12" s="62"/>
      <c r="F12" s="37"/>
      <c r="G12" s="41"/>
      <c r="H12" s="56"/>
      <c r="I12" s="62"/>
    </row>
    <row r="13" spans="1:9" ht="16.5" thickBot="1" x14ac:dyDescent="0.3">
      <c r="A13" s="37"/>
      <c r="B13" s="41"/>
      <c r="C13" s="56"/>
      <c r="D13" s="62"/>
      <c r="F13" s="37"/>
      <c r="G13" s="41"/>
      <c r="H13" s="56"/>
      <c r="I13" s="62"/>
    </row>
    <row r="14" spans="1:9" ht="16.5" thickBot="1" x14ac:dyDescent="0.3">
      <c r="A14" s="37"/>
      <c r="B14" s="41"/>
      <c r="C14" s="56"/>
      <c r="D14" s="62"/>
      <c r="F14" s="37"/>
      <c r="G14" s="41"/>
      <c r="H14" s="56"/>
      <c r="I14" s="62"/>
    </row>
    <row r="15" spans="1:9" ht="16.5" thickBot="1" x14ac:dyDescent="0.3">
      <c r="A15" s="37"/>
      <c r="B15" s="41"/>
      <c r="C15" s="56"/>
      <c r="D15" s="62"/>
      <c r="F15" s="37"/>
      <c r="G15" s="41"/>
      <c r="H15" s="56"/>
      <c r="I15" s="62"/>
    </row>
    <row r="16" spans="1:9" ht="16.5" thickBot="1" x14ac:dyDescent="0.3">
      <c r="A16" s="37"/>
      <c r="B16" s="41"/>
      <c r="C16" s="56"/>
      <c r="D16" s="62"/>
      <c r="F16" s="37"/>
      <c r="G16" s="41"/>
      <c r="H16" s="56"/>
      <c r="I16" s="62"/>
    </row>
    <row r="17" spans="1:9" ht="16.5" thickBot="1" x14ac:dyDescent="0.3">
      <c r="A17" s="37"/>
      <c r="B17" s="42"/>
      <c r="C17" s="56"/>
      <c r="D17" s="63"/>
      <c r="F17" s="37"/>
      <c r="G17" s="41"/>
      <c r="H17" s="56"/>
      <c r="I17" s="62"/>
    </row>
    <row r="18" spans="1:9" ht="16.5" thickBot="1" x14ac:dyDescent="0.3">
      <c r="A18" s="37"/>
      <c r="B18" s="45"/>
      <c r="C18" s="66"/>
      <c r="D18" s="66"/>
      <c r="F18" s="37"/>
      <c r="G18" s="42"/>
      <c r="H18" s="56"/>
      <c r="I18" s="63"/>
    </row>
    <row r="19" spans="1:9" ht="16.5" thickBot="1" x14ac:dyDescent="0.3">
      <c r="A19" s="37"/>
      <c r="B19" s="44"/>
      <c r="C19" s="56"/>
      <c r="D19" s="65"/>
      <c r="F19" s="37"/>
      <c r="G19" s="45"/>
      <c r="H19" s="66"/>
      <c r="I19" s="66"/>
    </row>
    <row r="20" spans="1:9" ht="15.75" thickBot="1" x14ac:dyDescent="0.3">
      <c r="A20" s="37"/>
      <c r="B20" s="44"/>
      <c r="C20" s="56"/>
      <c r="D20" s="65"/>
      <c r="F20" s="37"/>
      <c r="G20" s="44"/>
      <c r="H20" s="56"/>
      <c r="I20" s="65"/>
    </row>
    <row r="21" spans="1:9" ht="15.75" thickBot="1" x14ac:dyDescent="0.3">
      <c r="A21" s="37"/>
      <c r="B21" s="46"/>
      <c r="C21" s="56"/>
      <c r="D21" s="67"/>
      <c r="F21" s="37"/>
      <c r="G21" s="44"/>
      <c r="H21" s="56"/>
      <c r="I21" s="65"/>
    </row>
    <row r="22" spans="1:9" ht="15.75" thickBot="1" x14ac:dyDescent="0.3">
      <c r="A22" s="37"/>
      <c r="B22" s="46"/>
      <c r="C22" s="56"/>
      <c r="D22" s="67"/>
      <c r="F22" s="37"/>
      <c r="G22" s="46"/>
      <c r="H22" s="56"/>
      <c r="I22" s="67"/>
    </row>
    <row r="23" spans="1:9" ht="16.5" thickBot="1" x14ac:dyDescent="0.3">
      <c r="A23" s="42"/>
      <c r="B23" s="42"/>
      <c r="C23" s="63"/>
      <c r="D23" s="63"/>
      <c r="F23" s="37"/>
      <c r="G23" s="46"/>
      <c r="H23" s="56"/>
      <c r="I23" s="67"/>
    </row>
    <row r="24" spans="1:9" ht="16.5" thickBot="1" x14ac:dyDescent="0.3">
      <c r="A24" s="37"/>
      <c r="B24" s="44"/>
      <c r="C24" s="56"/>
      <c r="D24" s="65"/>
      <c r="F24" s="42"/>
      <c r="G24" s="42"/>
      <c r="H24" s="63"/>
      <c r="I24" s="63"/>
    </row>
    <row r="25" spans="1:9" ht="15.75" thickBot="1" x14ac:dyDescent="0.3">
      <c r="A25" s="37"/>
      <c r="B25" s="44"/>
      <c r="C25" s="56"/>
      <c r="D25" s="65"/>
      <c r="F25" s="37"/>
      <c r="G25" s="44"/>
      <c r="H25" s="56"/>
      <c r="I25" s="65"/>
    </row>
    <row r="26" spans="1:9" ht="15.75" thickBot="1" x14ac:dyDescent="0.3">
      <c r="A26" s="37"/>
      <c r="B26" s="46"/>
      <c r="C26" s="56"/>
      <c r="D26" s="67"/>
      <c r="F26" s="37"/>
      <c r="G26" s="44"/>
      <c r="H26" s="56"/>
      <c r="I26" s="65"/>
    </row>
    <row r="27" spans="1:9" ht="15.75" thickBot="1" x14ac:dyDescent="0.3">
      <c r="A27" s="37"/>
      <c r="B27" s="46"/>
      <c r="C27" s="56"/>
      <c r="D27" s="67"/>
      <c r="F27" s="37"/>
      <c r="G27" s="46"/>
      <c r="H27" s="56"/>
      <c r="I27" s="67"/>
    </row>
    <row r="28" spans="1:9" ht="15.75" thickBot="1" x14ac:dyDescent="0.3">
      <c r="A28" s="37"/>
      <c r="B28" s="46"/>
      <c r="C28" s="72"/>
      <c r="D28" s="67"/>
      <c r="F28" s="37"/>
      <c r="G28" s="46"/>
      <c r="H28" s="56"/>
      <c r="I28" s="67"/>
    </row>
    <row r="29" spans="1:9" ht="15.75" thickBot="1" x14ac:dyDescent="0.3">
      <c r="A29" s="37"/>
      <c r="B29" s="47"/>
      <c r="C29" s="56"/>
      <c r="D29" s="68"/>
      <c r="F29" s="37"/>
      <c r="G29" s="46"/>
      <c r="H29" s="72"/>
      <c r="I29" s="67"/>
    </row>
    <row r="30" spans="1:9" ht="19.5" thickBot="1" x14ac:dyDescent="0.3">
      <c r="A30" s="48"/>
      <c r="B30" s="48"/>
      <c r="C30" s="69"/>
      <c r="D30" s="69"/>
      <c r="F30" s="37"/>
      <c r="G30" s="47"/>
      <c r="H30" s="56"/>
      <c r="I30" s="68"/>
    </row>
    <row r="31" spans="1:9" ht="19.5" thickBot="1" x14ac:dyDescent="0.3">
      <c r="A31" s="38"/>
      <c r="B31" s="46"/>
      <c r="C31" s="57"/>
      <c r="D31" s="67"/>
      <c r="F31" s="48"/>
      <c r="G31" s="48"/>
      <c r="H31" s="69"/>
      <c r="I31" s="69"/>
    </row>
    <row r="32" spans="1:9" ht="15.75" thickBot="1" x14ac:dyDescent="0.3">
      <c r="A32" s="38"/>
      <c r="B32" s="46"/>
      <c r="C32" s="57"/>
      <c r="D32" s="67"/>
      <c r="F32" s="38"/>
      <c r="G32" s="46"/>
      <c r="H32" s="57"/>
      <c r="I32" s="67"/>
    </row>
    <row r="33" spans="1:9" ht="15.75" thickBot="1" x14ac:dyDescent="0.3">
      <c r="A33" s="38"/>
      <c r="B33" s="46"/>
      <c r="C33" s="57"/>
      <c r="D33" s="67"/>
      <c r="F33" s="38"/>
      <c r="G33" s="46"/>
      <c r="H33" s="57"/>
      <c r="I33" s="67"/>
    </row>
    <row r="34" spans="1:9" ht="15.75" thickBot="1" x14ac:dyDescent="0.3">
      <c r="A34" s="38"/>
      <c r="B34" s="46"/>
      <c r="C34" s="57"/>
      <c r="D34" s="67"/>
      <c r="F34" s="38"/>
      <c r="G34" s="46"/>
      <c r="H34" s="57"/>
      <c r="I34" s="67"/>
    </row>
    <row r="35" spans="1:9" ht="15.75" thickBot="1" x14ac:dyDescent="0.3">
      <c r="A35" s="39"/>
      <c r="B35" s="47"/>
      <c r="C35" s="57"/>
      <c r="D35" s="67"/>
      <c r="F35" s="38"/>
      <c r="G35" s="46"/>
      <c r="H35" s="57"/>
      <c r="I35" s="67"/>
    </row>
    <row r="36" spans="1:9" ht="15.75" thickBot="1" x14ac:dyDescent="0.3">
      <c r="A36" s="47"/>
      <c r="B36" s="47"/>
      <c r="C36" s="68"/>
      <c r="D36" s="68"/>
      <c r="F36" s="39"/>
      <c r="G36" s="47"/>
      <c r="H36" s="57"/>
      <c r="I36" s="67"/>
    </row>
    <row r="37" spans="1:9" ht="15.75" thickBot="1" x14ac:dyDescent="0.3">
      <c r="A37" s="39"/>
      <c r="B37" s="47"/>
      <c r="C37" s="68"/>
      <c r="D37" s="68"/>
      <c r="F37" s="47"/>
      <c r="G37" s="47"/>
      <c r="H37" s="68"/>
      <c r="I37" s="68"/>
    </row>
    <row r="38" spans="1:9" ht="15.75" thickBot="1" x14ac:dyDescent="0.3">
      <c r="A38" s="39"/>
      <c r="B38" s="47"/>
      <c r="C38" s="58"/>
      <c r="D38" s="68"/>
      <c r="F38" s="39"/>
      <c r="G38" s="47"/>
      <c r="H38" s="68"/>
      <c r="I38" s="68"/>
    </row>
    <row r="39" spans="1:9" ht="19.5" thickBot="1" x14ac:dyDescent="0.3">
      <c r="A39" s="59"/>
      <c r="B39" s="70"/>
      <c r="C39" s="59"/>
      <c r="D39" s="70"/>
      <c r="F39" s="39"/>
      <c r="G39" s="47"/>
      <c r="H39" s="58"/>
      <c r="I39" s="68"/>
    </row>
    <row r="40" spans="1:9" ht="18.75" x14ac:dyDescent="0.25">
      <c r="A40" s="60"/>
      <c r="B40" s="51" t="s">
        <v>82</v>
      </c>
      <c r="C40" s="60"/>
      <c r="D40" s="73"/>
      <c r="F40" s="59"/>
      <c r="G40" s="70"/>
      <c r="H40" s="59"/>
      <c r="I40" s="70"/>
    </row>
    <row r="41" spans="1:9" ht="18.75" x14ac:dyDescent="0.25">
      <c r="F41" s="60"/>
      <c r="G41" s="51" t="s">
        <v>82</v>
      </c>
      <c r="H41" s="60"/>
      <c r="I41" s="73"/>
    </row>
  </sheetData>
  <mergeCells count="6">
    <mergeCell ref="C2:D2"/>
    <mergeCell ref="A3:B3"/>
    <mergeCell ref="C3:D3"/>
    <mergeCell ref="H3:I3"/>
    <mergeCell ref="F4:G4"/>
    <mergeCell ref="H4:I4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1F37E-FABF-46DE-88C1-843C5724D9C5}">
  <dimension ref="A1:I40"/>
  <sheetViews>
    <sheetView workbookViewId="0">
      <selection activeCell="E5" sqref="E5"/>
    </sheetView>
  </sheetViews>
  <sheetFormatPr defaultRowHeight="15" x14ac:dyDescent="0.25"/>
  <cols>
    <col min="1" max="1" width="25.85546875" customWidth="1"/>
    <col min="2" max="2" width="22.85546875" customWidth="1"/>
    <col min="3" max="3" width="14.7109375" customWidth="1"/>
    <col min="4" max="4" width="17.42578125" customWidth="1"/>
    <col min="6" max="6" width="23" customWidth="1"/>
    <col min="7" max="7" width="24.85546875" customWidth="1"/>
    <col min="8" max="8" width="31.85546875" customWidth="1"/>
    <col min="9" max="9" width="44.42578125" customWidth="1"/>
  </cols>
  <sheetData>
    <row r="1" spans="1:9" x14ac:dyDescent="0.25">
      <c r="A1" s="52" t="s">
        <v>81</v>
      </c>
      <c r="B1" s="52" t="s">
        <v>10</v>
      </c>
      <c r="C1" s="52"/>
      <c r="D1" s="52" t="s">
        <v>10</v>
      </c>
      <c r="F1" s="52" t="s">
        <v>81</v>
      </c>
      <c r="G1" s="52" t="s">
        <v>10</v>
      </c>
      <c r="H1" s="52"/>
      <c r="I1" s="52" t="s">
        <v>10</v>
      </c>
    </row>
    <row r="2" spans="1:9" x14ac:dyDescent="0.25">
      <c r="A2" s="34" t="s">
        <v>76</v>
      </c>
      <c r="B2" s="49">
        <v>44265</v>
      </c>
      <c r="C2" s="124">
        <v>44268</v>
      </c>
      <c r="D2" s="124"/>
      <c r="F2" s="34" t="s">
        <v>76</v>
      </c>
      <c r="G2" s="49">
        <v>44265</v>
      </c>
      <c r="H2" s="124">
        <v>44268</v>
      </c>
      <c r="I2" s="124"/>
    </row>
    <row r="3" spans="1:9" ht="19.5" thickBot="1" x14ac:dyDescent="0.3">
      <c r="A3" s="125" t="s">
        <v>0</v>
      </c>
      <c r="B3" s="126"/>
      <c r="C3" s="127" t="s">
        <v>9</v>
      </c>
      <c r="D3" s="127"/>
      <c r="F3" s="125" t="s">
        <v>0</v>
      </c>
      <c r="G3" s="126"/>
      <c r="H3" s="127" t="s">
        <v>9</v>
      </c>
      <c r="I3" s="127"/>
    </row>
    <row r="4" spans="1:9" ht="16.5" thickBot="1" x14ac:dyDescent="0.3">
      <c r="A4" s="35" t="s">
        <v>1</v>
      </c>
      <c r="B4" s="35" t="s">
        <v>2</v>
      </c>
      <c r="C4" s="53" t="s">
        <v>1</v>
      </c>
      <c r="D4" s="53" t="s">
        <v>2</v>
      </c>
      <c r="F4" s="35" t="s">
        <v>1</v>
      </c>
      <c r="G4" s="35" t="s">
        <v>2</v>
      </c>
      <c r="H4" s="53" t="s">
        <v>1</v>
      </c>
      <c r="I4" s="53" t="s">
        <v>2</v>
      </c>
    </row>
    <row r="5" spans="1:9" ht="15.75" thickBot="1" x14ac:dyDescent="0.3">
      <c r="A5" s="36"/>
      <c r="B5" s="40"/>
      <c r="C5" s="54"/>
      <c r="D5" s="61"/>
      <c r="F5" s="36"/>
      <c r="G5" s="40"/>
      <c r="H5" s="54"/>
      <c r="I5" s="61"/>
    </row>
    <row r="6" spans="1:9" ht="16.5" thickBot="1" x14ac:dyDescent="0.3">
      <c r="A6" s="74"/>
      <c r="B6" s="41"/>
      <c r="C6" s="55"/>
      <c r="D6" s="62"/>
      <c r="F6" s="74"/>
      <c r="G6" s="41"/>
      <c r="H6" s="55"/>
      <c r="I6" s="62"/>
    </row>
    <row r="7" spans="1:9" ht="15.75" thickBot="1" x14ac:dyDescent="0.3">
      <c r="A7" s="37"/>
      <c r="B7" s="40"/>
      <c r="C7" s="61"/>
      <c r="D7" s="61"/>
      <c r="F7" s="37"/>
      <c r="G7" s="40"/>
      <c r="H7" s="61"/>
      <c r="I7" s="61"/>
    </row>
    <row r="8" spans="1:9" ht="16.5" thickBot="1" x14ac:dyDescent="0.3">
      <c r="A8" s="37"/>
      <c r="B8" s="42"/>
      <c r="C8" s="56"/>
      <c r="D8" s="63"/>
      <c r="F8" s="37"/>
      <c r="G8" s="42"/>
      <c r="H8" s="56"/>
      <c r="I8" s="63"/>
    </row>
    <row r="9" spans="1:9" ht="15.75" thickBot="1" x14ac:dyDescent="0.3">
      <c r="A9" s="37"/>
      <c r="B9" s="43"/>
      <c r="C9" s="56"/>
      <c r="D9" s="64"/>
      <c r="F9" s="37"/>
      <c r="G9" s="43"/>
      <c r="H9" s="56"/>
      <c r="I9" s="64"/>
    </row>
    <row r="10" spans="1:9" ht="15.75" thickBot="1" x14ac:dyDescent="0.3">
      <c r="A10" s="50"/>
      <c r="B10" s="44"/>
      <c r="C10" s="71"/>
      <c r="D10" s="65"/>
      <c r="F10" s="50"/>
      <c r="G10" s="44"/>
      <c r="H10" s="71"/>
      <c r="I10" s="65"/>
    </row>
    <row r="11" spans="1:9" ht="16.5" thickBot="1" x14ac:dyDescent="0.3">
      <c r="A11" s="37"/>
      <c r="B11" s="41"/>
      <c r="C11" s="56"/>
      <c r="D11" s="62"/>
      <c r="F11" s="37"/>
      <c r="G11" s="41"/>
      <c r="H11" s="56"/>
      <c r="I11" s="62"/>
    </row>
    <row r="12" spans="1:9" ht="16.5" thickBot="1" x14ac:dyDescent="0.3">
      <c r="A12" s="37"/>
      <c r="B12" s="41"/>
      <c r="C12" s="56"/>
      <c r="D12" s="62"/>
      <c r="F12" s="37"/>
      <c r="G12" s="41"/>
      <c r="H12" s="56"/>
      <c r="I12" s="62"/>
    </row>
    <row r="13" spans="1:9" ht="16.5" thickBot="1" x14ac:dyDescent="0.3">
      <c r="A13" s="37"/>
      <c r="B13" s="41"/>
      <c r="C13" s="56"/>
      <c r="D13" s="62"/>
      <c r="F13" s="37"/>
      <c r="G13" s="41"/>
      <c r="H13" s="56"/>
      <c r="I13" s="62"/>
    </row>
    <row r="14" spans="1:9" ht="16.5" thickBot="1" x14ac:dyDescent="0.3">
      <c r="A14" s="37"/>
      <c r="B14" s="41"/>
      <c r="C14" s="56"/>
      <c r="D14" s="62"/>
      <c r="F14" s="37"/>
      <c r="G14" s="41"/>
      <c r="H14" s="56"/>
      <c r="I14" s="62"/>
    </row>
    <row r="15" spans="1:9" ht="16.5" thickBot="1" x14ac:dyDescent="0.3">
      <c r="A15" s="37"/>
      <c r="B15" s="41"/>
      <c r="C15" s="56"/>
      <c r="D15" s="62"/>
      <c r="F15" s="37"/>
      <c r="G15" s="41"/>
      <c r="H15" s="56"/>
      <c r="I15" s="62"/>
    </row>
    <row r="16" spans="1:9" ht="16.5" thickBot="1" x14ac:dyDescent="0.3">
      <c r="A16" s="37"/>
      <c r="B16" s="41"/>
      <c r="C16" s="56"/>
      <c r="D16" s="62"/>
      <c r="F16" s="37"/>
      <c r="G16" s="41"/>
      <c r="H16" s="56"/>
      <c r="I16" s="62"/>
    </row>
    <row r="17" spans="1:9" ht="16.5" thickBot="1" x14ac:dyDescent="0.3">
      <c r="A17" s="37"/>
      <c r="B17" s="42"/>
      <c r="C17" s="56"/>
      <c r="D17" s="63"/>
      <c r="F17" s="37"/>
      <c r="G17" s="42"/>
      <c r="H17" s="56"/>
      <c r="I17" s="63"/>
    </row>
    <row r="18" spans="1:9" ht="16.5" thickBot="1" x14ac:dyDescent="0.3">
      <c r="A18" s="37"/>
      <c r="B18" s="45"/>
      <c r="C18" s="66"/>
      <c r="D18" s="66"/>
      <c r="F18" s="37"/>
      <c r="G18" s="45"/>
      <c r="H18" s="66"/>
      <c r="I18" s="66"/>
    </row>
    <row r="19" spans="1:9" ht="15.75" thickBot="1" x14ac:dyDescent="0.3">
      <c r="A19" s="37"/>
      <c r="B19" s="44"/>
      <c r="C19" s="56"/>
      <c r="D19" s="65"/>
      <c r="F19" s="37"/>
      <c r="G19" s="44"/>
      <c r="H19" s="56"/>
      <c r="I19" s="65"/>
    </row>
    <row r="20" spans="1:9" ht="15.75" thickBot="1" x14ac:dyDescent="0.3">
      <c r="A20" s="37"/>
      <c r="B20" s="44"/>
      <c r="C20" s="56"/>
      <c r="D20" s="65"/>
      <c r="F20" s="37"/>
      <c r="G20" s="44"/>
      <c r="H20" s="56"/>
      <c r="I20" s="65"/>
    </row>
    <row r="21" spans="1:9" ht="15.75" thickBot="1" x14ac:dyDescent="0.3">
      <c r="A21" s="37"/>
      <c r="B21" s="46"/>
      <c r="C21" s="56"/>
      <c r="D21" s="67"/>
      <c r="F21" s="37"/>
      <c r="G21" s="46"/>
      <c r="H21" s="56"/>
      <c r="I21" s="67"/>
    </row>
    <row r="22" spans="1:9" ht="15.75" thickBot="1" x14ac:dyDescent="0.3">
      <c r="A22" s="37"/>
      <c r="B22" s="46"/>
      <c r="C22" s="56"/>
      <c r="D22" s="67"/>
      <c r="F22" s="37"/>
      <c r="G22" s="46"/>
      <c r="H22" s="56"/>
      <c r="I22" s="67"/>
    </row>
    <row r="23" spans="1:9" ht="16.5" thickBot="1" x14ac:dyDescent="0.3">
      <c r="A23" s="42"/>
      <c r="B23" s="42"/>
      <c r="C23" s="63"/>
      <c r="D23" s="63"/>
      <c r="F23" s="42"/>
      <c r="G23" s="42"/>
      <c r="H23" s="63"/>
      <c r="I23" s="63"/>
    </row>
    <row r="24" spans="1:9" ht="15.75" thickBot="1" x14ac:dyDescent="0.3">
      <c r="A24" s="37"/>
      <c r="B24" s="44"/>
      <c r="C24" s="56"/>
      <c r="D24" s="65"/>
      <c r="F24" s="37"/>
      <c r="G24" s="44"/>
      <c r="H24" s="56"/>
      <c r="I24" s="65"/>
    </row>
    <row r="25" spans="1:9" ht="15.75" thickBot="1" x14ac:dyDescent="0.3">
      <c r="A25" s="37"/>
      <c r="B25" s="44"/>
      <c r="C25" s="56"/>
      <c r="D25" s="65"/>
      <c r="F25" s="37"/>
      <c r="G25" s="44"/>
      <c r="H25" s="56"/>
      <c r="I25" s="65"/>
    </row>
    <row r="26" spans="1:9" ht="15.75" thickBot="1" x14ac:dyDescent="0.3">
      <c r="A26" s="37"/>
      <c r="B26" s="46"/>
      <c r="C26" s="56"/>
      <c r="D26" s="67"/>
      <c r="F26" s="37"/>
      <c r="G26" s="46"/>
      <c r="H26" s="56"/>
      <c r="I26" s="67"/>
    </row>
    <row r="27" spans="1:9" ht="15.75" thickBot="1" x14ac:dyDescent="0.3">
      <c r="A27" s="37"/>
      <c r="B27" s="46"/>
      <c r="C27" s="56"/>
      <c r="D27" s="67"/>
      <c r="F27" s="37"/>
      <c r="G27" s="46"/>
      <c r="H27" s="56"/>
      <c r="I27" s="67"/>
    </row>
    <row r="28" spans="1:9" ht="15.75" thickBot="1" x14ac:dyDescent="0.3">
      <c r="A28" s="37"/>
      <c r="B28" s="46"/>
      <c r="C28" s="72"/>
      <c r="D28" s="67"/>
      <c r="F28" s="37"/>
      <c r="G28" s="46"/>
      <c r="H28" s="72"/>
      <c r="I28" s="67"/>
    </row>
    <row r="29" spans="1:9" ht="15.75" thickBot="1" x14ac:dyDescent="0.3">
      <c r="A29" s="37"/>
      <c r="B29" s="47"/>
      <c r="C29" s="56"/>
      <c r="D29" s="68"/>
      <c r="F29" s="37"/>
      <c r="G29" s="47"/>
      <c r="H29" s="56"/>
      <c r="I29" s="68"/>
    </row>
    <row r="30" spans="1:9" ht="19.5" thickBot="1" x14ac:dyDescent="0.3">
      <c r="A30" s="48"/>
      <c r="B30" s="48"/>
      <c r="C30" s="69"/>
      <c r="D30" s="69"/>
      <c r="F30" s="48"/>
      <c r="G30" s="48"/>
      <c r="H30" s="69"/>
      <c r="I30" s="69"/>
    </row>
    <row r="31" spans="1:9" ht="15.75" thickBot="1" x14ac:dyDescent="0.3">
      <c r="A31" s="38"/>
      <c r="B31" s="46"/>
      <c r="C31" s="57"/>
      <c r="D31" s="67"/>
      <c r="F31" s="38"/>
      <c r="G31" s="46"/>
      <c r="H31" s="57"/>
      <c r="I31" s="67"/>
    </row>
    <row r="32" spans="1:9" ht="15.75" thickBot="1" x14ac:dyDescent="0.3">
      <c r="A32" s="38"/>
      <c r="B32" s="46"/>
      <c r="C32" s="57"/>
      <c r="D32" s="67"/>
      <c r="F32" s="38"/>
      <c r="G32" s="46"/>
      <c r="H32" s="57"/>
      <c r="I32" s="67"/>
    </row>
    <row r="33" spans="1:9" ht="15.75" thickBot="1" x14ac:dyDescent="0.3">
      <c r="A33" s="38"/>
      <c r="B33" s="46"/>
      <c r="C33" s="57"/>
      <c r="D33" s="67"/>
      <c r="F33" s="38"/>
      <c r="G33" s="46"/>
      <c r="H33" s="57"/>
      <c r="I33" s="67"/>
    </row>
    <row r="34" spans="1:9" ht="15.75" thickBot="1" x14ac:dyDescent="0.3">
      <c r="A34" s="38"/>
      <c r="B34" s="46"/>
      <c r="C34" s="57"/>
      <c r="D34" s="67"/>
      <c r="F34" s="38"/>
      <c r="G34" s="46"/>
      <c r="H34" s="57"/>
      <c r="I34" s="67"/>
    </row>
    <row r="35" spans="1:9" ht="15.75" thickBot="1" x14ac:dyDescent="0.3">
      <c r="A35" s="39"/>
      <c r="B35" s="47"/>
      <c r="C35" s="57"/>
      <c r="D35" s="67"/>
      <c r="F35" s="39"/>
      <c r="G35" s="47"/>
      <c r="H35" s="57"/>
      <c r="I35" s="67"/>
    </row>
    <row r="36" spans="1:9" ht="15.75" thickBot="1" x14ac:dyDescent="0.3">
      <c r="A36" s="47"/>
      <c r="B36" s="47"/>
      <c r="C36" s="68"/>
      <c r="D36" s="68"/>
      <c r="F36" s="47"/>
      <c r="G36" s="47"/>
      <c r="H36" s="68"/>
      <c r="I36" s="68"/>
    </row>
    <row r="37" spans="1:9" ht="15.75" thickBot="1" x14ac:dyDescent="0.3">
      <c r="A37" s="39"/>
      <c r="B37" s="47"/>
      <c r="C37" s="68"/>
      <c r="D37" s="68"/>
      <c r="F37" s="39"/>
      <c r="G37" s="47"/>
      <c r="H37" s="68"/>
      <c r="I37" s="68"/>
    </row>
    <row r="38" spans="1:9" ht="15.75" thickBot="1" x14ac:dyDescent="0.3">
      <c r="A38" s="39"/>
      <c r="B38" s="47"/>
      <c r="C38" s="58"/>
      <c r="D38" s="68"/>
      <c r="F38" s="39"/>
      <c r="G38" s="47"/>
      <c r="H38" s="58"/>
      <c r="I38" s="68"/>
    </row>
    <row r="39" spans="1:9" ht="18.75" x14ac:dyDescent="0.25">
      <c r="A39" s="59"/>
      <c r="B39" s="70"/>
      <c r="C39" s="59"/>
      <c r="D39" s="70"/>
      <c r="F39" s="59"/>
      <c r="G39" s="70"/>
      <c r="H39" s="59"/>
      <c r="I39" s="70"/>
    </row>
    <row r="40" spans="1:9" ht="18.75" x14ac:dyDescent="0.25">
      <c r="A40" s="60"/>
      <c r="B40" s="51" t="s">
        <v>82</v>
      </c>
      <c r="C40" s="60"/>
      <c r="D40" s="73"/>
      <c r="F40" s="60"/>
      <c r="G40" s="51" t="s">
        <v>82</v>
      </c>
      <c r="H40" s="60"/>
      <c r="I40" s="73"/>
    </row>
  </sheetData>
  <mergeCells count="6">
    <mergeCell ref="C2:D2"/>
    <mergeCell ref="A3:B3"/>
    <mergeCell ref="C3:D3"/>
    <mergeCell ref="H2:I2"/>
    <mergeCell ref="F3:G3"/>
    <mergeCell ref="H3:I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A. Land preparation</vt:lpstr>
      <vt:lpstr>B. Inputs cost</vt:lpstr>
      <vt:lpstr>C1. Harvesting &amp; Post-Harvest</vt:lpstr>
      <vt:lpstr>C2. Yield (Kg)</vt:lpstr>
      <vt:lpstr>D. Marketing Cost</vt:lpstr>
      <vt:lpstr>Total</vt:lpstr>
      <vt:lpstr> SVVCP Vs Convention P</vt:lpstr>
      <vt:lpstr> SVVCP and Convention</vt:lpstr>
      <vt:lpstr>SVVCP and Convention Pract.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Azeem Naqvi</dc:creator>
  <cp:lastModifiedBy>Adnan Ahmed Khan</cp:lastModifiedBy>
  <cp:lastPrinted>2022-10-15T15:01:52Z</cp:lastPrinted>
  <dcterms:created xsi:type="dcterms:W3CDTF">2021-02-25T11:42:20Z</dcterms:created>
  <dcterms:modified xsi:type="dcterms:W3CDTF">2023-01-20T15:20:50Z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e892a75-59a0-4e0e-9b97-f68af558ca2b_Enabled">
    <vt:lpwstr>True</vt:lpwstr>
  </property>
  <property fmtid="{D5CDD505-2E9C-101B-9397-08002B2CF9AE}" pid="3" name="MSIP_Label_2e892a75-59a0-4e0e-9b97-f68af558ca2b_SiteId">
    <vt:lpwstr>9f1098df-eebc-4be7-9878-bc3c8d059fd7</vt:lpwstr>
  </property>
  <property fmtid="{D5CDD505-2E9C-101B-9397-08002B2CF9AE}" pid="4" name="MSIP_Label_2e892a75-59a0-4e0e-9b97-f68af558ca2b_Owner">
    <vt:lpwstr>A.Asad@Cabi.org</vt:lpwstr>
  </property>
  <property fmtid="{D5CDD505-2E9C-101B-9397-08002B2CF9AE}" pid="5" name="MSIP_Label_2e892a75-59a0-4e0e-9b97-f68af558ca2b_SetDate">
    <vt:lpwstr>2021-05-10T08:59:01.7259629Z</vt:lpwstr>
  </property>
  <property fmtid="{D5CDD505-2E9C-101B-9397-08002B2CF9AE}" pid="6" name="MSIP_Label_2e892a75-59a0-4e0e-9b97-f68af558ca2b_Name">
    <vt:lpwstr>CABI</vt:lpwstr>
  </property>
  <property fmtid="{D5CDD505-2E9C-101B-9397-08002B2CF9AE}" pid="7" name="MSIP_Label_2e892a75-59a0-4e0e-9b97-f68af558ca2b_Application">
    <vt:lpwstr>Microsoft Azure Information Protection</vt:lpwstr>
  </property>
  <property fmtid="{D5CDD505-2E9C-101B-9397-08002B2CF9AE}" pid="8" name="MSIP_Label_2e892a75-59a0-4e0e-9b97-f68af558ca2b_ActionId">
    <vt:lpwstr>794d6d27-12ee-4d06-8a44-92065ee2a87a</vt:lpwstr>
  </property>
  <property fmtid="{D5CDD505-2E9C-101B-9397-08002B2CF9AE}" pid="9" name="MSIP_Label_2e892a75-59a0-4e0e-9b97-f68af558ca2b_Extended_MSFT_Method">
    <vt:lpwstr>Automatic</vt:lpwstr>
  </property>
  <property fmtid="{D5CDD505-2E9C-101B-9397-08002B2CF9AE}" pid="10" name="Sensitivity">
    <vt:lpwstr>CABI</vt:lpwstr>
  </property>
</Properties>
</file>