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2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https://www.youtube.com/watch?v=rZwyxtasIvs
	-Amina Do
----
Proper Format of Assumptions &amp; Drivers
	-Amina Do
----
Profit &amp; Loss Template (P&amp;L)
	-Amina Do
----
baseline revenue assumption
	-Amina Do
----
IBIS World 5-yr avg. gross margin
	-Amina Do
----
=average year over year growth.
IBIS World CAGR 22-26
	-Amina Do
----
IBIS  World US Coffee Market 2021
	-Amina Do</t>
      </text>
    </comment>
  </commentList>
</comments>
</file>

<file path=xl/sharedStrings.xml><?xml version="1.0" encoding="utf-8"?>
<sst xmlns="http://schemas.openxmlformats.org/spreadsheetml/2006/main" count="62" uniqueCount="48">
  <si>
    <t>A top-down estimation of market size</t>
  </si>
  <si>
    <t>year</t>
  </si>
  <si>
    <t>Assumptions of Moscow food delivery</t>
  </si>
  <si>
    <t>Market Size</t>
  </si>
  <si>
    <t>Model start</t>
  </si>
  <si>
    <t>Market Share</t>
  </si>
  <si>
    <t>Market size</t>
  </si>
  <si>
    <t>Market CAGR 2022-2026</t>
  </si>
  <si>
    <t>Revenue</t>
  </si>
  <si>
    <t>Market Share 2022</t>
  </si>
  <si>
    <t>Cost of goods sold</t>
  </si>
  <si>
    <t xml:space="preserve">Annual increase in market share </t>
  </si>
  <si>
    <t>Gross profit</t>
  </si>
  <si>
    <t>Tax rate</t>
  </si>
  <si>
    <t>Gross margin as % of sales</t>
  </si>
  <si>
    <t>Restaurant share</t>
  </si>
  <si>
    <t>Delivery cost</t>
  </si>
  <si>
    <t xml:space="preserve">  Order S&amp;M cost</t>
  </si>
  <si>
    <t xml:space="preserve">Gross Margin (%) </t>
  </si>
  <si>
    <t xml:space="preserve">  IT costs</t>
  </si>
  <si>
    <t xml:space="preserve">  order S&amp;M cost</t>
  </si>
  <si>
    <t xml:space="preserve">  Fixed costs</t>
  </si>
  <si>
    <t xml:space="preserve">  profits (%)</t>
  </si>
  <si>
    <t>Total Expenses</t>
  </si>
  <si>
    <t xml:space="preserve">    it costs (%) </t>
  </si>
  <si>
    <t xml:space="preserve">    fixed costs (%) </t>
  </si>
  <si>
    <t>EBIT (earnings before tax/operating income)</t>
  </si>
  <si>
    <t xml:space="preserve">    actual profit (%) </t>
  </si>
  <si>
    <t>Operating margin as % of sales</t>
  </si>
  <si>
    <t>Tax</t>
  </si>
  <si>
    <t>Net Income</t>
  </si>
  <si>
    <t>Net Income margin as % of sales</t>
  </si>
  <si>
    <r>
      <rPr>
        <rFont val="Arial"/>
        <b/>
        <color theme="1"/>
        <sz val="8.0"/>
      </rPr>
      <t xml:space="preserve">Order value = [ AOV  * Take rate (%) - delivery cost - Order S&amp;M cost ]
</t>
    </r>
    <r>
      <rPr>
        <rFont val="Arial"/>
        <color theme="1"/>
        <sz val="8.0"/>
      </rPr>
      <t xml:space="preserve"> 
</t>
    </r>
    <r>
      <rPr>
        <rFont val="Arial"/>
        <b/>
        <color theme="1"/>
        <sz val="8.0"/>
      </rPr>
      <t>AOV</t>
    </r>
    <r>
      <rPr>
        <rFont val="Arial"/>
        <color theme="1"/>
        <sz val="8.0"/>
      </rPr>
      <t xml:space="preserve"> = refers to the average order value
</t>
    </r>
    <r>
      <rPr>
        <rFont val="Arial"/>
        <b/>
        <color theme="1"/>
        <sz val="8.0"/>
      </rPr>
      <t xml:space="preserve">Take rate </t>
    </r>
    <r>
      <rPr>
        <rFont val="Arial"/>
        <color theme="1"/>
        <sz val="8.0"/>
      </rPr>
      <t xml:space="preserve">is the commission restaurants pay to food aggregators.
</t>
    </r>
    <r>
      <rPr>
        <rFont val="Arial"/>
        <b/>
        <color theme="1"/>
        <sz val="8.0"/>
      </rPr>
      <t>Net delivery cost</t>
    </r>
    <r>
      <rPr>
        <rFont val="Arial"/>
        <color theme="1"/>
        <sz val="8.0"/>
      </rPr>
      <t xml:space="preserve"> is the cost to deliver the food to the consumer.
</t>
    </r>
    <r>
      <rPr>
        <rFont val="Arial"/>
        <b/>
        <color theme="1"/>
        <sz val="8.0"/>
      </rPr>
      <t>Order S&amp;M cost</t>
    </r>
    <r>
      <rPr>
        <rFont val="Arial"/>
        <color theme="1"/>
        <sz val="8.0"/>
      </rPr>
      <t xml:space="preserve"> refers to sales and marketing costs on each repeat order  
(covering payment fees and follow-on marketing expenses).
</t>
    </r>
  </si>
  <si>
    <t>Order economics value assumptions</t>
  </si>
  <si>
    <t>Num of Orders</t>
  </si>
  <si>
    <t>actual profitibaility of order</t>
  </si>
  <si>
    <t>Order value</t>
  </si>
  <si>
    <t>AOV</t>
  </si>
  <si>
    <t>Take rate</t>
  </si>
  <si>
    <t>delivery cost</t>
  </si>
  <si>
    <t>Gross margin</t>
  </si>
  <si>
    <r>
      <rPr>
        <rFont val="Arial"/>
        <b/>
        <color theme="1"/>
        <sz val="9.0"/>
      </rPr>
      <t xml:space="preserve">Customer value = [ AOV  * Take rate (%) - delivery cost - Order S&amp;M cost ]  * AOF - CAC - Average fixed costs
</t>
    </r>
    <r>
      <rPr>
        <rFont val="Arial"/>
        <color theme="1"/>
        <sz val="9.0"/>
      </rPr>
      <t xml:space="preserve"> 
</t>
    </r>
    <r>
      <rPr>
        <rFont val="Arial"/>
        <b/>
        <color theme="1"/>
        <sz val="9.0"/>
      </rPr>
      <t>AOV</t>
    </r>
    <r>
      <rPr>
        <rFont val="Arial"/>
        <color theme="1"/>
        <sz val="9.0"/>
      </rPr>
      <t xml:space="preserve"> = refers to the average order value
</t>
    </r>
    <r>
      <rPr>
        <rFont val="Arial"/>
        <b/>
        <color theme="1"/>
        <sz val="9.0"/>
      </rPr>
      <t xml:space="preserve">Take rate </t>
    </r>
    <r>
      <rPr>
        <rFont val="Arial"/>
        <color theme="1"/>
        <sz val="9.0"/>
      </rPr>
      <t xml:space="preserve">= </t>
    </r>
    <r>
      <rPr>
        <rFont val="Arial"/>
        <b/>
        <color theme="1"/>
        <sz val="9.0"/>
      </rPr>
      <t xml:space="preserve"> </t>
    </r>
    <r>
      <rPr>
        <rFont val="Arial"/>
        <color theme="1"/>
        <sz val="9.0"/>
      </rPr>
      <t xml:space="preserve">is the commission restaurants pay to food aggregators. (30% of AOV = take rate)
</t>
    </r>
    <r>
      <rPr>
        <rFont val="Arial"/>
        <b/>
        <color theme="1"/>
        <sz val="9.0"/>
      </rPr>
      <t>Net delivery cost</t>
    </r>
    <r>
      <rPr>
        <rFont val="Arial"/>
        <color theme="1"/>
        <sz val="9.0"/>
      </rPr>
      <t xml:space="preserve"> is the cost to deliver the food to the consumer.
</t>
    </r>
    <r>
      <rPr>
        <rFont val="Arial"/>
        <b/>
        <color theme="1"/>
        <sz val="9.0"/>
      </rPr>
      <t>Order S&amp;M cost</t>
    </r>
    <r>
      <rPr>
        <rFont val="Arial"/>
        <color theme="1"/>
        <sz val="9.0"/>
      </rPr>
      <t xml:space="preserve"> refers to sales and marketing costs on each repeat order  
(covering payment fees and follow-on marketing expenses).
</t>
    </r>
    <r>
      <rPr>
        <rFont val="Arial"/>
        <b/>
        <color theme="1"/>
        <sz val="9.0"/>
      </rPr>
      <t>CAC</t>
    </r>
    <r>
      <rPr>
        <rFont val="Arial"/>
        <color theme="1"/>
        <sz val="9.0"/>
      </rPr>
      <t xml:space="preserve"> = customer aquisition cost 
</t>
    </r>
    <r>
      <rPr>
        <rFont val="Arial"/>
        <b/>
        <color theme="1"/>
        <sz val="9.0"/>
      </rPr>
      <t>AOF</t>
    </r>
    <r>
      <rPr>
        <rFont val="Arial"/>
        <color theme="1"/>
        <sz val="9.0"/>
      </rPr>
      <t xml:space="preserve"> =average order freaquency
</t>
    </r>
    <r>
      <rPr>
        <rFont val="Arial"/>
        <b/>
        <color theme="1"/>
        <sz val="9.0"/>
      </rPr>
      <t>Average fixed costs</t>
    </r>
    <r>
      <rPr>
        <rFont val="Arial"/>
        <color theme="1"/>
        <sz val="9.0"/>
      </rPr>
      <t xml:space="preserve"> = all fixed costs / total number of customers.</t>
    </r>
  </si>
  <si>
    <t>Customer economics value assumptions</t>
  </si>
  <si>
    <t>Customer value</t>
  </si>
  <si>
    <t>Average fixed costs</t>
  </si>
  <si>
    <t>total number of customers</t>
  </si>
  <si>
    <t>AOF</t>
  </si>
  <si>
    <t>CAC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</si>
</sst>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[$ ₽]"/>
    <numFmt numFmtId="165" formatCode="0.0%"/>
  </numFmts>
  <fonts count="30">
    <font>
      <sz val="10.0"/>
      <color rgb="FF000000"/>
      <name val="Arial"/>
      <scheme val="minor"/>
    </font>
    <font>
      <b/>
      <i/>
      <color theme="1"/>
      <name val="Arial"/>
      <scheme val="minor"/>
    </font>
    <font>
      <i/>
      <color theme="1"/>
      <name val="Arial"/>
      <scheme val="minor"/>
    </font>
    <font>
      <b/>
      <i/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sz val="10.0"/>
      <color rgb="FF000000"/>
      <name val="Arial"/>
    </font>
    <font>
      <color rgb="FF666666"/>
      <name val="Arial"/>
    </font>
    <font>
      <b/>
      <sz val="10.0"/>
      <color rgb="FF000000"/>
      <name val="Arial"/>
      <scheme val="minor"/>
    </font>
    <font>
      <i/>
      <sz val="10.0"/>
      <color rgb="FF000000"/>
      <name val="Arial"/>
    </font>
    <font>
      <b/>
      <color rgb="FF38761D"/>
      <name val="Arial"/>
      <scheme val="minor"/>
    </font>
    <font>
      <i/>
      <sz val="9.0"/>
      <color rgb="FF38761D"/>
      <name val="Arial"/>
      <scheme val="minor"/>
    </font>
    <font>
      <b/>
      <color rgb="FF38761D"/>
      <name val="Arial"/>
    </font>
    <font>
      <i/>
      <sz val="9.0"/>
      <color rgb="FF38761D"/>
      <name val="Arial"/>
    </font>
    <font>
      <i/>
      <sz val="8.0"/>
      <color rgb="FF666666"/>
      <name val="Arial"/>
    </font>
    <font>
      <i/>
      <sz val="8.0"/>
      <color rgb="FF666666"/>
      <name val="Arial"/>
      <scheme val="minor"/>
    </font>
    <font>
      <b/>
      <i/>
      <sz val="8.0"/>
      <color rgb="FF666666"/>
      <name val="Arial"/>
      <scheme val="minor"/>
    </font>
    <font>
      <color rgb="FF666666"/>
      <name val="Arial"/>
      <scheme val="minor"/>
    </font>
    <font>
      <sz val="8.0"/>
      <color theme="1"/>
      <name val="Arial"/>
      <scheme val="minor"/>
    </font>
    <font>
      <b/>
      <sz val="9.0"/>
      <color rgb="FF000000"/>
      <name val="Arial"/>
    </font>
    <font>
      <sz val="9.0"/>
      <color theme="1"/>
      <name val="Arial"/>
      <scheme val="minor"/>
    </font>
    <font>
      <b/>
      <sz val="8.0"/>
      <color theme="1"/>
      <name val="Arial"/>
    </font>
    <font>
      <b/>
      <i/>
      <sz val="10.0"/>
      <color theme="1"/>
      <name val="Arial"/>
      <scheme val="minor"/>
    </font>
    <font>
      <sz val="8.0"/>
      <color theme="1"/>
      <name val="Arial"/>
    </font>
    <font>
      <sz val="10.0"/>
      <color theme="1"/>
      <name val="Arial"/>
      <scheme val="minor"/>
    </font>
    <font>
      <b/>
      <i/>
      <sz val="9.0"/>
      <color rgb="FF000000"/>
      <name val="Arial"/>
      <scheme val="minor"/>
    </font>
    <font>
      <i/>
      <sz val="9.0"/>
      <color rgb="FF000000"/>
      <name val="Arial"/>
    </font>
    <font>
      <i/>
      <sz val="8.0"/>
      <color rgb="FF000000"/>
      <name val="Arial"/>
    </font>
    <font>
      <i/>
      <sz val="8.0"/>
      <color rgb="FF00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3" fontId="3" numFmtId="0" xfId="0" applyAlignment="1" applyFill="1" applyFon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0" fillId="0" fontId="5" numFmtId="0" xfId="0" applyAlignment="1" applyFont="1">
      <alignment readingOrder="0"/>
    </xf>
    <xf borderId="0" fillId="0" fontId="6" numFmtId="164" xfId="0" applyFont="1" applyNumberFormat="1"/>
    <xf borderId="0" fillId="0" fontId="7" numFmtId="0" xfId="0" applyAlignment="1" applyFont="1">
      <alignment readingOrder="0" vertical="bottom"/>
    </xf>
    <xf borderId="0" fillId="0" fontId="7" numFmtId="3" xfId="0" applyAlignment="1" applyFont="1" applyNumberFormat="1">
      <alignment horizontal="right" vertical="bottom"/>
    </xf>
    <xf borderId="0" fillId="0" fontId="8" numFmtId="3" xfId="0" applyAlignment="1" applyFont="1" applyNumberFormat="1">
      <alignment horizontal="right" vertical="bottom"/>
    </xf>
    <xf borderId="0" fillId="0" fontId="6" numFmtId="165" xfId="0" applyFont="1" applyNumberFormat="1"/>
    <xf borderId="0" fillId="0" fontId="9" numFmtId="164" xfId="0" applyAlignment="1" applyFont="1" applyNumberFormat="1">
      <alignment readingOrder="0" shrinkToFit="0" vertical="center" wrapText="0"/>
    </xf>
    <xf borderId="0" fillId="0" fontId="6" numFmtId="164" xfId="0" applyAlignment="1" applyFont="1" applyNumberFormat="1">
      <alignment readingOrder="0" shrinkToFit="0" vertical="center" wrapText="0"/>
    </xf>
    <xf borderId="0" fillId="0" fontId="7" numFmtId="165" xfId="0" applyAlignment="1" applyFont="1" applyNumberFormat="1">
      <alignment horizontal="right" vertical="bottom"/>
    </xf>
    <xf borderId="0" fillId="0" fontId="8" numFmtId="10" xfId="0" applyAlignment="1" applyFont="1" applyNumberForma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8" numFmtId="165" xfId="0" applyAlignment="1" applyFont="1" applyNumberFormat="1">
      <alignment horizontal="right" vertical="bottom"/>
    </xf>
    <xf borderId="0" fillId="0" fontId="5" numFmtId="164" xfId="0" applyFont="1" applyNumberFormat="1"/>
    <xf borderId="0" fillId="0" fontId="9" numFmtId="0" xfId="0" applyAlignment="1" applyFont="1">
      <alignment readingOrder="0"/>
    </xf>
    <xf borderId="0" fillId="0" fontId="9" numFmtId="9" xfId="0" applyAlignment="1" applyFont="1" applyNumberFormat="1">
      <alignment horizontal="right" readingOrder="0"/>
    </xf>
    <xf borderId="0" fillId="0" fontId="4" numFmtId="10" xfId="0" applyAlignment="1" applyFont="1" applyNumberFormat="1">
      <alignment readingOrder="0" vertical="bottom"/>
    </xf>
    <xf borderId="0" fillId="0" fontId="5" numFmtId="9" xfId="0" applyAlignment="1" applyFont="1" applyNumberFormat="1">
      <alignment readingOrder="0"/>
    </xf>
    <xf borderId="0" fillId="0" fontId="10" numFmtId="0" xfId="0" applyAlignment="1" applyFont="1">
      <alignment readingOrder="0" vertical="bottom"/>
    </xf>
    <xf borderId="0" fillId="0" fontId="11" numFmtId="0" xfId="0" applyAlignment="1" applyFont="1">
      <alignment readingOrder="0"/>
    </xf>
    <xf borderId="0" fillId="0" fontId="11" numFmtId="9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6" numFmtId="9" xfId="0" applyAlignment="1" applyFont="1" applyNumberFormat="1">
      <alignment readingOrder="0"/>
    </xf>
    <xf borderId="0" fillId="0" fontId="13" numFmtId="10" xfId="0" applyAlignment="1" applyFont="1" applyNumberFormat="1">
      <alignment readingOrder="0" vertical="bottom"/>
    </xf>
    <xf borderId="0" fillId="0" fontId="14" numFmtId="0" xfId="0" applyAlignment="1" applyFont="1">
      <alignment readingOrder="0" vertical="bottom"/>
    </xf>
    <xf borderId="0" fillId="0" fontId="14" numFmtId="10" xfId="0" applyAlignment="1" applyFont="1" applyNumberFormat="1">
      <alignment readingOrder="0" vertical="bottom"/>
    </xf>
    <xf borderId="0" fillId="0" fontId="15" numFmtId="0" xfId="0" applyAlignment="1" applyFont="1">
      <alignment readingOrder="0" vertical="bottom"/>
    </xf>
    <xf borderId="0" fillId="0" fontId="15" numFmtId="10" xfId="0" applyAlignment="1" applyFont="1" applyNumberFormat="1">
      <alignment readingOrder="0" vertical="bottom"/>
    </xf>
    <xf borderId="0" fillId="0" fontId="5" numFmtId="0" xfId="0" applyAlignment="1" applyFont="1">
      <alignment readingOrder="0" shrinkToFit="0" wrapText="1"/>
    </xf>
    <xf borderId="0" fillId="0" fontId="5" numFmtId="164" xfId="0" applyAlignment="1" applyFont="1" applyNumberFormat="1">
      <alignment horizontal="center" shrinkToFit="0" vertical="top" wrapText="0"/>
    </xf>
    <xf borderId="0" fillId="0" fontId="16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17" numFmtId="10" xfId="0" applyAlignment="1" applyFont="1" applyNumberFormat="1">
      <alignment readingOrder="0"/>
    </xf>
    <xf borderId="0" fillId="4" fontId="18" numFmtId="0" xfId="0" applyAlignment="1" applyFill="1" applyFont="1">
      <alignment readingOrder="0"/>
    </xf>
    <xf borderId="0" fillId="4" fontId="18" numFmtId="9" xfId="0" applyAlignment="1" applyFont="1" applyNumberFormat="1">
      <alignment readingOrder="0"/>
    </xf>
    <xf borderId="0" fillId="2" fontId="19" numFmtId="0" xfId="0" applyAlignment="1" applyFont="1">
      <alignment readingOrder="0" vertical="top"/>
    </xf>
    <xf borderId="0" fillId="4" fontId="20" numFmtId="0" xfId="0" applyAlignment="1" applyFont="1">
      <alignment horizontal="center" readingOrder="0"/>
    </xf>
    <xf borderId="0" fillId="0" fontId="21" numFmtId="0" xfId="0" applyAlignment="1" applyFont="1">
      <alignment readingOrder="0" vertical="top"/>
    </xf>
    <xf borderId="0" fillId="2" fontId="20" numFmtId="0" xfId="0" applyAlignment="1" applyFont="1">
      <alignment horizontal="center" readingOrder="0"/>
    </xf>
    <xf borderId="0" fillId="0" fontId="22" numFmtId="0" xfId="0" applyAlignment="1" applyFont="1">
      <alignment horizontal="center" readingOrder="0" vertical="bottom"/>
    </xf>
    <xf borderId="0" fillId="0" fontId="22" numFmtId="0" xfId="0" applyAlignment="1" applyFont="1">
      <alignment horizontal="right" readingOrder="0"/>
    </xf>
    <xf borderId="1" fillId="0" fontId="23" numFmtId="0" xfId="0" applyAlignment="1" applyBorder="1" applyFont="1">
      <alignment readingOrder="0"/>
    </xf>
    <xf borderId="1" fillId="0" fontId="6" numFmtId="164" xfId="0" applyBorder="1" applyFont="1" applyNumberFormat="1"/>
    <xf borderId="0" fillId="0" fontId="24" numFmtId="3" xfId="0" applyAlignment="1" applyFont="1" applyNumberFormat="1">
      <alignment horizontal="center" readingOrder="0" vertical="bottom"/>
    </xf>
    <xf borderId="0" fillId="0" fontId="23" numFmtId="0" xfId="0" applyAlignment="1" applyFont="1">
      <alignment readingOrder="0"/>
    </xf>
    <xf borderId="0" fillId="0" fontId="25" numFmtId="164" xfId="0" applyAlignment="1" applyFont="1" applyNumberFormat="1">
      <alignment readingOrder="0"/>
    </xf>
    <xf borderId="0" fillId="0" fontId="25" numFmtId="9" xfId="0" applyAlignment="1" applyFont="1" applyNumberFormat="1">
      <alignment readingOrder="0"/>
    </xf>
    <xf borderId="0" fillId="0" fontId="26" numFmtId="0" xfId="0" applyAlignment="1" applyFont="1">
      <alignment readingOrder="0"/>
    </xf>
    <xf borderId="0" fillId="0" fontId="27" numFmtId="0" xfId="0" applyAlignment="1" applyFont="1">
      <alignment readingOrder="0" vertical="bottom"/>
    </xf>
    <xf borderId="0" fillId="0" fontId="28" numFmtId="0" xfId="0" applyAlignment="1" applyFont="1">
      <alignment readingOrder="0" vertical="bottom"/>
    </xf>
    <xf borderId="0" fillId="0" fontId="29" numFmtId="0" xfId="0" applyAlignment="1" applyFont="1">
      <alignment readingOrder="0"/>
    </xf>
    <xf borderId="0" fillId="5" fontId="21" numFmtId="0" xfId="0" applyAlignment="1" applyFill="1" applyFont="1">
      <alignment readingOrder="0" vertical="top"/>
    </xf>
    <xf borderId="0" fillId="5" fontId="20" numFmtId="0" xfId="0" applyAlignment="1" applyFont="1">
      <alignment horizontal="center" readingOrder="0"/>
    </xf>
    <xf borderId="0" fillId="0" fontId="22" numFmtId="0" xfId="0" applyAlignment="1" applyFont="1">
      <alignment readingOrder="0"/>
    </xf>
    <xf borderId="1" fillId="0" fontId="5" numFmtId="0" xfId="0" applyAlignment="1" applyBorder="1" applyFont="1">
      <alignment readingOrder="0"/>
    </xf>
    <xf borderId="0" fillId="0" fontId="6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  <col customWidth="1" min="2" max="2" width="13.88"/>
    <col customWidth="1" min="3" max="3" width="11.13"/>
    <col customWidth="1" min="4" max="4" width="11.63"/>
    <col customWidth="1" min="5" max="5" width="36.75"/>
    <col customWidth="1" min="6" max="9" width="13.88"/>
    <col customWidth="1" min="10" max="10" width="12.25"/>
    <col customWidth="1" min="11" max="11" width="14.25"/>
  </cols>
  <sheetData>
    <row r="1">
      <c r="E1" s="1" t="s">
        <v>0</v>
      </c>
    </row>
    <row r="2">
      <c r="E2" s="2" t="s">
        <v>1</v>
      </c>
      <c r="F2" s="3">
        <v>2022.0</v>
      </c>
      <c r="G2" s="3">
        <v>2023.0</v>
      </c>
      <c r="H2" s="3">
        <v>2024.0</v>
      </c>
      <c r="I2" s="3">
        <v>2025.0</v>
      </c>
      <c r="J2" s="3">
        <v>2026.0</v>
      </c>
    </row>
    <row r="3">
      <c r="A3" s="4" t="s">
        <v>2</v>
      </c>
      <c r="C3" s="5"/>
      <c r="E3" s="6" t="s">
        <v>3</v>
      </c>
      <c r="F3" s="7">
        <f t="shared" ref="F3:J3" si="1">$B5</f>
        <v>50955090655</v>
      </c>
      <c r="G3" s="7">
        <f t="shared" si="1"/>
        <v>50955090655</v>
      </c>
      <c r="H3" s="7">
        <f t="shared" si="1"/>
        <v>50955090655</v>
      </c>
      <c r="I3" s="7">
        <f t="shared" si="1"/>
        <v>50955090655</v>
      </c>
      <c r="J3" s="7">
        <f t="shared" si="1"/>
        <v>50955090655</v>
      </c>
    </row>
    <row r="4">
      <c r="A4" s="8" t="s">
        <v>4</v>
      </c>
      <c r="B4" s="9">
        <v>2022.0</v>
      </c>
      <c r="C4" s="10"/>
      <c r="E4" s="6" t="s">
        <v>5</v>
      </c>
      <c r="F4" s="11">
        <f>B7</f>
        <v>0.01</v>
      </c>
      <c r="G4" s="11">
        <f t="shared" ref="G4:J4" si="2">F4+$B$8</f>
        <v>0.015</v>
      </c>
      <c r="H4" s="11">
        <f t="shared" si="2"/>
        <v>0.02</v>
      </c>
      <c r="I4" s="11">
        <f t="shared" si="2"/>
        <v>0.025</v>
      </c>
      <c r="J4" s="11">
        <f t="shared" si="2"/>
        <v>0.03</v>
      </c>
    </row>
    <row r="5">
      <c r="A5" s="8" t="s">
        <v>6</v>
      </c>
      <c r="B5" s="12">
        <v>5.0955090655E10</v>
      </c>
      <c r="C5" s="13"/>
    </row>
    <row r="6">
      <c r="A6" s="8" t="s">
        <v>7</v>
      </c>
      <c r="B6" s="14">
        <v>0.019</v>
      </c>
      <c r="C6" s="15"/>
      <c r="E6" s="16" t="s">
        <v>8</v>
      </c>
      <c r="F6" s="7">
        <f t="shared" ref="F6:J6" si="3">F3*F4</f>
        <v>509550906.6</v>
      </c>
      <c r="G6" s="7">
        <f t="shared" si="3"/>
        <v>764326359.8</v>
      </c>
      <c r="H6" s="7">
        <f t="shared" si="3"/>
        <v>1019101813</v>
      </c>
      <c r="I6" s="7">
        <f t="shared" si="3"/>
        <v>1273877266</v>
      </c>
      <c r="J6" s="7">
        <f t="shared" si="3"/>
        <v>1528652720</v>
      </c>
    </row>
    <row r="7">
      <c r="A7" s="17" t="s">
        <v>9</v>
      </c>
      <c r="B7" s="14">
        <v>0.01</v>
      </c>
      <c r="C7" s="15"/>
      <c r="E7" s="16" t="s">
        <v>10</v>
      </c>
      <c r="F7" s="7">
        <f t="shared" ref="F7:J7" si="4">F6-F8</f>
        <v>361781143.7</v>
      </c>
      <c r="G7" s="7">
        <f t="shared" si="4"/>
        <v>542671715.5</v>
      </c>
      <c r="H7" s="7">
        <f t="shared" si="4"/>
        <v>723562287.3</v>
      </c>
      <c r="I7" s="7">
        <f t="shared" si="4"/>
        <v>904452859.1</v>
      </c>
      <c r="J7" s="7">
        <f t="shared" si="4"/>
        <v>1085343431</v>
      </c>
    </row>
    <row r="8">
      <c r="A8" s="17" t="s">
        <v>11</v>
      </c>
      <c r="B8" s="14">
        <v>0.005</v>
      </c>
      <c r="C8" s="18"/>
      <c r="E8" s="6" t="s">
        <v>12</v>
      </c>
      <c r="F8" s="19">
        <f t="shared" ref="F8:J8" si="5">$B$12*F6</f>
        <v>147769762.9</v>
      </c>
      <c r="G8" s="19">
        <f t="shared" si="5"/>
        <v>221654644.3</v>
      </c>
      <c r="H8" s="19">
        <f t="shared" si="5"/>
        <v>295539525.8</v>
      </c>
      <c r="I8" s="19">
        <f t="shared" si="5"/>
        <v>369424407.2</v>
      </c>
      <c r="J8" s="19">
        <f t="shared" si="5"/>
        <v>443309288.7</v>
      </c>
    </row>
    <row r="9">
      <c r="A9" s="20" t="s">
        <v>13</v>
      </c>
      <c r="B9" s="21">
        <v>0.15</v>
      </c>
      <c r="C9" s="22"/>
      <c r="E9" s="16" t="s">
        <v>14</v>
      </c>
      <c r="F9" s="11">
        <f t="shared" ref="F9:J9" si="6">F8/F6</f>
        <v>0.29</v>
      </c>
      <c r="G9" s="11">
        <f t="shared" si="6"/>
        <v>0.29</v>
      </c>
      <c r="H9" s="11">
        <f t="shared" si="6"/>
        <v>0.29</v>
      </c>
      <c r="I9" s="11">
        <f t="shared" si="6"/>
        <v>0.29</v>
      </c>
      <c r="J9" s="11">
        <f t="shared" si="6"/>
        <v>0.29</v>
      </c>
    </row>
    <row r="10">
      <c r="A10" s="6" t="s">
        <v>15</v>
      </c>
      <c r="B10" s="23">
        <v>0.6</v>
      </c>
      <c r="C10" s="22"/>
      <c r="E10" s="16"/>
      <c r="F10" s="11"/>
      <c r="G10" s="11"/>
      <c r="H10" s="11"/>
      <c r="I10" s="11"/>
      <c r="J10" s="11"/>
    </row>
    <row r="11">
      <c r="A11" s="6" t="s">
        <v>16</v>
      </c>
      <c r="B11" s="23">
        <v>0.11</v>
      </c>
      <c r="C11" s="22"/>
      <c r="E11" s="24" t="s">
        <v>17</v>
      </c>
      <c r="F11" s="7">
        <f t="shared" ref="F11:J11" si="7">F6*$B13</f>
        <v>40764072.52</v>
      </c>
      <c r="G11" s="7">
        <f t="shared" si="7"/>
        <v>61146108.79</v>
      </c>
      <c r="H11" s="7">
        <f t="shared" si="7"/>
        <v>81528145.05</v>
      </c>
      <c r="I11" s="7">
        <f t="shared" si="7"/>
        <v>101910181.3</v>
      </c>
      <c r="J11" s="7">
        <f t="shared" si="7"/>
        <v>122292217.6</v>
      </c>
    </row>
    <row r="12">
      <c r="A12" s="25" t="s">
        <v>18</v>
      </c>
      <c r="B12" s="26">
        <f>B13+B14</f>
        <v>0.29</v>
      </c>
      <c r="C12" s="22"/>
      <c r="E12" s="24" t="s">
        <v>19</v>
      </c>
      <c r="F12" s="7">
        <f t="shared" ref="F12:J12" si="8">F7*$B15</f>
        <v>14471245.75</v>
      </c>
      <c r="G12" s="7">
        <f t="shared" si="8"/>
        <v>21706868.62</v>
      </c>
      <c r="H12" s="7">
        <f t="shared" si="8"/>
        <v>28942491.49</v>
      </c>
      <c r="I12" s="7">
        <f t="shared" si="8"/>
        <v>36178114.37</v>
      </c>
      <c r="J12" s="7">
        <f t="shared" si="8"/>
        <v>43413737.24</v>
      </c>
    </row>
    <row r="13">
      <c r="A13" s="27" t="s">
        <v>20</v>
      </c>
      <c r="B13" s="28">
        <v>0.08</v>
      </c>
      <c r="C13" s="29"/>
      <c r="E13" s="24" t="s">
        <v>21</v>
      </c>
      <c r="F13" s="7">
        <f t="shared" ref="F13:J13" si="9">F8*$B16</f>
        <v>4433092.887</v>
      </c>
      <c r="G13" s="7">
        <f t="shared" si="9"/>
        <v>6649639.33</v>
      </c>
      <c r="H13" s="7">
        <f t="shared" si="9"/>
        <v>8866185.774</v>
      </c>
      <c r="I13" s="7">
        <f t="shared" si="9"/>
        <v>11082732.22</v>
      </c>
      <c r="J13" s="7">
        <f t="shared" si="9"/>
        <v>13299278.66</v>
      </c>
    </row>
    <row r="14">
      <c r="A14" s="30" t="s">
        <v>22</v>
      </c>
      <c r="B14" s="28">
        <f>sum(B15:B17)</f>
        <v>0.21</v>
      </c>
      <c r="C14" s="31"/>
      <c r="E14" s="6" t="s">
        <v>23</v>
      </c>
      <c r="F14" s="19">
        <f t="shared" ref="F14:J14" si="10">SUM(F11:F13)</f>
        <v>59668411.16</v>
      </c>
      <c r="G14" s="19">
        <f t="shared" si="10"/>
        <v>89502616.74</v>
      </c>
      <c r="H14" s="19">
        <f t="shared" si="10"/>
        <v>119336822.3</v>
      </c>
      <c r="I14" s="19">
        <f t="shared" si="10"/>
        <v>149171027.9</v>
      </c>
      <c r="J14" s="19">
        <f t="shared" si="10"/>
        <v>179005233.5</v>
      </c>
    </row>
    <row r="15">
      <c r="A15" s="32" t="s">
        <v>24</v>
      </c>
      <c r="B15" s="28">
        <v>0.04</v>
      </c>
      <c r="C15" s="31"/>
    </row>
    <row r="16">
      <c r="A16" s="32" t="s">
        <v>25</v>
      </c>
      <c r="B16" s="28">
        <v>0.03</v>
      </c>
      <c r="C16" s="33"/>
      <c r="E16" s="34" t="s">
        <v>26</v>
      </c>
      <c r="F16" s="35">
        <f t="shared" ref="F16:J16" si="11">F8-F14</f>
        <v>88101351.74</v>
      </c>
      <c r="G16" s="35">
        <f t="shared" si="11"/>
        <v>132152027.6</v>
      </c>
      <c r="H16" s="35">
        <f t="shared" si="11"/>
        <v>176202703.5</v>
      </c>
      <c r="I16" s="35">
        <f t="shared" si="11"/>
        <v>220253379.4</v>
      </c>
      <c r="J16" s="35">
        <f t="shared" si="11"/>
        <v>264304055.2</v>
      </c>
    </row>
    <row r="17">
      <c r="A17" s="36" t="s">
        <v>27</v>
      </c>
      <c r="B17" s="28">
        <v>0.14</v>
      </c>
      <c r="C17" s="33"/>
      <c r="E17" s="37" t="s">
        <v>28</v>
      </c>
      <c r="F17" s="11">
        <f t="shared" ref="F17:J17" si="12">F16/F6</f>
        <v>0.1729</v>
      </c>
      <c r="G17" s="11">
        <f t="shared" si="12"/>
        <v>0.1729</v>
      </c>
      <c r="H17" s="11">
        <f t="shared" si="12"/>
        <v>0.1729</v>
      </c>
      <c r="I17" s="11">
        <f t="shared" si="12"/>
        <v>0.1729</v>
      </c>
      <c r="J17" s="11">
        <f t="shared" si="12"/>
        <v>0.1729</v>
      </c>
    </row>
    <row r="18">
      <c r="C18" s="38"/>
      <c r="E18" s="37" t="s">
        <v>29</v>
      </c>
      <c r="F18" s="7">
        <f t="shared" ref="F18:J18" si="13">F16*$B9</f>
        <v>13215202.76</v>
      </c>
      <c r="G18" s="7">
        <f t="shared" si="13"/>
        <v>19822804.14</v>
      </c>
      <c r="H18" s="7">
        <f t="shared" si="13"/>
        <v>26430405.52</v>
      </c>
      <c r="I18" s="7">
        <f t="shared" si="13"/>
        <v>33038006.9</v>
      </c>
      <c r="J18" s="7">
        <f t="shared" si="13"/>
        <v>39645608.28</v>
      </c>
    </row>
    <row r="19">
      <c r="A19" s="39"/>
      <c r="B19" s="40"/>
      <c r="E19" s="34" t="s">
        <v>30</v>
      </c>
      <c r="F19" s="19">
        <f t="shared" ref="F19:J19" si="14">F16-F18</f>
        <v>74886148.98</v>
      </c>
      <c r="G19" s="19">
        <f t="shared" si="14"/>
        <v>112329223.5</v>
      </c>
      <c r="H19" s="19">
        <f t="shared" si="14"/>
        <v>149772298</v>
      </c>
      <c r="I19" s="19">
        <f t="shared" si="14"/>
        <v>187215372.5</v>
      </c>
      <c r="J19" s="19">
        <f t="shared" si="14"/>
        <v>224658446.9</v>
      </c>
    </row>
    <row r="20">
      <c r="B20" s="28"/>
      <c r="E20" s="37" t="s">
        <v>31</v>
      </c>
      <c r="F20" s="11">
        <f t="shared" ref="F20:J20" si="15">F19/F6</f>
        <v>0.146965</v>
      </c>
      <c r="G20" s="11">
        <f t="shared" si="15"/>
        <v>0.146965</v>
      </c>
      <c r="H20" s="11">
        <f t="shared" si="15"/>
        <v>0.146965</v>
      </c>
      <c r="I20" s="11">
        <f t="shared" si="15"/>
        <v>0.146965</v>
      </c>
      <c r="J20" s="11">
        <f t="shared" si="15"/>
        <v>0.146965</v>
      </c>
    </row>
    <row r="21">
      <c r="B21" s="28"/>
    </row>
    <row r="22">
      <c r="B22" s="28"/>
    </row>
    <row r="23">
      <c r="A23" s="27"/>
      <c r="B23" s="28"/>
    </row>
    <row r="24">
      <c r="A24" s="41" t="s">
        <v>32</v>
      </c>
    </row>
    <row r="29">
      <c r="A29" s="42"/>
      <c r="B29" s="42"/>
      <c r="F29" s="43"/>
      <c r="G29" s="43"/>
      <c r="H29" s="43"/>
    </row>
    <row r="30">
      <c r="A30" s="44" t="s">
        <v>33</v>
      </c>
      <c r="D30" s="45" t="s">
        <v>34</v>
      </c>
      <c r="E30" s="46" t="s">
        <v>35</v>
      </c>
      <c r="F30" s="43"/>
      <c r="G30" s="43"/>
      <c r="H30" s="43"/>
    </row>
    <row r="31">
      <c r="A31" s="47" t="s">
        <v>36</v>
      </c>
      <c r="B31" s="48">
        <f>B32*B33-B34-B36</f>
        <v>480.24</v>
      </c>
      <c r="D31" s="49">
        <v>1.0</v>
      </c>
      <c r="E31" s="7">
        <f t="shared" ref="E31:E45" si="16">$B$40*D31</f>
        <v>15.3468</v>
      </c>
      <c r="F31" s="43"/>
      <c r="G31" s="43"/>
      <c r="H31" s="43"/>
    </row>
    <row r="32">
      <c r="A32" s="50" t="s">
        <v>37</v>
      </c>
      <c r="B32" s="51">
        <v>1800.0</v>
      </c>
      <c r="D32" s="49">
        <v>2.0</v>
      </c>
      <c r="E32" s="7">
        <f t="shared" si="16"/>
        <v>30.6936</v>
      </c>
      <c r="F32" s="43"/>
      <c r="G32" s="43"/>
      <c r="H32" s="43"/>
    </row>
    <row r="33">
      <c r="A33" s="50" t="s">
        <v>38</v>
      </c>
      <c r="B33" s="52">
        <f>100%-B10</f>
        <v>0.4</v>
      </c>
      <c r="D33" s="49">
        <v>3.0</v>
      </c>
      <c r="E33" s="7">
        <f t="shared" si="16"/>
        <v>46.0404</v>
      </c>
      <c r="F33" s="43"/>
      <c r="G33" s="43"/>
      <c r="H33" s="43"/>
    </row>
    <row r="34">
      <c r="A34" s="50" t="s">
        <v>39</v>
      </c>
      <c r="B34" s="51">
        <f t="shared" ref="B34:B35" si="17">$B$32*B11</f>
        <v>198</v>
      </c>
      <c r="D34" s="49">
        <v>4.0</v>
      </c>
      <c r="E34" s="7">
        <f t="shared" si="16"/>
        <v>61.3872</v>
      </c>
      <c r="F34" s="43"/>
      <c r="G34" s="43"/>
      <c r="H34" s="43"/>
    </row>
    <row r="35">
      <c r="A35" s="16" t="s">
        <v>40</v>
      </c>
      <c r="B35" s="51">
        <f t="shared" si="17"/>
        <v>522</v>
      </c>
      <c r="D35" s="49">
        <v>5.0</v>
      </c>
      <c r="E35" s="7">
        <f t="shared" si="16"/>
        <v>76.734</v>
      </c>
      <c r="F35" s="43"/>
      <c r="G35" s="43"/>
      <c r="H35" s="43"/>
    </row>
    <row r="36">
      <c r="A36" s="53" t="s">
        <v>17</v>
      </c>
      <c r="B36" s="51">
        <f t="shared" ref="B36:B37" si="18">$B$35*B13</f>
        <v>41.76</v>
      </c>
      <c r="D36" s="49">
        <v>6.0</v>
      </c>
      <c r="E36" s="7">
        <f t="shared" si="16"/>
        <v>92.0808</v>
      </c>
      <c r="F36" s="43"/>
      <c r="G36" s="43"/>
      <c r="H36" s="43"/>
    </row>
    <row r="37">
      <c r="A37" s="54" t="s">
        <v>22</v>
      </c>
      <c r="B37" s="51">
        <f t="shared" si="18"/>
        <v>109.62</v>
      </c>
      <c r="C37" s="6"/>
      <c r="D37" s="49">
        <v>7.0</v>
      </c>
      <c r="E37" s="7">
        <f t="shared" si="16"/>
        <v>107.4276</v>
      </c>
      <c r="F37" s="43"/>
      <c r="G37" s="43"/>
      <c r="H37" s="43"/>
    </row>
    <row r="38">
      <c r="A38" s="55" t="s">
        <v>24</v>
      </c>
      <c r="B38" s="51">
        <f t="shared" ref="B38:B40" si="19">$B$37*B15</f>
        <v>4.3848</v>
      </c>
      <c r="D38" s="49">
        <v>8.0</v>
      </c>
      <c r="E38" s="7">
        <f t="shared" si="16"/>
        <v>122.7744</v>
      </c>
      <c r="F38" s="43"/>
      <c r="G38" s="43"/>
      <c r="H38" s="43"/>
    </row>
    <row r="39">
      <c r="A39" s="55" t="s">
        <v>25</v>
      </c>
      <c r="B39" s="51">
        <f t="shared" si="19"/>
        <v>3.2886</v>
      </c>
      <c r="D39" s="49">
        <v>9.0</v>
      </c>
      <c r="E39" s="7">
        <f t="shared" si="16"/>
        <v>138.1212</v>
      </c>
    </row>
    <row r="40">
      <c r="A40" s="56" t="s">
        <v>27</v>
      </c>
      <c r="B40" s="51">
        <f t="shared" si="19"/>
        <v>15.3468</v>
      </c>
      <c r="D40" s="49">
        <v>10.0</v>
      </c>
      <c r="E40" s="7">
        <f t="shared" si="16"/>
        <v>153.468</v>
      </c>
    </row>
    <row r="41">
      <c r="D41" s="49">
        <v>11.0</v>
      </c>
      <c r="E41" s="7">
        <f t="shared" si="16"/>
        <v>168.8148</v>
      </c>
    </row>
    <row r="42">
      <c r="D42" s="49">
        <v>12.0</v>
      </c>
      <c r="E42" s="7">
        <f t="shared" si="16"/>
        <v>184.1616</v>
      </c>
    </row>
    <row r="43">
      <c r="D43" s="49">
        <v>13.0</v>
      </c>
      <c r="E43" s="7">
        <f t="shared" si="16"/>
        <v>199.5084</v>
      </c>
    </row>
    <row r="44">
      <c r="D44" s="49">
        <v>14.0</v>
      </c>
      <c r="E44" s="7">
        <f t="shared" si="16"/>
        <v>214.8552</v>
      </c>
    </row>
    <row r="45">
      <c r="D45" s="49">
        <v>15.0</v>
      </c>
      <c r="E45" s="7">
        <f t="shared" si="16"/>
        <v>230.202</v>
      </c>
    </row>
    <row r="47">
      <c r="A47" s="57" t="s">
        <v>41</v>
      </c>
      <c r="G47" s="43"/>
      <c r="H47" s="43"/>
    </row>
    <row r="48">
      <c r="G48" s="43"/>
      <c r="H48" s="43"/>
    </row>
    <row r="49">
      <c r="G49" s="43"/>
      <c r="H49" s="43"/>
    </row>
    <row r="50">
      <c r="F50" s="43"/>
      <c r="G50" s="43"/>
      <c r="H50" s="43"/>
    </row>
    <row r="51">
      <c r="F51" s="43"/>
      <c r="G51" s="43"/>
      <c r="H51" s="43"/>
    </row>
    <row r="52">
      <c r="F52" s="43"/>
      <c r="G52" s="43"/>
      <c r="H52" s="43"/>
    </row>
    <row r="53">
      <c r="F53" s="43"/>
      <c r="G53" s="43"/>
      <c r="H53" s="43"/>
    </row>
    <row r="55">
      <c r="A55" s="58" t="s">
        <v>42</v>
      </c>
      <c r="D55" s="45"/>
      <c r="E55" s="59"/>
    </row>
    <row r="56">
      <c r="A56" s="60" t="s">
        <v>43</v>
      </c>
      <c r="B56" s="48">
        <f>(B61*B62-B63-B65)*B59-B60-B57</f>
        <v>6702.83266</v>
      </c>
      <c r="D56" s="49"/>
    </row>
    <row r="57">
      <c r="A57" s="6" t="s">
        <v>44</v>
      </c>
      <c r="B57" s="7">
        <f> SUM(B67:B68)/B58</f>
        <v>0.76734</v>
      </c>
      <c r="D57" s="49"/>
    </row>
    <row r="58">
      <c r="A58" s="6" t="s">
        <v>45</v>
      </c>
      <c r="B58" s="16">
        <v>10.0</v>
      </c>
      <c r="D58" s="49"/>
    </row>
    <row r="59">
      <c r="A59" s="6" t="s">
        <v>46</v>
      </c>
      <c r="B59" s="16">
        <v>15.0</v>
      </c>
      <c r="D59" s="49"/>
    </row>
    <row r="60">
      <c r="A60" s="6" t="s">
        <v>47</v>
      </c>
      <c r="B60" s="61">
        <v>500.0</v>
      </c>
      <c r="D60" s="49"/>
    </row>
    <row r="61">
      <c r="A61" s="50" t="s">
        <v>37</v>
      </c>
      <c r="B61" s="51">
        <v>1800.0</v>
      </c>
      <c r="D61" s="49"/>
    </row>
    <row r="62">
      <c r="A62" s="50" t="s">
        <v>38</v>
      </c>
      <c r="B62" s="52">
        <f>100%-B10</f>
        <v>0.4</v>
      </c>
      <c r="D62" s="49"/>
    </row>
    <row r="63">
      <c r="A63" s="50" t="s">
        <v>39</v>
      </c>
      <c r="B63" s="51">
        <f t="shared" ref="B63:B64" si="20">$B$61*B11</f>
        <v>198</v>
      </c>
      <c r="D63" s="49"/>
    </row>
    <row r="64">
      <c r="A64" s="16" t="s">
        <v>40</v>
      </c>
      <c r="B64" s="51">
        <f t="shared" si="20"/>
        <v>522</v>
      </c>
      <c r="D64" s="49"/>
    </row>
    <row r="65">
      <c r="A65" s="53" t="s">
        <v>17</v>
      </c>
      <c r="B65" s="51">
        <f t="shared" ref="B65:B66" si="21">$B$64*B13</f>
        <v>41.76</v>
      </c>
      <c r="D65" s="49"/>
    </row>
    <row r="66">
      <c r="A66" s="54" t="s">
        <v>22</v>
      </c>
      <c r="B66" s="51">
        <f t="shared" si="21"/>
        <v>109.62</v>
      </c>
      <c r="D66" s="49"/>
    </row>
    <row r="67">
      <c r="A67" s="55" t="s">
        <v>24</v>
      </c>
      <c r="B67" s="51">
        <f t="shared" ref="B67:B69" si="22">$B$66*B15</f>
        <v>4.3848</v>
      </c>
      <c r="D67" s="49"/>
    </row>
    <row r="68">
      <c r="A68" s="55" t="s">
        <v>25</v>
      </c>
      <c r="B68" s="51">
        <f t="shared" si="22"/>
        <v>3.2886</v>
      </c>
      <c r="D68" s="49"/>
    </row>
    <row r="69">
      <c r="A69" s="56" t="s">
        <v>27</v>
      </c>
      <c r="B69" s="51">
        <f t="shared" si="22"/>
        <v>15.3468</v>
      </c>
      <c r="D69" s="49"/>
    </row>
    <row r="70">
      <c r="D70" s="49"/>
    </row>
  </sheetData>
  <mergeCells count="6">
    <mergeCell ref="E1:J1"/>
    <mergeCell ref="A3:B3"/>
    <mergeCell ref="A24:C28"/>
    <mergeCell ref="A30:B30"/>
    <mergeCell ref="A47:E53"/>
    <mergeCell ref="A55:B55"/>
  </mergeCells>
  <drawing r:id="rId2"/>
  <legacyDrawing r:id="rId3"/>
</worksheet>
</file>