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adomako/MSNT/CE_5338/HW3/"/>
    </mc:Choice>
  </mc:AlternateContent>
  <xr:revisionPtr revIDLastSave="0" documentId="8_{51029B5D-C26A-5E4D-A301-2CE9FC970C23}" xr6:coauthVersionLast="47" xr6:coauthVersionMax="47" xr10:uidLastSave="{00000000-0000-0000-0000-000000000000}"/>
  <bookViews>
    <workbookView xWindow="80" yWindow="500" windowWidth="28040" windowHeight="16940" xr2:uid="{617704D2-28BA-C341-8F02-714B2188AD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4" i="1"/>
  <c r="L15" i="1"/>
  <c r="L16" i="1"/>
  <c r="L17" i="1"/>
  <c r="L18" i="1"/>
  <c r="L13" i="1"/>
  <c r="L12" i="1"/>
  <c r="H14" i="1"/>
  <c r="J13" i="1"/>
  <c r="J14" i="1"/>
  <c r="J15" i="1"/>
  <c r="J16" i="1"/>
  <c r="J17" i="1"/>
  <c r="J18" i="1"/>
  <c r="J19" i="1"/>
  <c r="J12" i="1"/>
  <c r="H13" i="1"/>
  <c r="H15" i="1"/>
  <c r="H16" i="1"/>
  <c r="H17" i="1"/>
  <c r="H18" i="1"/>
  <c r="H19" i="1"/>
  <c r="H12" i="1"/>
  <c r="L3" i="1"/>
  <c r="M3" i="1" s="1"/>
  <c r="L4" i="1"/>
  <c r="L5" i="1"/>
  <c r="L6" i="1"/>
  <c r="M6" i="1" s="1"/>
  <c r="L7" i="1"/>
  <c r="L8" i="1"/>
  <c r="L9" i="1"/>
  <c r="L2" i="1"/>
  <c r="M2" i="1" s="1"/>
  <c r="P3" i="1" s="1"/>
  <c r="M4" i="1"/>
  <c r="M5" i="1"/>
  <c r="M7" i="1"/>
  <c r="M8" i="1"/>
  <c r="M9" i="1"/>
</calcChain>
</file>

<file path=xl/sharedStrings.xml><?xml version="1.0" encoding="utf-8"?>
<sst xmlns="http://schemas.openxmlformats.org/spreadsheetml/2006/main" count="74" uniqueCount="54">
  <si>
    <t>Section</t>
  </si>
  <si>
    <t>I_1</t>
  </si>
  <si>
    <t>I_2</t>
  </si>
  <si>
    <t>I_3</t>
  </si>
  <si>
    <t>I_4</t>
  </si>
  <si>
    <t>I_5</t>
  </si>
  <si>
    <t>I_6</t>
  </si>
  <si>
    <t>I_7</t>
  </si>
  <si>
    <t>Acre</t>
  </si>
  <si>
    <t>Overland length (ft)</t>
  </si>
  <si>
    <t>Pipe Diameter (in)</t>
  </si>
  <si>
    <t>CiA</t>
  </si>
  <si>
    <t xml:space="preserve">Q_max = </t>
  </si>
  <si>
    <t>I_8</t>
  </si>
  <si>
    <t>Land use</t>
  </si>
  <si>
    <t>Residential</t>
  </si>
  <si>
    <t>1/2 impervious 1/2 Lawn</t>
  </si>
  <si>
    <t>Impervious area, %</t>
  </si>
  <si>
    <t>Land average, slope %</t>
  </si>
  <si>
    <t>c (coefficient)</t>
  </si>
  <si>
    <t>Wood</t>
  </si>
  <si>
    <t>Roadway</t>
  </si>
  <si>
    <t>t_undev=</t>
  </si>
  <si>
    <t>t_grass=</t>
  </si>
  <si>
    <t>t_overland=</t>
  </si>
  <si>
    <t>t_concrete=</t>
  </si>
  <si>
    <t>0.2 * t_undev</t>
  </si>
  <si>
    <t>0.4 * t_undev</t>
  </si>
  <si>
    <t>2 * t_undev</t>
  </si>
  <si>
    <t>.0078(N_k* L/[S^0.5])^0.77</t>
  </si>
  <si>
    <t>L_undev &lt;=</t>
  </si>
  <si>
    <t>L_dev &lt;=</t>
  </si>
  <si>
    <t>300 ft.</t>
  </si>
  <si>
    <t>500 ft.</t>
  </si>
  <si>
    <t>0.83(L/[S^0.5])^0.77</t>
  </si>
  <si>
    <t>Q (cfs- cubic foot per sec.)</t>
  </si>
  <si>
    <t>Pipe length</t>
  </si>
  <si>
    <t>Pipe slope average</t>
  </si>
  <si>
    <t>Avg lot size (Acre)</t>
  </si>
  <si>
    <t>1/4</t>
  </si>
  <si>
    <t>1/2</t>
  </si>
  <si>
    <t>1/1</t>
  </si>
  <si>
    <t>n/a</t>
  </si>
  <si>
    <t>N_k</t>
  </si>
  <si>
    <t>i (intensity, in/hr) = t_inf</t>
  </si>
  <si>
    <t>Q (cfs) =</t>
  </si>
  <si>
    <t>Manning</t>
  </si>
  <si>
    <t>n</t>
  </si>
  <si>
    <t>Darcy (ft)</t>
  </si>
  <si>
    <t>Manning (ft)</t>
  </si>
  <si>
    <t>f_concrete (graph)</t>
  </si>
  <si>
    <t>(2.16*Q*n/√S)^.375</t>
  </si>
  <si>
    <r>
      <t>(0.811*f*Q/(</t>
    </r>
    <r>
      <rPr>
        <i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*S))^0.2</t>
    </r>
  </si>
  <si>
    <t>Pipe Design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</si>
</sst>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"/>
    <numFmt numFmtId="17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49" fontId="0" fillId="0" borderId="7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175" fontId="0" fillId="0" borderId="19" xfId="0" applyNumberFormat="1" applyBorder="1" applyAlignment="1">
      <alignment wrapText="1"/>
    </xf>
    <xf numFmtId="175" fontId="0" fillId="0" borderId="0" xfId="0" applyNumberFormat="1" applyBorder="1" applyAlignment="1">
      <alignment wrapText="1"/>
    </xf>
    <xf numFmtId="175" fontId="0" fillId="0" borderId="20" xfId="0" applyNumberFormat="1" applyBorder="1" applyAlignment="1">
      <alignment wrapText="1"/>
    </xf>
    <xf numFmtId="175" fontId="0" fillId="2" borderId="0" xfId="0" applyNumberFormat="1" applyFill="1" applyAlignment="1">
      <alignment wrapText="1"/>
    </xf>
    <xf numFmtId="175" fontId="0" fillId="0" borderId="15" xfId="0" applyNumberFormat="1" applyBorder="1" applyAlignment="1">
      <alignment wrapText="1"/>
    </xf>
    <xf numFmtId="175" fontId="0" fillId="0" borderId="12" xfId="0" applyNumberFormat="1" applyBorder="1" applyAlignment="1">
      <alignment wrapText="1"/>
    </xf>
    <xf numFmtId="175" fontId="0" fillId="0" borderId="18" xfId="0" applyNumberForma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176" fontId="0" fillId="0" borderId="14" xfId="0" applyNumberFormat="1" applyBorder="1" applyAlignment="1">
      <alignment wrapText="1"/>
    </xf>
    <xf numFmtId="176" fontId="0" fillId="0" borderId="16" xfId="0" applyNumberFormat="1" applyBorder="1" applyAlignment="1">
      <alignment wrapText="1"/>
    </xf>
    <xf numFmtId="176" fontId="0" fillId="0" borderId="17" xfId="0" applyNumberFormat="1" applyBorder="1" applyAlignment="1">
      <alignment wrapText="1"/>
    </xf>
    <xf numFmtId="176" fontId="1" fillId="0" borderId="6" xfId="0" applyNumberFormat="1" applyFont="1" applyBorder="1" applyAlignment="1">
      <alignment wrapText="1"/>
    </xf>
    <xf numFmtId="176" fontId="1" fillId="0" borderId="8" xfId="0" applyNumberFormat="1" applyFont="1" applyBorder="1" applyAlignment="1">
      <alignment wrapText="1"/>
    </xf>
    <xf numFmtId="176" fontId="1" fillId="0" borderId="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E2EA-CB0F-4248-824A-5FADE35BB95A}">
  <dimension ref="A1:P19"/>
  <sheetViews>
    <sheetView tabSelected="1" zoomScale="108" zoomScaleNormal="108" workbookViewId="0">
      <selection activeCell="F17" sqref="F17"/>
    </sheetView>
  </sheetViews>
  <sheetFormatPr baseColWidth="10" defaultRowHeight="16" x14ac:dyDescent="0.2"/>
  <cols>
    <col min="1" max="1" width="10.83203125" style="1"/>
    <col min="2" max="2" width="13.6640625" style="1" customWidth="1"/>
    <col min="3" max="6" width="10.83203125" style="1"/>
    <col min="7" max="13" width="12.33203125" style="1" customWidth="1"/>
    <col min="14" max="14" width="7" style="1" customWidth="1"/>
    <col min="15" max="15" width="11.6640625" style="1" customWidth="1"/>
    <col min="16" max="16" width="20.83203125" style="1" customWidth="1"/>
    <col min="17" max="16384" width="10.83203125" style="1"/>
  </cols>
  <sheetData>
    <row r="1" spans="1:16" ht="52" thickBot="1" x14ac:dyDescent="0.25">
      <c r="A1" s="1" t="s">
        <v>0</v>
      </c>
      <c r="B1" s="1" t="s">
        <v>14</v>
      </c>
      <c r="C1" s="1" t="s">
        <v>8</v>
      </c>
      <c r="D1" s="1" t="s">
        <v>38</v>
      </c>
      <c r="E1" s="1" t="s">
        <v>9</v>
      </c>
      <c r="F1" s="1" t="s">
        <v>17</v>
      </c>
      <c r="G1" s="1" t="s">
        <v>18</v>
      </c>
      <c r="H1" s="1" t="s">
        <v>37</v>
      </c>
      <c r="I1" s="1" t="s">
        <v>36</v>
      </c>
      <c r="J1" s="1" t="s">
        <v>19</v>
      </c>
      <c r="K1" s="1" t="s">
        <v>43</v>
      </c>
      <c r="L1" s="1" t="s">
        <v>44</v>
      </c>
      <c r="M1" s="1" t="s">
        <v>35</v>
      </c>
    </row>
    <row r="2" spans="1:16" ht="18" thickBot="1" x14ac:dyDescent="0.25">
      <c r="A2" s="6" t="s">
        <v>1</v>
      </c>
      <c r="B2" s="7" t="s">
        <v>15</v>
      </c>
      <c r="C2" s="7">
        <v>3</v>
      </c>
      <c r="D2" s="30" t="s">
        <v>39</v>
      </c>
      <c r="E2" s="7">
        <v>200</v>
      </c>
      <c r="F2" s="7"/>
      <c r="G2" s="7">
        <v>8.3000000000000007</v>
      </c>
      <c r="H2" s="7">
        <v>1.4</v>
      </c>
      <c r="I2" s="12">
        <v>170</v>
      </c>
      <c r="J2" s="15">
        <v>0.5</v>
      </c>
      <c r="K2" s="28">
        <v>0.4</v>
      </c>
      <c r="L2" s="34">
        <f>0.0078*(K2*I2/(G2/100)^0.5)^0.77</f>
        <v>0.52393981197860839</v>
      </c>
      <c r="M2" s="38">
        <f>J2*L2*C2</f>
        <v>0.78590971796791265</v>
      </c>
      <c r="O2" s="2" t="s">
        <v>45</v>
      </c>
      <c r="P2" s="3" t="s">
        <v>11</v>
      </c>
    </row>
    <row r="3" spans="1:16" ht="35" thickBot="1" x14ac:dyDescent="0.25">
      <c r="A3" s="8" t="s">
        <v>2</v>
      </c>
      <c r="B3" s="9" t="s">
        <v>16</v>
      </c>
      <c r="C3" s="9">
        <v>3</v>
      </c>
      <c r="D3" s="31"/>
      <c r="E3" s="9">
        <v>170</v>
      </c>
      <c r="F3" s="33">
        <v>50</v>
      </c>
      <c r="G3" s="9">
        <v>7.7</v>
      </c>
      <c r="H3" s="9">
        <v>0.5</v>
      </c>
      <c r="I3" s="13">
        <v>160</v>
      </c>
      <c r="J3" s="16">
        <v>0.3</v>
      </c>
      <c r="K3" s="9">
        <v>0.4</v>
      </c>
      <c r="L3" s="35">
        <f t="shared" ref="L3:L9" si="0">0.0078*(K3*I3/(G3/100)^0.5)^0.77</f>
        <v>0.5147001009935378</v>
      </c>
      <c r="M3" s="39">
        <f>J3*L3*C3</f>
        <v>0.46323009089418399</v>
      </c>
      <c r="O3" s="4" t="s">
        <v>12</v>
      </c>
      <c r="P3" s="37">
        <f>MAX(M2:M9)</f>
        <v>1.6909915719392248</v>
      </c>
    </row>
    <row r="4" spans="1:16" ht="18" thickBot="1" x14ac:dyDescent="0.25">
      <c r="A4" s="8" t="s">
        <v>3</v>
      </c>
      <c r="B4" s="9" t="s">
        <v>15</v>
      </c>
      <c r="C4" s="9">
        <v>5</v>
      </c>
      <c r="D4" s="31" t="s">
        <v>40</v>
      </c>
      <c r="E4" s="9">
        <v>300</v>
      </c>
      <c r="F4" s="9"/>
      <c r="G4" s="9">
        <v>5</v>
      </c>
      <c r="H4" s="9">
        <v>0.5</v>
      </c>
      <c r="I4" s="13">
        <v>125</v>
      </c>
      <c r="J4" s="16">
        <v>0.35</v>
      </c>
      <c r="K4" s="9">
        <v>0.4</v>
      </c>
      <c r="L4" s="35">
        <f t="shared" si="0"/>
        <v>0.50257172858219334</v>
      </c>
      <c r="M4" s="39">
        <f>J4*L4*C4</f>
        <v>0.87950052501883824</v>
      </c>
    </row>
    <row r="5" spans="1:16" ht="35" thickBot="1" x14ac:dyDescent="0.25">
      <c r="A5" s="8" t="s">
        <v>4</v>
      </c>
      <c r="B5" s="9" t="s">
        <v>15</v>
      </c>
      <c r="C5" s="9">
        <v>3</v>
      </c>
      <c r="D5" s="31" t="s">
        <v>41</v>
      </c>
      <c r="E5" s="9">
        <v>300</v>
      </c>
      <c r="F5" s="9"/>
      <c r="G5" s="9">
        <v>5</v>
      </c>
      <c r="H5" s="9">
        <v>0.5</v>
      </c>
      <c r="I5" s="13">
        <v>140</v>
      </c>
      <c r="J5" s="16">
        <v>0.27500000000000002</v>
      </c>
      <c r="K5" s="9">
        <v>0.4</v>
      </c>
      <c r="L5" s="35">
        <f t="shared" si="0"/>
        <v>0.54839808783768296</v>
      </c>
      <c r="M5" s="39">
        <f>J5*L5*C5</f>
        <v>0.4524284224660885</v>
      </c>
      <c r="O5" s="19" t="s">
        <v>24</v>
      </c>
      <c r="P5" s="21" t="s">
        <v>29</v>
      </c>
    </row>
    <row r="6" spans="1:16" ht="17" x14ac:dyDescent="0.2">
      <c r="A6" s="8" t="s">
        <v>5</v>
      </c>
      <c r="B6" s="9" t="s">
        <v>20</v>
      </c>
      <c r="C6" s="9">
        <v>3.5</v>
      </c>
      <c r="D6" s="31" t="s">
        <v>42</v>
      </c>
      <c r="E6" s="9">
        <v>450</v>
      </c>
      <c r="F6" s="9">
        <v>15</v>
      </c>
      <c r="G6" s="9">
        <v>2.2000000000000002</v>
      </c>
      <c r="H6" s="9">
        <v>0.3</v>
      </c>
      <c r="I6" s="13">
        <v>160</v>
      </c>
      <c r="J6" s="16">
        <v>0.1</v>
      </c>
      <c r="K6" s="9">
        <v>0.6</v>
      </c>
      <c r="L6" s="35">
        <f t="shared" si="0"/>
        <v>1.1392281822578167</v>
      </c>
      <c r="M6" s="39">
        <f>J6*L6*C6</f>
        <v>0.39872986379023589</v>
      </c>
      <c r="O6" s="1" t="s">
        <v>30</v>
      </c>
      <c r="P6" s="1" t="s">
        <v>33</v>
      </c>
    </row>
    <row r="7" spans="1:16" ht="17" x14ac:dyDescent="0.2">
      <c r="A7" s="8" t="s">
        <v>6</v>
      </c>
      <c r="B7" s="9" t="s">
        <v>15</v>
      </c>
      <c r="C7" s="9">
        <v>2.5</v>
      </c>
      <c r="D7" s="31" t="s">
        <v>39</v>
      </c>
      <c r="E7" s="9">
        <v>250</v>
      </c>
      <c r="F7" s="9"/>
      <c r="G7" s="9">
        <v>2.2000000000000002</v>
      </c>
      <c r="H7" s="9">
        <v>0.3</v>
      </c>
      <c r="I7" s="13">
        <v>300</v>
      </c>
      <c r="J7" s="16">
        <v>0.5</v>
      </c>
      <c r="K7" s="9">
        <v>0.4</v>
      </c>
      <c r="L7" s="35">
        <f t="shared" si="0"/>
        <v>1.3527932575513799</v>
      </c>
      <c r="M7" s="39">
        <f>J7*L7*C7</f>
        <v>1.6909915719392248</v>
      </c>
      <c r="O7" s="1" t="s">
        <v>31</v>
      </c>
      <c r="P7" s="1" t="s">
        <v>32</v>
      </c>
    </row>
    <row r="8" spans="1:16" ht="17" x14ac:dyDescent="0.2">
      <c r="A8" s="8" t="s">
        <v>7</v>
      </c>
      <c r="B8" s="9" t="s">
        <v>15</v>
      </c>
      <c r="C8" s="9">
        <v>2.5</v>
      </c>
      <c r="D8" s="31" t="s">
        <v>40</v>
      </c>
      <c r="E8" s="9">
        <v>200</v>
      </c>
      <c r="F8" s="9"/>
      <c r="G8" s="9">
        <v>1.5</v>
      </c>
      <c r="H8" s="9">
        <v>0.2</v>
      </c>
      <c r="I8" s="13">
        <v>125</v>
      </c>
      <c r="J8" s="16">
        <v>0.35</v>
      </c>
      <c r="K8" s="9">
        <v>0.4</v>
      </c>
      <c r="L8" s="35">
        <f t="shared" si="0"/>
        <v>0.79892566217543703</v>
      </c>
      <c r="M8" s="39">
        <f>J8*L8*C8</f>
        <v>0.69905995440350743</v>
      </c>
    </row>
    <row r="9" spans="1:16" ht="18" thickBot="1" x14ac:dyDescent="0.25">
      <c r="A9" s="10" t="s">
        <v>13</v>
      </c>
      <c r="B9" s="11" t="s">
        <v>21</v>
      </c>
      <c r="C9" s="11">
        <v>2.5</v>
      </c>
      <c r="D9" s="32" t="s">
        <v>42</v>
      </c>
      <c r="E9" s="11">
        <v>300</v>
      </c>
      <c r="F9" s="11"/>
      <c r="G9" s="11">
        <v>1.5</v>
      </c>
      <c r="H9" s="11">
        <v>0.1</v>
      </c>
      <c r="I9" s="14">
        <v>200</v>
      </c>
      <c r="J9" s="17">
        <v>0.97499999999999998</v>
      </c>
      <c r="K9" s="29">
        <v>0.05</v>
      </c>
      <c r="L9" s="36">
        <f t="shared" si="0"/>
        <v>0.23136596252811487</v>
      </c>
      <c r="M9" s="40">
        <f>J9*L9*C9</f>
        <v>0.56395453366227999</v>
      </c>
    </row>
    <row r="10" spans="1:16" ht="18" thickBot="1" x14ac:dyDescent="0.25">
      <c r="O10" s="22" t="s">
        <v>22</v>
      </c>
      <c r="P10" s="23" t="s">
        <v>34</v>
      </c>
    </row>
    <row r="11" spans="1:16" ht="35" thickBot="1" x14ac:dyDescent="0.25">
      <c r="E11" s="1" t="s">
        <v>0</v>
      </c>
      <c r="F11" s="1" t="s">
        <v>36</v>
      </c>
      <c r="G11" s="1" t="s">
        <v>37</v>
      </c>
      <c r="H11" s="6" t="s">
        <v>48</v>
      </c>
      <c r="I11" s="41" t="s">
        <v>47</v>
      </c>
      <c r="J11" s="6" t="s">
        <v>46</v>
      </c>
      <c r="K11" s="41" t="s">
        <v>50</v>
      </c>
      <c r="L11" s="9" t="s">
        <v>10</v>
      </c>
      <c r="M11" s="5" t="s">
        <v>53</v>
      </c>
      <c r="O11" s="24" t="s">
        <v>23</v>
      </c>
      <c r="P11" s="25" t="s">
        <v>28</v>
      </c>
    </row>
    <row r="12" spans="1:16" ht="17" x14ac:dyDescent="0.2">
      <c r="E12" s="6" t="s">
        <v>1</v>
      </c>
      <c r="F12" s="42">
        <v>170</v>
      </c>
      <c r="G12" s="7">
        <v>1.4</v>
      </c>
      <c r="H12" s="50">
        <f>(2.16*$P$3*I12/(G12)^0.5)^0.375</f>
        <v>0.74921836314525503</v>
      </c>
      <c r="I12" s="7">
        <v>0.15</v>
      </c>
      <c r="J12" s="50">
        <f>(0.811*K12*$P$3/(32.2*G12/100))^0.2</f>
        <v>0.55300042140361849</v>
      </c>
      <c r="K12" s="7">
        <v>1.7000000000000001E-2</v>
      </c>
      <c r="L12" s="47">
        <f>ROUND(MAX(H12,J12),3)*12</f>
        <v>8.9879999999999995</v>
      </c>
      <c r="M12" s="45">
        <v>9</v>
      </c>
      <c r="O12" s="24" t="s">
        <v>24</v>
      </c>
      <c r="P12" s="25" t="s">
        <v>27</v>
      </c>
    </row>
    <row r="13" spans="1:16" ht="18" thickBot="1" x14ac:dyDescent="0.25">
      <c r="E13" s="8" t="s">
        <v>2</v>
      </c>
      <c r="F13" s="43">
        <v>160</v>
      </c>
      <c r="G13" s="9">
        <v>0.5</v>
      </c>
      <c r="H13" s="51">
        <f t="shared" ref="H13:H19" si="1">(2.16*$P$3*I13/(G13)^0.5)^0.375</f>
        <v>0.90876280663264886</v>
      </c>
      <c r="I13" s="9">
        <v>0.15</v>
      </c>
      <c r="J13" s="51">
        <f t="shared" ref="J13:J19" si="2">(0.811*K13*$P$3/(32.2*G13/100))^0.2</f>
        <v>0.67944932029461513</v>
      </c>
      <c r="K13" s="9">
        <v>1.7000000000000001E-2</v>
      </c>
      <c r="L13" s="48">
        <f>MAX(H13:J13)*12</f>
        <v>10.905153679591786</v>
      </c>
      <c r="M13" s="45">
        <v>11</v>
      </c>
      <c r="O13" s="26" t="s">
        <v>25</v>
      </c>
      <c r="P13" s="27" t="s">
        <v>26</v>
      </c>
    </row>
    <row r="14" spans="1:16" ht="18" thickBot="1" x14ac:dyDescent="0.25">
      <c r="E14" s="8" t="s">
        <v>3</v>
      </c>
      <c r="F14" s="43">
        <v>125</v>
      </c>
      <c r="G14" s="9">
        <v>0.5</v>
      </c>
      <c r="H14" s="51">
        <f>(2.16*$P$3*I14/(G14)^0.5)^0.375</f>
        <v>0.90876280663264886</v>
      </c>
      <c r="I14" s="9">
        <v>0.15</v>
      </c>
      <c r="J14" s="51">
        <f t="shared" si="2"/>
        <v>0.68726113540456324</v>
      </c>
      <c r="K14" s="9">
        <v>1.7999999999999999E-2</v>
      </c>
      <c r="L14" s="48">
        <f t="shared" ref="L14:L18" si="3">MAX(H14:J14)*12</f>
        <v>10.905153679591786</v>
      </c>
      <c r="M14" s="45">
        <v>11</v>
      </c>
    </row>
    <row r="15" spans="1:16" ht="18" thickBot="1" x14ac:dyDescent="0.25">
      <c r="E15" s="8" t="s">
        <v>4</v>
      </c>
      <c r="F15" s="43">
        <v>140</v>
      </c>
      <c r="G15" s="9">
        <v>0.5</v>
      </c>
      <c r="H15" s="51">
        <f t="shared" si="1"/>
        <v>0.90876280663264886</v>
      </c>
      <c r="I15" s="9">
        <v>0.15</v>
      </c>
      <c r="J15" s="51">
        <f t="shared" si="2"/>
        <v>0.68726113540456324</v>
      </c>
      <c r="K15" s="9">
        <v>1.7999999999999999E-2</v>
      </c>
      <c r="L15" s="48">
        <f t="shared" si="3"/>
        <v>10.905153679591786</v>
      </c>
      <c r="M15" s="45">
        <v>11</v>
      </c>
      <c r="O15" s="18" t="s">
        <v>48</v>
      </c>
      <c r="P15" s="20" t="s">
        <v>51</v>
      </c>
    </row>
    <row r="16" spans="1:16" ht="18" thickBot="1" x14ac:dyDescent="0.25">
      <c r="E16" s="8" t="s">
        <v>5</v>
      </c>
      <c r="F16" s="43">
        <v>160</v>
      </c>
      <c r="G16" s="9">
        <v>0.3</v>
      </c>
      <c r="H16" s="51">
        <f t="shared" si="1"/>
        <v>1.0001086527053249</v>
      </c>
      <c r="I16" s="9">
        <v>0.15</v>
      </c>
      <c r="J16" s="51">
        <f t="shared" si="2"/>
        <v>0.752535199101243</v>
      </c>
      <c r="K16" s="9">
        <v>1.7000000000000001E-2</v>
      </c>
      <c r="L16" s="48">
        <f t="shared" si="3"/>
        <v>12.001303832463899</v>
      </c>
      <c r="M16" s="45">
        <v>12</v>
      </c>
      <c r="O16" s="18" t="s">
        <v>49</v>
      </c>
      <c r="P16" s="20" t="s">
        <v>52</v>
      </c>
    </row>
    <row r="17" spans="5:13" ht="17" x14ac:dyDescent="0.2">
      <c r="E17" s="8" t="s">
        <v>6</v>
      </c>
      <c r="F17" s="43">
        <v>300</v>
      </c>
      <c r="G17" s="9">
        <v>0.3</v>
      </c>
      <c r="H17" s="51">
        <f t="shared" si="1"/>
        <v>1.0001086527053249</v>
      </c>
      <c r="I17" s="9">
        <v>0.15</v>
      </c>
      <c r="J17" s="51">
        <f t="shared" si="2"/>
        <v>0.73393109130571765</v>
      </c>
      <c r="K17" s="9">
        <v>1.4999999999999999E-2</v>
      </c>
      <c r="L17" s="48">
        <f t="shared" si="3"/>
        <v>12.001303832463899</v>
      </c>
      <c r="M17" s="45">
        <v>12</v>
      </c>
    </row>
    <row r="18" spans="5:13" ht="17" x14ac:dyDescent="0.2">
      <c r="E18" s="8" t="s">
        <v>7</v>
      </c>
      <c r="F18" s="43">
        <v>125</v>
      </c>
      <c r="G18" s="9">
        <v>0.2</v>
      </c>
      <c r="H18" s="51">
        <f t="shared" si="1"/>
        <v>1.0791064683452585</v>
      </c>
      <c r="I18" s="9">
        <v>0.15</v>
      </c>
      <c r="J18" s="51">
        <f t="shared" si="2"/>
        <v>0.82548614226024175</v>
      </c>
      <c r="K18" s="9">
        <v>1.7999999999999999E-2</v>
      </c>
      <c r="L18" s="48">
        <f t="shared" si="3"/>
        <v>12.949277620143102</v>
      </c>
      <c r="M18" s="45">
        <v>13</v>
      </c>
    </row>
    <row r="19" spans="5:13" ht="18" thickBot="1" x14ac:dyDescent="0.25">
      <c r="E19" s="10" t="s">
        <v>13</v>
      </c>
      <c r="F19" s="44">
        <v>200</v>
      </c>
      <c r="G19" s="11">
        <v>0.1</v>
      </c>
      <c r="H19" s="52">
        <f t="shared" si="1"/>
        <v>1.2288741818440121</v>
      </c>
      <c r="I19" s="11">
        <v>0.15</v>
      </c>
      <c r="J19" s="52">
        <f t="shared" si="2"/>
        <v>0.92615842480341171</v>
      </c>
      <c r="K19" s="11">
        <v>1.6E-2</v>
      </c>
      <c r="L19" s="49">
        <f>MAX(H19:J19)*12</f>
        <v>14.746490182128145</v>
      </c>
      <c r="M19" s="46">
        <v>13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Ad.</dc:creator>
  <cp:lastModifiedBy>R Ad.</cp:lastModifiedBy>
  <dcterms:created xsi:type="dcterms:W3CDTF">2022-09-15T00:39:30Z</dcterms:created>
  <dcterms:modified xsi:type="dcterms:W3CDTF">2022-09-15T05:36:36Z</dcterms:modified>
</cp:coreProperties>
</file>