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delisation\"/>
    </mc:Choice>
  </mc:AlternateContent>
  <bookViews>
    <workbookView xWindow="-108" yWindow="612" windowWidth="19416" windowHeight="10296" activeTab="4"/>
  </bookViews>
  <sheets>
    <sheet name="Consigne" sheetId="3" r:id="rId1"/>
    <sheet name="Hypothèses" sheetId="11" r:id="rId2"/>
    <sheet name="Comparables " sheetId="12" r:id="rId3"/>
    <sheet name="Comparables Modification" sheetId="10" r:id="rId4"/>
    <sheet name="Emploi-Ressource" sheetId="13" r:id="rId5"/>
    <sheet name="Dettes" sheetId="14" r:id="rId6"/>
    <sheet name="Business plan" sheetId="15" r:id="rId7"/>
  </sheets>
  <definedNames>
    <definedName name="_xlnm.Print_Area" localSheetId="6">'Business plan'!$A$1:$N$104</definedName>
    <definedName name="_xlnm.Print_Area" localSheetId="2">'Comparables '!$A$1:$K$43</definedName>
    <definedName name="_xlnm.Print_Area" localSheetId="3">'Comparables Modification'!$A$1:$N$37</definedName>
    <definedName name="_xlnm.Print_Area" localSheetId="0">Consigne!$A$1:$N$36</definedName>
    <definedName name="_xlnm.Print_Area" localSheetId="5">Dettes!$A$1:$N$36</definedName>
    <definedName name="_xlnm.Print_Area" localSheetId="4">'Emploi-Ressource'!$A$1:$N$30</definedName>
    <definedName name="_xlnm.Print_Area" localSheetId="1">Hypothèses!$A$1:$M$68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0" i="15" l="1"/>
  <c r="K78" i="15" s="1"/>
  <c r="K81" i="15"/>
  <c r="D93" i="15"/>
  <c r="D89" i="15"/>
  <c r="E88" i="15"/>
  <c r="F88" i="15"/>
  <c r="G88" i="15"/>
  <c r="H88" i="15"/>
  <c r="D86" i="15"/>
  <c r="D88" i="15" s="1"/>
  <c r="E80" i="15"/>
  <c r="E82" i="15" s="1"/>
  <c r="F80" i="15"/>
  <c r="F82" i="15" s="1"/>
  <c r="G80" i="15"/>
  <c r="G82" i="15" s="1"/>
  <c r="H80" i="15"/>
  <c r="H82" i="15" s="1"/>
  <c r="I80" i="15"/>
  <c r="I82" i="15" s="1"/>
  <c r="I87" i="15" s="1"/>
  <c r="I88" i="15" s="1"/>
  <c r="D80" i="15"/>
  <c r="D82" i="15" s="1"/>
  <c r="F69" i="15"/>
  <c r="G69" i="15"/>
  <c r="H69" i="15"/>
  <c r="I69" i="15"/>
  <c r="E69" i="15"/>
  <c r="D69" i="15"/>
  <c r="D63" i="15"/>
  <c r="D9" i="13" s="1"/>
  <c r="D11" i="13" s="1"/>
  <c r="D13" i="13" s="1"/>
  <c r="D49" i="15"/>
  <c r="D70" i="15" s="1"/>
  <c r="D71" i="15" s="1"/>
  <c r="D72" i="15" s="1"/>
  <c r="F44" i="15"/>
  <c r="G44" i="15"/>
  <c r="H44" i="15"/>
  <c r="I44" i="15"/>
  <c r="E44" i="15"/>
  <c r="E45" i="15" s="1"/>
  <c r="F43" i="15"/>
  <c r="F45" i="15" s="1"/>
  <c r="G43" i="15"/>
  <c r="G45" i="15" s="1"/>
  <c r="H43" i="15"/>
  <c r="H45" i="15" s="1"/>
  <c r="I43" i="15"/>
  <c r="E43" i="15"/>
  <c r="E22" i="14"/>
  <c r="E22" i="15"/>
  <c r="D52" i="15"/>
  <c r="F53" i="15"/>
  <c r="G53" i="15" s="1"/>
  <c r="H53" i="15" s="1"/>
  <c r="I53" i="15" s="1"/>
  <c r="E31" i="15"/>
  <c r="F22" i="15"/>
  <c r="G22" i="15"/>
  <c r="H22" i="15"/>
  <c r="I22" i="15"/>
  <c r="F20" i="15"/>
  <c r="G20" i="15" s="1"/>
  <c r="H20" i="15" s="1"/>
  <c r="I20" i="15" s="1"/>
  <c r="F16" i="15"/>
  <c r="G16" i="15"/>
  <c r="H16" i="15"/>
  <c r="I16" i="15"/>
  <c r="E16" i="15"/>
  <c r="H12" i="15"/>
  <c r="I12" i="15"/>
  <c r="F12" i="15"/>
  <c r="G12" i="15"/>
  <c r="E12" i="15"/>
  <c r="F14" i="15"/>
  <c r="G14" i="15" s="1"/>
  <c r="H14" i="15" s="1"/>
  <c r="I14" i="15" s="1"/>
  <c r="F77" i="15"/>
  <c r="G77" i="15" s="1"/>
  <c r="H77" i="15" s="1"/>
  <c r="I77" i="15" s="1"/>
  <c r="F68" i="15"/>
  <c r="G68" i="15" s="1"/>
  <c r="H68" i="15" s="1"/>
  <c r="I68" i="15" s="1"/>
  <c r="F51" i="15"/>
  <c r="G51" i="15" s="1"/>
  <c r="H51" i="15" s="1"/>
  <c r="I51" i="15" s="1"/>
  <c r="F34" i="15"/>
  <c r="G34" i="15" s="1"/>
  <c r="H34" i="15" s="1"/>
  <c r="I34" i="15" s="1"/>
  <c r="F29" i="15"/>
  <c r="G29" i="15" s="1"/>
  <c r="H29" i="15" s="1"/>
  <c r="I29" i="15" s="1"/>
  <c r="F8" i="15"/>
  <c r="G8" i="15" s="1"/>
  <c r="H8" i="15" s="1"/>
  <c r="I8" i="15" s="1"/>
  <c r="F24" i="14"/>
  <c r="G24" i="14"/>
  <c r="H24" i="14"/>
  <c r="I24" i="14"/>
  <c r="E24" i="14"/>
  <c r="E18" i="14"/>
  <c r="F23" i="14"/>
  <c r="G23" i="14"/>
  <c r="H23" i="14"/>
  <c r="I23" i="14"/>
  <c r="E23" i="14"/>
  <c r="F22" i="14"/>
  <c r="G22" i="14"/>
  <c r="H22" i="14"/>
  <c r="I22" i="14"/>
  <c r="I18" i="14"/>
  <c r="H18" i="14"/>
  <c r="G18" i="14"/>
  <c r="F18" i="14"/>
  <c r="I16" i="14"/>
  <c r="H16" i="14"/>
  <c r="G16" i="14"/>
  <c r="E16" i="14"/>
  <c r="F16" i="14"/>
  <c r="G12" i="14"/>
  <c r="H12" i="14" s="1"/>
  <c r="I12" i="14" s="1"/>
  <c r="F12" i="14"/>
  <c r="E12" i="14"/>
  <c r="E13" i="14"/>
  <c r="F13" i="14"/>
  <c r="G13" i="14"/>
  <c r="H13" i="14"/>
  <c r="I13" i="14"/>
  <c r="H11" i="14"/>
  <c r="I11" i="14"/>
  <c r="G11" i="14"/>
  <c r="F11" i="14"/>
  <c r="E11" i="14"/>
  <c r="I10" i="14"/>
  <c r="H10" i="14"/>
  <c r="G10" i="14"/>
  <c r="F10" i="14"/>
  <c r="E10" i="14"/>
  <c r="I8" i="14"/>
  <c r="G8" i="14"/>
  <c r="H8" i="14"/>
  <c r="F8" i="14"/>
  <c r="L11" i="14"/>
  <c r="L12" i="14"/>
  <c r="L10" i="14"/>
  <c r="F21" i="14"/>
  <c r="G21" i="14" s="1"/>
  <c r="H21" i="14" s="1"/>
  <c r="I21" i="14" s="1"/>
  <c r="F15" i="14"/>
  <c r="G15" i="14" s="1"/>
  <c r="H15" i="14" s="1"/>
  <c r="I15" i="14" s="1"/>
  <c r="F9" i="14"/>
  <c r="G9" i="14" s="1"/>
  <c r="H9" i="14" s="1"/>
  <c r="I9" i="14" s="1"/>
  <c r="F22" i="13"/>
  <c r="D20" i="13"/>
  <c r="M33" i="10"/>
  <c r="M32" i="10"/>
  <c r="K33" i="10"/>
  <c r="K35" i="10" s="1"/>
  <c r="D18" i="11" s="1"/>
  <c r="J33" i="10"/>
  <c r="I33" i="10"/>
  <c r="K32" i="10"/>
  <c r="J32" i="10"/>
  <c r="I32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11" i="10"/>
  <c r="I45" i="15" l="1"/>
  <c r="E48" i="15"/>
  <c r="D92" i="15"/>
  <c r="D98" i="15" s="1"/>
  <c r="D91" i="15"/>
  <c r="D19" i="13"/>
  <c r="D24" i="13"/>
  <c r="E23" i="15" s="1"/>
  <c r="E41" i="15" s="1"/>
  <c r="D19" i="11"/>
  <c r="D25" i="13" l="1"/>
  <c r="F19" i="13" s="1"/>
  <c r="F25" i="13" s="1"/>
  <c r="D61" i="11"/>
  <c r="E61" i="11" s="1"/>
  <c r="F61" i="11" s="1"/>
  <c r="G61" i="11" s="1"/>
  <c r="H61" i="11" s="1"/>
  <c r="E64" i="11"/>
  <c r="F64" i="11" s="1"/>
  <c r="G64" i="11" s="1"/>
  <c r="H64" i="11" s="1"/>
  <c r="E63" i="11"/>
  <c r="F63" i="11" s="1"/>
  <c r="G63" i="11" s="1"/>
  <c r="H63" i="11" s="1"/>
  <c r="E62" i="11"/>
  <c r="F62" i="11" s="1"/>
  <c r="G62" i="11" s="1"/>
  <c r="H62" i="11" s="1"/>
  <c r="E59" i="11"/>
  <c r="F59" i="11" s="1"/>
  <c r="G59" i="11" s="1"/>
  <c r="H59" i="11" s="1"/>
  <c r="E58" i="11"/>
  <c r="F58" i="11" s="1"/>
  <c r="G58" i="11" s="1"/>
  <c r="H58" i="11" s="1"/>
  <c r="E57" i="11"/>
  <c r="F57" i="11" s="1"/>
  <c r="G57" i="11" s="1"/>
  <c r="H57" i="11" s="1"/>
  <c r="E56" i="11"/>
  <c r="F56" i="11" s="1"/>
  <c r="G56" i="11" s="1"/>
  <c r="H56" i="11" s="1"/>
  <c r="E55" i="11"/>
  <c r="F55" i="11" s="1"/>
  <c r="G55" i="11" s="1"/>
  <c r="H55" i="11" s="1"/>
  <c r="D49" i="11"/>
  <c r="E49" i="11" s="1"/>
  <c r="F49" i="11" s="1"/>
  <c r="G49" i="11" s="1"/>
  <c r="H49" i="11" s="1"/>
  <c r="E52" i="11"/>
  <c r="F52" i="11" s="1"/>
  <c r="G52" i="11" s="1"/>
  <c r="H52" i="11" s="1"/>
  <c r="E51" i="11"/>
  <c r="F51" i="11" s="1"/>
  <c r="G51" i="11" s="1"/>
  <c r="H51" i="11" s="1"/>
  <c r="E50" i="11"/>
  <c r="F50" i="11" s="1"/>
  <c r="G50" i="11" s="1"/>
  <c r="H50" i="11" s="1"/>
  <c r="D44" i="11"/>
  <c r="G23" i="13" l="1"/>
  <c r="G22" i="13"/>
  <c r="G20" i="13"/>
  <c r="G24" i="13"/>
  <c r="G19" i="13"/>
  <c r="E44" i="11"/>
  <c r="E10" i="15"/>
  <c r="E9" i="15"/>
  <c r="E39" i="15" s="1"/>
  <c r="E42" i="15" s="1"/>
  <c r="F47" i="11"/>
  <c r="G47" i="11"/>
  <c r="H47" i="11" s="1"/>
  <c r="F46" i="11"/>
  <c r="G46" i="11"/>
  <c r="H46" i="11" s="1"/>
  <c r="F45" i="11"/>
  <c r="G45" i="11"/>
  <c r="H45" i="11" s="1"/>
  <c r="E47" i="11"/>
  <c r="E46" i="11"/>
  <c r="E45" i="11"/>
  <c r="G25" i="13" l="1"/>
  <c r="E19" i="15"/>
  <c r="E52" i="15"/>
  <c r="E37" i="15" s="1"/>
  <c r="E38" i="15" s="1"/>
  <c r="E47" i="15" s="1"/>
  <c r="E49" i="15" s="1"/>
  <c r="F9" i="15"/>
  <c r="F39" i="15" s="1"/>
  <c r="F42" i="15" s="1"/>
  <c r="E11" i="15"/>
  <c r="E13" i="15"/>
  <c r="E17" i="15"/>
  <c r="E15" i="15"/>
  <c r="F44" i="11"/>
  <c r="F10" i="15"/>
  <c r="F48" i="15" l="1"/>
  <c r="E70" i="15"/>
  <c r="E71" i="15" s="1"/>
  <c r="E72" i="15" s="1"/>
  <c r="F19" i="15"/>
  <c r="F52" i="15"/>
  <c r="F37" i="15" s="1"/>
  <c r="F38" i="15" s="1"/>
  <c r="F47" i="15" s="1"/>
  <c r="E18" i="15"/>
  <c r="E21" i="15"/>
  <c r="E24" i="15" s="1"/>
  <c r="G9" i="15"/>
  <c r="G39" i="15" s="1"/>
  <c r="G42" i="15" s="1"/>
  <c r="F11" i="15"/>
  <c r="F15" i="15"/>
  <c r="F13" i="15"/>
  <c r="F17" i="15" s="1"/>
  <c r="G44" i="11"/>
  <c r="G10" i="15"/>
  <c r="F49" i="15" l="1"/>
  <c r="G19" i="15"/>
  <c r="G52" i="15"/>
  <c r="G37" i="15" s="1"/>
  <c r="G38" i="15" s="1"/>
  <c r="G47" i="15" s="1"/>
  <c r="H9" i="15"/>
  <c r="H39" i="15" s="1"/>
  <c r="H42" i="15" s="1"/>
  <c r="F18" i="15"/>
  <c r="F21" i="15"/>
  <c r="F24" i="15" s="1"/>
  <c r="E30" i="15"/>
  <c r="E32" i="15" s="1"/>
  <c r="E25" i="15"/>
  <c r="E27" i="15" s="1"/>
  <c r="G13" i="15"/>
  <c r="G11" i="15"/>
  <c r="G15" i="15"/>
  <c r="H11" i="15"/>
  <c r="H15" i="15"/>
  <c r="H13" i="15"/>
  <c r="H44" i="11"/>
  <c r="I10" i="15" s="1"/>
  <c r="H10" i="15"/>
  <c r="G48" i="15" l="1"/>
  <c r="G49" i="15" s="1"/>
  <c r="F70" i="15"/>
  <c r="F71" i="15" s="1"/>
  <c r="F72" i="15" s="1"/>
  <c r="H19" i="15"/>
  <c r="H52" i="15"/>
  <c r="H37" i="15" s="1"/>
  <c r="H38" i="15" s="1"/>
  <c r="H47" i="15" s="1"/>
  <c r="H17" i="15"/>
  <c r="G17" i="15"/>
  <c r="F30" i="15"/>
  <c r="F32" i="15" s="1"/>
  <c r="F25" i="15"/>
  <c r="F27" i="15" s="1"/>
  <c r="I9" i="15"/>
  <c r="I39" i="15" s="1"/>
  <c r="I42" i="15" s="1"/>
  <c r="H48" i="15" l="1"/>
  <c r="H49" i="15" s="1"/>
  <c r="G70" i="15"/>
  <c r="G71" i="15" s="1"/>
  <c r="G72" i="15" s="1"/>
  <c r="I19" i="15"/>
  <c r="I52" i="15"/>
  <c r="I37" i="15" s="1"/>
  <c r="I38" i="15" s="1"/>
  <c r="I47" i="15" s="1"/>
  <c r="G18" i="15"/>
  <c r="G21" i="15"/>
  <c r="G24" i="15" s="1"/>
  <c r="H18" i="15"/>
  <c r="H21" i="15"/>
  <c r="H24" i="15" s="1"/>
  <c r="I13" i="15"/>
  <c r="I11" i="15"/>
  <c r="I15" i="15"/>
  <c r="I17" i="15" s="1"/>
  <c r="I48" i="15" l="1"/>
  <c r="I49" i="15" s="1"/>
  <c r="I70" i="15" s="1"/>
  <c r="I71" i="15" s="1"/>
  <c r="I72" i="15" s="1"/>
  <c r="H70" i="15"/>
  <c r="H71" i="15" s="1"/>
  <c r="H72" i="15" s="1"/>
  <c r="I18" i="15"/>
  <c r="I21" i="15"/>
  <c r="I24" i="15" s="1"/>
  <c r="H30" i="15"/>
  <c r="H32" i="15" s="1"/>
  <c r="H25" i="15"/>
  <c r="H27" i="15" s="1"/>
  <c r="G30" i="15"/>
  <c r="G32" i="15" s="1"/>
  <c r="G25" i="15"/>
  <c r="G27" i="15" s="1"/>
  <c r="I30" i="15" l="1"/>
  <c r="I32" i="15" s="1"/>
  <c r="I25" i="15"/>
  <c r="I27" i="15" s="1"/>
</calcChain>
</file>

<file path=xl/sharedStrings.xml><?xml version="1.0" encoding="utf-8"?>
<sst xmlns="http://schemas.openxmlformats.org/spreadsheetml/2006/main" count="454" uniqueCount="210">
  <si>
    <t>Consigne</t>
  </si>
  <si>
    <t>La Dette financière nette (DFN) de cette entreprise est nulle avant acquisition</t>
  </si>
  <si>
    <t>Les dépreciations et amortissement représentent 5% du chiffre d'affaires</t>
  </si>
  <si>
    <t>Les Capex représentent respectivement 4%, 5% et 6% du chiffre d'affaires de chaque scénario</t>
  </si>
  <si>
    <t>Le BFR représente 10% du chiffre d'affaires dans l'ensemble des scénarios</t>
  </si>
  <si>
    <t>Le taux d'imposition sur les sociétés est de 25%</t>
  </si>
  <si>
    <t>Considérez un taux Euribor de 0,5%</t>
  </si>
  <si>
    <t>L'opération est partiellement financée par levier bancaire :</t>
  </si>
  <si>
    <t>Vous réalisez un BP selon 3 scénarios (scénario management, scénario central, scénario bas)</t>
  </si>
  <si>
    <t>200m€ de dette bancaire (Tranche A) 100% amortissable sur 5 ans avec un taux d'intérêt de 2,5% au dessus de l'Euribor</t>
  </si>
  <si>
    <t>Le chiffre d'affaires augmente de 7% par an dans le scénario Mgt, de 5% par an dans le cas central et de 4% dans le scénario bas.</t>
  </si>
  <si>
    <t>La trésorerie à l'entrée est de 0m€</t>
  </si>
  <si>
    <t>Vous considérerez des frais de transaction et de conseil de 1% de la VT.</t>
  </si>
  <si>
    <t>Comparables transactionnels</t>
  </si>
  <si>
    <t>Canada</t>
  </si>
  <si>
    <t>US</t>
  </si>
  <si>
    <t>Allemagne</t>
  </si>
  <si>
    <t>Espagne</t>
  </si>
  <si>
    <t>Acquéreur</t>
  </si>
  <si>
    <t>Industriel</t>
  </si>
  <si>
    <t>Fonds</t>
  </si>
  <si>
    <t>MBO</t>
  </si>
  <si>
    <t>Date. Transac.</t>
  </si>
  <si>
    <t>Cible</t>
  </si>
  <si>
    <t>Pays</t>
  </si>
  <si>
    <t>Activité</t>
  </si>
  <si>
    <t>% détention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</si>
  <si>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</si>
  <si>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</si>
  <si>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</si>
  <si>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</si>
  <si>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</si>
  <si>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</si>
  <si>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</si>
  <si>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</si>
  <si>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</si>
  <si>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</si>
  <si>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</si>
  <si>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</si>
  <si>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</si>
  <si>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</si>
  <si>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</si>
  <si>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</si>
  <si>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</si>
  <si>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</si>
  <si>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</si>
  <si>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France</t>
  </si>
  <si>
    <t>EV (m€)</t>
  </si>
  <si>
    <t>EBITDA (m€)</t>
  </si>
  <si>
    <t>Le chiffre d'affaires à l'entrée est de 300m€ et l'EBITDA est de 85m€</t>
  </si>
  <si>
    <t>Le dirigeant vous indique le départ à la retraite le mois prochain d'un responsable dont le poste ne sera pas renouvelé. Son salaire chargé est de 200k€/an.</t>
  </si>
  <si>
    <t>Il vous indique également qu'il a engagé en année N (année d'entrée) des frais marketing de 600k€ et des frais de chasse de tête de 200k€. Autant de dépenses qu'il n'envisage plus de réaliser à l'avenir.</t>
  </si>
  <si>
    <t>Vous achetez une entreprise spécialisée dans la construction de pièces aéronautiques. La société est implantée en France et réalise l'intégralité de son chiffre d'affaires en Europe.</t>
  </si>
  <si>
    <t>Vous prévoyez une sortie à iso-multiple. Déroulez le modèle jusqu'à la table de sensibilité de TRI.</t>
  </si>
  <si>
    <t>Quel est le Leveraged Ratio projeté pour 2025 ?</t>
  </si>
  <si>
    <t xml:space="preserve">Si un investisseur cible un TRI de 20%. Sans changer aucun des autres flux, quel doit être le flux de sortie ? Déduisez donc l'EBITDA en dernière année pour un tel TRI. </t>
  </si>
  <si>
    <t>Suite à une rapide recherche de comparables, vous obtenez le tableau suivant :</t>
  </si>
  <si>
    <t>Construction de pièces aéronautiques</t>
  </si>
  <si>
    <t>Négoce de pièces aéronautiques</t>
  </si>
  <si>
    <t>Construction de pièces aéronautiques et aérospatiales</t>
  </si>
  <si>
    <t>Construction de pièces automobiles</t>
  </si>
  <si>
    <t>Construction de pièces ferroviaires</t>
  </si>
  <si>
    <t>Vous investissez en Actions Ordinaires (AO)</t>
  </si>
  <si>
    <t>70m€ de dette bancaire (Tranche B) rembourable in fine avec maturité de 5 ans et un taux d'intérêt de 3,0% au dessus de l'Euribor</t>
  </si>
  <si>
    <t>Les frais de personnels représentent respectivement 38%, 40% et 42% du chiffre d'affaires en fonction du scénario</t>
  </si>
  <si>
    <t>Les frais marketing représentent 5% du chiffre d'affaires</t>
  </si>
  <si>
    <t>Les autres charges représentent 25% du chiffre d'affaires</t>
  </si>
  <si>
    <t>Formation de modélisation financière</t>
  </si>
  <si>
    <t>Cas pratique - Invest Prep</t>
  </si>
  <si>
    <t>investprep.fr</t>
  </si>
  <si>
    <t>Scénarios</t>
  </si>
  <si>
    <t>Scénario retenu</t>
  </si>
  <si>
    <t>Scénario management</t>
  </si>
  <si>
    <t>Scénario central</t>
  </si>
  <si>
    <t>Scénario bas</t>
  </si>
  <si>
    <t>Hypothése de valorisation</t>
  </si>
  <si>
    <t>Multiple d'EBITDA</t>
  </si>
  <si>
    <t>Multiple d'EBITDA de sortie</t>
  </si>
  <si>
    <t>Multiple d'EBITDA d'entrée</t>
  </si>
  <si>
    <t>Frais de transaction en % de la VT</t>
  </si>
  <si>
    <t>Information avant acquisition</t>
  </si>
  <si>
    <t>Dette financiere nette d'entrée</t>
  </si>
  <si>
    <t>Trésorerie d'entrée</t>
  </si>
  <si>
    <t>Hypothése d'endettement</t>
  </si>
  <si>
    <t>Tranche A</t>
  </si>
  <si>
    <t>Montant (m)</t>
  </si>
  <si>
    <t>Marge</t>
  </si>
  <si>
    <t>Euribor</t>
  </si>
  <si>
    <t>Maturité</t>
  </si>
  <si>
    <t>Maturité ( en année)</t>
  </si>
  <si>
    <t>Tranche B</t>
  </si>
  <si>
    <t xml:space="preserve">Chiffre d'affaire a l'entrée </t>
  </si>
  <si>
    <t>EBITADA a l'entrée</t>
  </si>
  <si>
    <t xml:space="preserve">Hypothése du business plan </t>
  </si>
  <si>
    <t>Croissance du chiffre d'affaire en %</t>
  </si>
  <si>
    <t xml:space="preserve"> </t>
  </si>
  <si>
    <t>Frais de personnel (en % du CA)</t>
  </si>
  <si>
    <t>Taux d'impot sur les socités (is)</t>
  </si>
  <si>
    <t>Capex (en % du CA)</t>
  </si>
  <si>
    <t>Autres charges (en % du CA)</t>
  </si>
  <si>
    <t>Frais marketing (en % du CA)</t>
  </si>
  <si>
    <t>Dépreciation et amortissement (en % du CA)</t>
  </si>
  <si>
    <t>BFR (en % du CA)</t>
  </si>
  <si>
    <t>Hypothèses (million d'euro)</t>
  </si>
  <si>
    <t xml:space="preserve">EV/EBITDA </t>
  </si>
  <si>
    <t>Sources :</t>
  </si>
  <si>
    <t>MergerMarket</t>
  </si>
  <si>
    <t>CF News</t>
  </si>
  <si>
    <t>Capital Finance</t>
  </si>
  <si>
    <t>Management</t>
  </si>
  <si>
    <t>Autres opérations réalisées par l'équipe</t>
  </si>
  <si>
    <t>Communiqué de presse (site des entreprises)</t>
  </si>
  <si>
    <t>Etudes spécialisées</t>
  </si>
  <si>
    <t>commentaire</t>
  </si>
  <si>
    <t>Retenu ?</t>
  </si>
  <si>
    <t>oui</t>
  </si>
  <si>
    <t>non</t>
  </si>
  <si>
    <t xml:space="preserve">non </t>
  </si>
  <si>
    <t xml:space="preserve">date </t>
  </si>
  <si>
    <t>Marché</t>
  </si>
  <si>
    <t>taille societés</t>
  </si>
  <si>
    <t>Moyenne totale</t>
  </si>
  <si>
    <t xml:space="preserve">Moyenne des comparables </t>
  </si>
  <si>
    <t xml:space="preserve">Multiple retenu dans le modele </t>
  </si>
  <si>
    <t>Valorisation et financement</t>
  </si>
  <si>
    <t>Valorisation (m€)</t>
  </si>
  <si>
    <t>Entrée</t>
  </si>
  <si>
    <t>Sortie</t>
  </si>
  <si>
    <t>EBITDA normatif</t>
  </si>
  <si>
    <t>Valeur d'entreprise</t>
  </si>
  <si>
    <t>Tableau Emploi Ressource</t>
  </si>
  <si>
    <t>Emploi</t>
  </si>
  <si>
    <t>(m€)</t>
  </si>
  <si>
    <t>Ressource</t>
  </si>
  <si>
    <t>(en %)</t>
  </si>
  <si>
    <t>Valeur des Titres</t>
  </si>
  <si>
    <t>Equity et quasi Equity :</t>
  </si>
  <si>
    <t>Dette à refinancer</t>
  </si>
  <si>
    <t>Nouvelle dette :</t>
  </si>
  <si>
    <t>Frais de transaction et de conseil</t>
  </si>
  <si>
    <t>TOTAL</t>
  </si>
  <si>
    <t>Valeur des titres</t>
  </si>
  <si>
    <t>Action ordinaire</t>
  </si>
  <si>
    <t>Nouvelle Dette</t>
  </si>
  <si>
    <t>Intérêts</t>
  </si>
  <si>
    <t xml:space="preserve">Montant </t>
  </si>
  <si>
    <t>Amortissement</t>
  </si>
  <si>
    <t>Capital restant dû en fin de période</t>
  </si>
  <si>
    <t>Total intérêts cash</t>
  </si>
  <si>
    <t>Total amortissement</t>
  </si>
  <si>
    <t>Hypoyhèses Tranche A</t>
  </si>
  <si>
    <t>Hypoyhèses Tranche B</t>
  </si>
  <si>
    <t>Annuités</t>
  </si>
  <si>
    <t>Etats financiers</t>
  </si>
  <si>
    <t>Compte de résultat (m€)</t>
  </si>
  <si>
    <t>Chiffre d'affaires</t>
  </si>
  <si>
    <t>Croissance en %</t>
  </si>
  <si>
    <t>Frais de personnels</t>
  </si>
  <si>
    <t>En % du chiffre d'affaires</t>
  </si>
  <si>
    <t>Frais de marketing</t>
  </si>
  <si>
    <t>Autres charges</t>
  </si>
  <si>
    <t>EBITDA</t>
  </si>
  <si>
    <t>D&amp;A</t>
  </si>
  <si>
    <t>EBIT</t>
  </si>
  <si>
    <t>Charges financières</t>
  </si>
  <si>
    <t>Résultat exceptionnel</t>
  </si>
  <si>
    <t>Résultat avant impôt</t>
  </si>
  <si>
    <t>Impôt sur les sociétés</t>
  </si>
  <si>
    <t>En % de la base imposable</t>
  </si>
  <si>
    <t>Résultat net</t>
  </si>
  <si>
    <t>Calcul d'IS</t>
  </si>
  <si>
    <t>Report</t>
  </si>
  <si>
    <t>Base imposable</t>
  </si>
  <si>
    <t>Flux de trésorerie (m€)</t>
  </si>
  <si>
    <t>Variation de BFR</t>
  </si>
  <si>
    <t>Cash flow opérationnel</t>
  </si>
  <si>
    <t>Capex</t>
  </si>
  <si>
    <t>Frais de transaction</t>
  </si>
  <si>
    <t>Cash flow d'investissement</t>
  </si>
  <si>
    <t>Remboursement de la dette</t>
  </si>
  <si>
    <t>Cash flow de financement</t>
  </si>
  <si>
    <t>Variation de trésorerie</t>
  </si>
  <si>
    <t>Trésorerie en début de période</t>
  </si>
  <si>
    <t>Trésorerie en fin de période</t>
  </si>
  <si>
    <t>Calcul du BFR</t>
  </si>
  <si>
    <t>BFR</t>
  </si>
  <si>
    <t>Calcul de l'EBITDA normatif (m€)</t>
  </si>
  <si>
    <t>DFN</t>
  </si>
  <si>
    <t>Calcul de la DFN (m€)</t>
  </si>
  <si>
    <t>Dette financière</t>
  </si>
  <si>
    <t>xEBITDA induit</t>
  </si>
  <si>
    <t>TRI et sensibilité</t>
  </si>
  <si>
    <t>Valeur des titres (VT) (m€)</t>
  </si>
  <si>
    <t>VT</t>
  </si>
  <si>
    <t>TRI</t>
  </si>
  <si>
    <t>Investissement initial</t>
  </si>
  <si>
    <t>Sortie de l'Equity</t>
  </si>
  <si>
    <t>Flux total investisseur</t>
  </si>
  <si>
    <t>Multiple CoC</t>
  </si>
  <si>
    <t>EBITDA de sortie</t>
  </si>
  <si>
    <t xml:space="preserve">                                   </t>
  </si>
  <si>
    <t xml:space="preserve">           </t>
  </si>
  <si>
    <t>EBITDA REEL</t>
  </si>
  <si>
    <t>Départ a la retraite non renouvelé</t>
  </si>
  <si>
    <t>Frais de Marketing on off</t>
  </si>
  <si>
    <t xml:space="preserve">Frais de chasse de tete </t>
  </si>
  <si>
    <t>TRI attendu</t>
  </si>
  <si>
    <t xml:space="preserve">Flux necessaire </t>
  </si>
  <si>
    <t>Attentes investi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</si>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</sst>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&quot; ans&quot;"/>
    <numFmt numFmtId="165" formatCode="0.0&quot; X&quot;"/>
    <numFmt numFmtId="166" formatCode="0.0"/>
    <numFmt numFmtId="167" formatCode="#,##0.0&quot;x&quot;"/>
    <numFmt numFmtId="168" formatCode="#,##0;\(#,##0\);&quot;-&quot;"/>
    <numFmt numFmtId="169" formatCode="0.0%"/>
    <numFmt numFmtId="170" formatCode="#,##0&quot; ans&quot;"/>
    <numFmt numFmtId="171" formatCode="#,##0.0;\(#,##0.0\);&quot;-&quot;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b/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u/>
      <sz val="11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CC"/>
      <name val="Arial"/>
      <family val="2"/>
    </font>
    <font>
      <sz val="12"/>
      <name val="Arial"/>
      <family val="2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u/>
      <sz val="11"/>
      <color theme="0"/>
      <name val="Calibri"/>
      <family val="2"/>
      <scheme val="minor"/>
    </font>
    <font>
      <b/>
      <u/>
      <sz val="12"/>
      <color theme="1"/>
      <name val="Arial"/>
      <family val="2"/>
    </font>
    <font>
      <b/>
      <sz val="12"/>
      <color rgb="FF152443"/>
      <name val="Arial"/>
      <family val="2"/>
    </font>
    <font>
      <b/>
      <sz val="12"/>
      <color rgb="FF0000CC"/>
      <name val="Arial"/>
      <family val="2"/>
    </font>
    <font>
      <i/>
      <sz val="12"/>
      <color theme="0" tint="-0.499984740745262"/>
      <name val="Arial"/>
      <family val="2"/>
    </font>
    <font>
      <i/>
      <sz val="12"/>
      <color theme="1"/>
      <name val="Arial"/>
      <family val="2"/>
    </font>
    <font>
      <sz val="12"/>
      <color theme="0" tint="-0.499984740745262"/>
      <name val="Arial"/>
      <family val="2"/>
    </font>
    <font>
      <i/>
      <sz val="12"/>
      <color rgb="FF0000CC"/>
      <name val="Arial"/>
      <family val="2"/>
    </font>
    <font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theme="0" tint="-0.499984740745262"/>
      </right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4" borderId="0" xfId="0" applyFont="1" applyFill="1"/>
    <xf numFmtId="0" fontId="5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7" fillId="3" borderId="0" xfId="1" applyFont="1" applyFill="1"/>
    <xf numFmtId="0" fontId="9" fillId="3" borderId="0" xfId="0" applyFont="1" applyFill="1"/>
    <xf numFmtId="0" fontId="10" fillId="0" borderId="0" xfId="0" applyFont="1"/>
    <xf numFmtId="0" fontId="11" fillId="3" borderId="0" xfId="1" applyFont="1" applyFill="1"/>
    <xf numFmtId="0" fontId="10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3" fillId="0" borderId="0" xfId="0" applyFont="1"/>
    <xf numFmtId="0" fontId="13" fillId="4" borderId="2" xfId="0" applyFont="1" applyFill="1" applyBorder="1"/>
    <xf numFmtId="0" fontId="12" fillId="0" borderId="0" xfId="0" applyFont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9" fontId="14" fillId="0" borderId="0" xfId="0" applyNumberFormat="1" applyFont="1"/>
    <xf numFmtId="0" fontId="15" fillId="0" borderId="0" xfId="0" applyFont="1"/>
    <xf numFmtId="10" fontId="13" fillId="0" borderId="0" xfId="0" applyNumberFormat="1" applyFont="1"/>
    <xf numFmtId="164" fontId="13" fillId="0" borderId="0" xfId="0" applyNumberFormat="1" applyFont="1"/>
    <xf numFmtId="9" fontId="12" fillId="0" borderId="0" xfId="2" applyFont="1"/>
    <xf numFmtId="9" fontId="12" fillId="0" borderId="0" xfId="0" applyNumberFormat="1" applyFont="1"/>
    <xf numFmtId="0" fontId="13" fillId="0" borderId="0" xfId="0" applyFont="1" applyAlignment="1">
      <alignment horizontal="left" indent="1"/>
    </xf>
    <xf numFmtId="9" fontId="13" fillId="0" borderId="0" xfId="0" applyNumberFormat="1" applyFont="1"/>
    <xf numFmtId="0" fontId="16" fillId="3" borderId="0" xfId="0" applyFont="1" applyFill="1"/>
    <xf numFmtId="0" fontId="17" fillId="3" borderId="0" xfId="0" applyFont="1" applyFill="1"/>
    <xf numFmtId="0" fontId="18" fillId="3" borderId="0" xfId="1" applyFont="1" applyFill="1"/>
    <xf numFmtId="165" fontId="13" fillId="0" borderId="0" xfId="0" applyNumberFormat="1" applyFont="1"/>
    <xf numFmtId="0" fontId="6" fillId="2" borderId="0" xfId="0" applyFont="1" applyFill="1"/>
    <xf numFmtId="0" fontId="6" fillId="3" borderId="0" xfId="0" applyFont="1" applyFill="1" applyAlignment="1">
      <alignment horizontal="right"/>
    </xf>
    <xf numFmtId="1" fontId="13" fillId="0" borderId="0" xfId="0" applyNumberFormat="1" applyFont="1"/>
    <xf numFmtId="167" fontId="13" fillId="0" borderId="0" xfId="0" applyNumberFormat="1" applyFont="1"/>
    <xf numFmtId="0" fontId="12" fillId="7" borderId="0" xfId="0" applyFont="1" applyFill="1"/>
    <xf numFmtId="1" fontId="12" fillId="7" borderId="0" xfId="0" applyNumberFormat="1" applyFont="1" applyFill="1"/>
    <xf numFmtId="168" fontId="13" fillId="0" borderId="0" xfId="0" applyNumberFormat="1" applyFont="1"/>
    <xf numFmtId="0" fontId="6" fillId="3" borderId="0" xfId="0" applyFont="1" applyFill="1" applyAlignment="1">
      <alignment horizontal="left"/>
    </xf>
    <xf numFmtId="0" fontId="19" fillId="0" borderId="0" xfId="0" applyFont="1"/>
    <xf numFmtId="1" fontId="12" fillId="0" borderId="0" xfId="0" applyNumberFormat="1" applyFont="1"/>
    <xf numFmtId="0" fontId="14" fillId="0" borderId="0" xfId="0" applyFont="1"/>
    <xf numFmtId="0" fontId="1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9" fontId="12" fillId="7" borderId="0" xfId="0" applyNumberFormat="1" applyFont="1" applyFill="1"/>
    <xf numFmtId="166" fontId="13" fillId="0" borderId="0" xfId="0" applyNumberFormat="1" applyFont="1"/>
    <xf numFmtId="169" fontId="15" fillId="0" borderId="0" xfId="2" applyNumberFormat="1" applyFont="1"/>
    <xf numFmtId="166" fontId="12" fillId="7" borderId="0" xfId="0" applyNumberFormat="1" applyFont="1" applyFill="1"/>
    <xf numFmtId="170" fontId="13" fillId="0" borderId="0" xfId="0" applyNumberFormat="1" applyFont="1"/>
    <xf numFmtId="0" fontId="20" fillId="8" borderId="0" xfId="0" applyFont="1" applyFill="1"/>
    <xf numFmtId="0" fontId="20" fillId="8" borderId="0" xfId="0" applyFont="1" applyFill="1" applyAlignment="1">
      <alignment horizontal="right"/>
    </xf>
    <xf numFmtId="0" fontId="12" fillId="9" borderId="0" xfId="0" applyFont="1" applyFill="1"/>
    <xf numFmtId="0" fontId="21" fillId="9" borderId="9" xfId="0" applyFont="1" applyFill="1" applyBorder="1"/>
    <xf numFmtId="1" fontId="12" fillId="9" borderId="0" xfId="0" applyNumberFormat="1" applyFont="1" applyFill="1"/>
    <xf numFmtId="0" fontId="22" fillId="0" borderId="0" xfId="0" applyFont="1" applyAlignment="1">
      <alignment horizontal="left" indent="1"/>
    </xf>
    <xf numFmtId="9" fontId="22" fillId="0" borderId="9" xfId="0" applyNumberFormat="1" applyFont="1" applyBorder="1"/>
    <xf numFmtId="9" fontId="22" fillId="0" borderId="0" xfId="0" applyNumberFormat="1" applyFont="1"/>
    <xf numFmtId="9" fontId="23" fillId="0" borderId="9" xfId="0" applyNumberFormat="1" applyFont="1" applyBorder="1"/>
    <xf numFmtId="168" fontId="12" fillId="0" borderId="0" xfId="0" applyNumberFormat="1" applyFont="1"/>
    <xf numFmtId="0" fontId="13" fillId="0" borderId="9" xfId="0" applyFont="1" applyBorder="1"/>
    <xf numFmtId="0" fontId="24" fillId="0" borderId="9" xfId="0" applyFont="1" applyBorder="1"/>
    <xf numFmtId="0" fontId="13" fillId="9" borderId="9" xfId="0" applyFont="1" applyFill="1" applyBorder="1"/>
    <xf numFmtId="9" fontId="14" fillId="0" borderId="9" xfId="0" applyNumberFormat="1" applyFont="1" applyBorder="1"/>
    <xf numFmtId="0" fontId="12" fillId="7" borderId="9" xfId="0" applyFont="1" applyFill="1" applyBorder="1"/>
    <xf numFmtId="0" fontId="21" fillId="7" borderId="0" xfId="0" applyFont="1" applyFill="1"/>
    <xf numFmtId="168" fontId="12" fillId="7" borderId="0" xfId="0" applyNumberFormat="1" applyFont="1" applyFill="1"/>
    <xf numFmtId="0" fontId="21" fillId="7" borderId="9" xfId="0" applyFont="1" applyFill="1" applyBorder="1"/>
    <xf numFmtId="0" fontId="23" fillId="0" borderId="0" xfId="0" applyFont="1" applyAlignment="1">
      <alignment horizontal="left" indent="1"/>
    </xf>
    <xf numFmtId="9" fontId="25" fillId="0" borderId="0" xfId="0" applyNumberFormat="1" applyFont="1"/>
    <xf numFmtId="9" fontId="23" fillId="0" borderId="0" xfId="0" applyNumberFormat="1" applyFont="1"/>
    <xf numFmtId="171" fontId="13" fillId="0" borderId="0" xfId="0" applyNumberFormat="1" applyFont="1"/>
    <xf numFmtId="171" fontId="15" fillId="0" borderId="0" xfId="0" applyNumberFormat="1" applyFont="1"/>
    <xf numFmtId="0" fontId="13" fillId="6" borderId="0" xfId="0" applyFont="1" applyFill="1"/>
    <xf numFmtId="171" fontId="15" fillId="6" borderId="0" xfId="0" applyNumberFormat="1" applyFont="1" applyFill="1"/>
    <xf numFmtId="0" fontId="13" fillId="0" borderId="10" xfId="0" applyFont="1" applyBorder="1"/>
    <xf numFmtId="1" fontId="13" fillId="0" borderId="10" xfId="0" applyNumberFormat="1" applyFont="1" applyBorder="1"/>
    <xf numFmtId="1" fontId="12" fillId="7" borderId="10" xfId="0" applyNumberFormat="1" applyFont="1" applyFill="1" applyBorder="1"/>
    <xf numFmtId="168" fontId="12" fillId="12" borderId="0" xfId="0" applyNumberFormat="1" applyFont="1" applyFill="1"/>
    <xf numFmtId="0" fontId="23" fillId="0" borderId="0" xfId="0" applyFont="1"/>
    <xf numFmtId="167" fontId="23" fillId="0" borderId="0" xfId="0" applyNumberFormat="1" applyFont="1"/>
    <xf numFmtId="14" fontId="6" fillId="3" borderId="0" xfId="0" applyNumberFormat="1" applyFont="1" applyFill="1" applyAlignment="1">
      <alignment horizontal="right"/>
    </xf>
    <xf numFmtId="14" fontId="6" fillId="3" borderId="0" xfId="0" applyNumberFormat="1" applyFont="1" applyFill="1"/>
    <xf numFmtId="167" fontId="12" fillId="7" borderId="0" xfId="0" applyNumberFormat="1" applyFont="1" applyFill="1"/>
    <xf numFmtId="169" fontId="12" fillId="7" borderId="0" xfId="0" applyNumberFormat="1" applyFont="1" applyFill="1"/>
    <xf numFmtId="9" fontId="12" fillId="11" borderId="0" xfId="0" applyNumberFormat="1" applyFont="1" applyFill="1"/>
    <xf numFmtId="0" fontId="6" fillId="3" borderId="0" xfId="0" applyFont="1" applyFill="1" applyAlignment="1">
      <alignment horizontal="center"/>
    </xf>
    <xf numFmtId="169" fontId="12" fillId="9" borderId="0" xfId="0" applyNumberFormat="1" applyFont="1" applyFill="1"/>
    <xf numFmtId="0" fontId="13" fillId="9" borderId="0" xfId="0" applyFont="1" applyFill="1"/>
    <xf numFmtId="167" fontId="13" fillId="9" borderId="0" xfId="0" applyNumberFormat="1" applyFont="1" applyFill="1"/>
    <xf numFmtId="169" fontId="13" fillId="0" borderId="0" xfId="2" applyNumberFormat="1" applyFont="1"/>
    <xf numFmtId="169" fontId="13" fillId="10" borderId="0" xfId="2" applyNumberFormat="1" applyFont="1" applyFill="1"/>
    <xf numFmtId="167" fontId="12" fillId="9" borderId="0" xfId="0" applyNumberFormat="1" applyFont="1" applyFill="1"/>
    <xf numFmtId="169" fontId="13" fillId="10" borderId="11" xfId="2" applyNumberFormat="1" applyFont="1" applyFill="1" applyBorder="1"/>
    <xf numFmtId="0" fontId="26" fillId="0" borderId="0" xfId="0" applyFont="1"/>
    <xf numFmtId="0" fontId="13" fillId="0" borderId="0" xfId="0" applyFont="1" applyAlignment="1">
      <alignment horizontal="right"/>
    </xf>
    <xf numFmtId="0" fontId="27" fillId="0" borderId="0" xfId="0" applyFont="1"/>
    <xf numFmtId="0" fontId="13" fillId="5" borderId="0" xfId="0" applyFont="1" applyFill="1"/>
    <xf numFmtId="0" fontId="28" fillId="0" borderId="0" xfId="0" applyFont="1"/>
    <xf numFmtId="0" fontId="13" fillId="5" borderId="0" xfId="0" applyFont="1" applyFill="1" applyAlignment="1">
      <alignment horizontal="right"/>
    </xf>
    <xf numFmtId="0" fontId="13" fillId="5" borderId="0" xfId="0" applyFont="1" applyFill="1" applyAlignment="1">
      <alignment horizontal="left"/>
    </xf>
    <xf numFmtId="0" fontId="26" fillId="0" borderId="1" xfId="0" applyFont="1" applyBorder="1"/>
    <xf numFmtId="0" fontId="12" fillId="6" borderId="0" xfId="0" applyFont="1" applyFill="1"/>
    <xf numFmtId="1" fontId="12" fillId="6" borderId="0" xfId="0" applyNumberFormat="1" applyFont="1" applyFill="1"/>
    <xf numFmtId="165" fontId="12" fillId="6" borderId="0" xfId="0" applyNumberFormat="1" applyFont="1" applyFill="1"/>
    <xf numFmtId="0" fontId="26" fillId="6" borderId="0" xfId="0" applyFont="1" applyFill="1"/>
    <xf numFmtId="165" fontId="12" fillId="0" borderId="0" xfId="0" applyNumberFormat="1" applyFont="1"/>
    <xf numFmtId="167" fontId="23" fillId="13" borderId="0" xfId="0" applyNumberFormat="1" applyFont="1" applyFill="1"/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0000CC"/>
      <color rgb="FF1524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vestprep.f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vestprep.f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nvestprep.f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nvestprep.f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investprep.f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investprep.fr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investprep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37"/>
  <sheetViews>
    <sheetView showGridLines="0" workbookViewId="0">
      <selection activeCell="C35" sqref="C35"/>
    </sheetView>
  </sheetViews>
  <sheetFormatPr baseColWidth="10" defaultColWidth="11.44140625" defaultRowHeight="13.2" x14ac:dyDescent="0.25"/>
  <cols>
    <col min="1" max="2" width="2.77734375" style="1" customWidth="1"/>
    <col min="3" max="3" width="31.21875" style="1" customWidth="1"/>
    <col min="4" max="12" width="11.44140625" style="1"/>
    <col min="13" max="13" width="26.77734375" style="1" customWidth="1"/>
    <col min="14" max="14" width="19.44140625" style="1" customWidth="1"/>
    <col min="15" max="16384" width="11.44140625" style="1"/>
  </cols>
  <sheetData>
    <row r="1" spans="1:14" ht="21" x14ac:dyDescent="0.4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6" x14ac:dyDescent="0.3">
      <c r="A2" s="6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" x14ac:dyDescent="0.3">
      <c r="A3" s="7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6" spans="1:14" ht="15.6" x14ac:dyDescent="0.3">
      <c r="B6" s="35">
        <v>1</v>
      </c>
      <c r="C6" s="12" t="s">
        <v>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</row>
    <row r="7" spans="1:14" ht="15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 s="3" customFormat="1" ht="15" x14ac:dyDescent="0.25">
      <c r="A8" s="1"/>
      <c r="B8" s="14"/>
      <c r="C8" s="14" t="s">
        <v>52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"/>
    </row>
    <row r="9" spans="1:14" s="3" customFormat="1" ht="15" x14ac:dyDescent="0.25">
      <c r="A9" s="1"/>
      <c r="B9" s="100" t="s">
        <v>209</v>
      </c>
      <c r="C9" s="14" t="s">
        <v>12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"/>
    </row>
    <row r="10" spans="1:14" s="3" customFormat="1" ht="15" x14ac:dyDescent="0.25">
      <c r="A10" s="1"/>
      <c r="B10" s="14"/>
      <c r="C10" s="14" t="s">
        <v>62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"/>
    </row>
    <row r="11" spans="1:14" s="3" customFormat="1" ht="15" x14ac:dyDescent="0.25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"/>
    </row>
    <row r="12" spans="1:14" s="3" customFormat="1" ht="15" x14ac:dyDescent="0.25">
      <c r="A12" s="1"/>
      <c r="B12" s="100" t="s">
        <v>209</v>
      </c>
      <c r="C12" s="14" t="s">
        <v>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"/>
    </row>
    <row r="13" spans="1:14" s="3" customFormat="1" ht="15" x14ac:dyDescent="0.25">
      <c r="A13" s="1"/>
      <c r="B13" s="100" t="s">
        <v>209</v>
      </c>
      <c r="C13" s="14" t="s">
        <v>11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"/>
    </row>
    <row r="14" spans="1:14" s="3" customFormat="1" ht="15" x14ac:dyDescent="0.25">
      <c r="A14" s="1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</row>
    <row r="15" spans="1:14" s="3" customFormat="1" ht="15" x14ac:dyDescent="0.25">
      <c r="A15" s="1"/>
      <c r="B15" s="14"/>
      <c r="C15" s="14" t="s">
        <v>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"/>
    </row>
    <row r="16" spans="1:14" s="3" customFormat="1" ht="15" x14ac:dyDescent="0.25">
      <c r="A16" s="1"/>
      <c r="B16" s="100" t="s">
        <v>209</v>
      </c>
      <c r="C16" s="14" t="s">
        <v>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"/>
    </row>
    <row r="17" spans="1:14" s="3" customFormat="1" ht="15" x14ac:dyDescent="0.25">
      <c r="A17" s="1"/>
      <c r="B17" s="100" t="s">
        <v>209</v>
      </c>
      <c r="C17" s="14" t="s">
        <v>63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"/>
    </row>
    <row r="18" spans="1:14" s="3" customFormat="1" ht="15" x14ac:dyDescent="0.25">
      <c r="A18" s="1"/>
      <c r="B18" s="100" t="s">
        <v>209</v>
      </c>
      <c r="C18" s="14" t="s">
        <v>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"/>
    </row>
    <row r="19" spans="1:14" s="3" customFormat="1" ht="15" x14ac:dyDescent="0.25">
      <c r="A19" s="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"/>
    </row>
    <row r="20" spans="1:14" s="3" customFormat="1" ht="15" x14ac:dyDescent="0.25">
      <c r="A20" s="1"/>
      <c r="B20" s="100" t="s">
        <v>209</v>
      </c>
      <c r="C20" s="14" t="s">
        <v>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"/>
    </row>
    <row r="21" spans="1:14" s="3" customFormat="1" ht="15" x14ac:dyDescent="0.25">
      <c r="A21" s="1"/>
      <c r="B21" s="100" t="s">
        <v>209</v>
      </c>
      <c r="C21" s="14" t="s">
        <v>49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"/>
    </row>
    <row r="22" spans="1:14" s="3" customFormat="1" ht="15" x14ac:dyDescent="0.25">
      <c r="A22" s="1"/>
      <c r="B22" s="14"/>
      <c r="C22" s="14" t="s">
        <v>50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"/>
    </row>
    <row r="23" spans="1:14" s="3" customFormat="1" ht="15" x14ac:dyDescent="0.25">
      <c r="A23" s="1"/>
      <c r="B23" s="14"/>
      <c r="C23" s="14" t="s">
        <v>51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"/>
    </row>
    <row r="24" spans="1:14" s="3" customFormat="1" ht="15" x14ac:dyDescent="0.25">
      <c r="A24" s="1"/>
      <c r="B24" s="100" t="s">
        <v>209</v>
      </c>
      <c r="C24" s="14" t="s">
        <v>10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"/>
    </row>
    <row r="25" spans="1:14" s="3" customFormat="1" ht="15" x14ac:dyDescent="0.25">
      <c r="A25" s="1"/>
      <c r="B25" s="100" t="s">
        <v>209</v>
      </c>
      <c r="C25" s="14" t="s">
        <v>64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</row>
    <row r="26" spans="1:14" s="3" customFormat="1" ht="15" x14ac:dyDescent="0.25">
      <c r="A26" s="1"/>
      <c r="B26" s="100" t="s">
        <v>209</v>
      </c>
      <c r="C26" s="14" t="s">
        <v>65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</row>
    <row r="27" spans="1:14" s="3" customFormat="1" ht="15" x14ac:dyDescent="0.25">
      <c r="A27" s="1"/>
      <c r="B27" s="100" t="s">
        <v>209</v>
      </c>
      <c r="C27" s="14" t="s">
        <v>66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</row>
    <row r="28" spans="1:14" s="3" customFormat="1" ht="15" x14ac:dyDescent="0.25">
      <c r="A28" s="1"/>
      <c r="B28" s="100" t="s">
        <v>209</v>
      </c>
      <c r="C28" s="14" t="s">
        <v>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</row>
    <row r="29" spans="1:14" s="3" customFormat="1" ht="15" x14ac:dyDescent="0.25">
      <c r="A29" s="1"/>
      <c r="B29" s="100" t="s">
        <v>209</v>
      </c>
      <c r="C29" s="14" t="s">
        <v>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</row>
    <row r="30" spans="1:14" s="3" customFormat="1" ht="15" x14ac:dyDescent="0.25">
      <c r="A30" s="1"/>
      <c r="B30" s="100" t="s">
        <v>209</v>
      </c>
      <c r="C30" s="14" t="s">
        <v>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</row>
    <row r="31" spans="1:14" s="3" customFormat="1" ht="15" x14ac:dyDescent="0.25">
      <c r="A31" s="1"/>
      <c r="B31" s="100" t="s">
        <v>209</v>
      </c>
      <c r="C31" s="14" t="s">
        <v>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</row>
    <row r="32" spans="1:14" s="3" customFormat="1" ht="15" x14ac:dyDescent="0.25">
      <c r="A32" s="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"/>
    </row>
    <row r="33" spans="1:14" s="3" customFormat="1" ht="15.6" x14ac:dyDescent="0.3">
      <c r="A33" s="1"/>
      <c r="B33" s="16">
        <v>1</v>
      </c>
      <c r="C33" s="16" t="s">
        <v>53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"/>
    </row>
    <row r="34" spans="1:14" ht="15.6" x14ac:dyDescent="0.3">
      <c r="B34" s="16">
        <v>2</v>
      </c>
      <c r="C34" s="16" t="s">
        <v>54</v>
      </c>
      <c r="D34" s="14"/>
      <c r="E34" s="110">
        <v>1.0573228633236456</v>
      </c>
      <c r="F34" s="14"/>
      <c r="G34" s="14"/>
      <c r="H34" s="14"/>
      <c r="I34" s="14"/>
      <c r="J34" s="14"/>
      <c r="K34" s="14"/>
      <c r="L34" s="14"/>
      <c r="M34" s="14"/>
    </row>
    <row r="35" spans="1:14" ht="15.6" x14ac:dyDescent="0.3">
      <c r="B35" s="16">
        <v>3</v>
      </c>
      <c r="C35" s="16" t="s">
        <v>55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4" ht="15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4" ht="15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</sheetData>
  <hyperlinks>
    <hyperlink ref="A3" r:id="rId1" display="https://www.investprep.fr/"/>
  </hyperlinks>
  <pageMargins left="0.7" right="0.7" top="0.75" bottom="0.75" header="0.3" footer="0.3"/>
  <pageSetup paperSize="9" scale="7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view="pageBreakPreview" zoomScale="108" zoomScaleNormal="100" zoomScaleSheetLayoutView="108" workbookViewId="0">
      <selection activeCell="I15" sqref="I15"/>
    </sheetView>
  </sheetViews>
  <sheetFormatPr baseColWidth="10" defaultColWidth="10.88671875" defaultRowHeight="13.8" x14ac:dyDescent="0.25"/>
  <cols>
    <col min="1" max="2" width="3.6640625" style="9" customWidth="1"/>
    <col min="3" max="3" width="47.6640625" style="9" customWidth="1"/>
    <col min="4" max="4" width="12.5546875" style="9" customWidth="1"/>
    <col min="5" max="16384" width="10.88671875" style="9"/>
  </cols>
  <sheetData>
    <row r="1" spans="1:13" ht="21" x14ac:dyDescent="0.4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6" x14ac:dyDescent="0.3">
      <c r="A2" s="6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10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6" spans="1:13" ht="15.6" x14ac:dyDescent="0.3">
      <c r="A6" s="14"/>
      <c r="B6" s="6">
        <v>1</v>
      </c>
      <c r="C6" s="12" t="s">
        <v>70</v>
      </c>
      <c r="D6" s="13"/>
      <c r="E6" s="13"/>
      <c r="F6" s="13"/>
      <c r="G6" s="13"/>
      <c r="H6" s="13"/>
      <c r="I6" s="13"/>
      <c r="J6" s="11"/>
      <c r="K6" s="11"/>
      <c r="L6" s="11"/>
      <c r="M6" s="11"/>
    </row>
    <row r="7" spans="1:13" ht="15.6" thickBot="1" x14ac:dyDescent="0.3">
      <c r="A7" s="14"/>
      <c r="B7" s="14"/>
      <c r="C7" s="14"/>
      <c r="D7" s="14"/>
      <c r="E7" s="14"/>
      <c r="F7" s="14"/>
      <c r="G7" s="14"/>
      <c r="H7" s="14"/>
      <c r="I7" s="14"/>
    </row>
    <row r="8" spans="1:13" ht="15.6" thickBot="1" x14ac:dyDescent="0.3">
      <c r="A8" s="14"/>
      <c r="B8" s="14"/>
      <c r="C8" s="15" t="s">
        <v>71</v>
      </c>
      <c r="D8" s="15">
        <v>2</v>
      </c>
      <c r="E8" s="14"/>
      <c r="F8" s="14"/>
      <c r="G8" s="14"/>
      <c r="H8" s="14"/>
      <c r="I8" s="14"/>
    </row>
    <row r="9" spans="1:13" ht="16.2" thickBot="1" x14ac:dyDescent="0.35">
      <c r="A9" s="14"/>
      <c r="B9" s="14"/>
      <c r="C9" s="14"/>
      <c r="D9" s="14"/>
      <c r="E9" s="14"/>
      <c r="F9" s="16"/>
      <c r="G9" s="14"/>
      <c r="H9" s="14"/>
      <c r="I9" s="14"/>
    </row>
    <row r="10" spans="1:13" ht="15" x14ac:dyDescent="0.25">
      <c r="A10" s="14"/>
      <c r="B10" s="14"/>
      <c r="C10" s="17" t="s">
        <v>72</v>
      </c>
      <c r="D10" s="18">
        <v>1</v>
      </c>
      <c r="E10" s="14" t="s">
        <v>95</v>
      </c>
      <c r="F10" s="14"/>
      <c r="G10" s="14"/>
      <c r="H10" s="14"/>
      <c r="I10" s="14"/>
    </row>
    <row r="11" spans="1:13" ht="15" x14ac:dyDescent="0.25">
      <c r="A11" s="14"/>
      <c r="B11" s="14"/>
      <c r="C11" s="19" t="s">
        <v>73</v>
      </c>
      <c r="D11" s="20">
        <v>2</v>
      </c>
      <c r="E11" s="14"/>
      <c r="F11" s="14"/>
      <c r="G11" s="14"/>
      <c r="H11" s="14"/>
      <c r="I11" s="14"/>
    </row>
    <row r="12" spans="1:13" ht="15.6" thickBot="1" x14ac:dyDescent="0.3">
      <c r="A12" s="14"/>
      <c r="B12" s="14"/>
      <c r="C12" s="21" t="s">
        <v>74</v>
      </c>
      <c r="D12" s="22">
        <v>3</v>
      </c>
      <c r="E12" s="14"/>
      <c r="F12" s="14"/>
      <c r="G12" s="14"/>
      <c r="H12" s="14"/>
      <c r="I12" s="14"/>
    </row>
    <row r="13" spans="1:13" ht="15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13" ht="15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13" ht="15.6" x14ac:dyDescent="0.3">
      <c r="A15" s="14"/>
      <c r="B15" s="6">
        <v>2</v>
      </c>
      <c r="C15" s="12" t="s">
        <v>103</v>
      </c>
      <c r="D15" s="13"/>
      <c r="E15" s="13"/>
      <c r="F15" s="13"/>
      <c r="G15" s="13"/>
      <c r="H15" s="13"/>
      <c r="I15" s="13"/>
      <c r="J15" s="11"/>
      <c r="K15" s="11"/>
      <c r="L15" s="11"/>
      <c r="M15" s="11"/>
    </row>
    <row r="16" spans="1:13" ht="15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5.6" x14ac:dyDescent="0.3">
      <c r="A17" s="14"/>
      <c r="B17" s="14"/>
      <c r="C17" s="6" t="s">
        <v>75</v>
      </c>
      <c r="D17" s="6"/>
      <c r="E17" s="14"/>
      <c r="F17" s="14"/>
      <c r="G17" s="14"/>
      <c r="H17" s="14"/>
      <c r="I17" s="14"/>
    </row>
    <row r="18" spans="1:9" ht="15" x14ac:dyDescent="0.25">
      <c r="A18" s="14"/>
      <c r="B18" s="14"/>
      <c r="C18" s="14" t="s">
        <v>78</v>
      </c>
      <c r="D18" s="34">
        <f ca="1">'Comparables Modification'!K35</f>
        <v>8</v>
      </c>
      <c r="E18" s="14"/>
      <c r="F18" s="14"/>
      <c r="G18" s="14"/>
      <c r="H18" s="14"/>
      <c r="I18" s="14"/>
    </row>
    <row r="19" spans="1:9" ht="15" x14ac:dyDescent="0.25">
      <c r="A19" s="14"/>
      <c r="B19" s="14"/>
      <c r="C19" s="14" t="s">
        <v>77</v>
      </c>
      <c r="D19" s="34">
        <f ca="1">'Comparables Modification'!K35</f>
        <v>8</v>
      </c>
      <c r="E19" s="14"/>
      <c r="F19" s="14"/>
      <c r="G19" s="14"/>
      <c r="H19" s="14"/>
      <c r="I19" s="14"/>
    </row>
    <row r="20" spans="1:9" ht="15" x14ac:dyDescent="0.25">
      <c r="A20" s="14"/>
      <c r="B20" s="14"/>
      <c r="C20" s="14"/>
      <c r="D20" s="14"/>
      <c r="E20" s="14"/>
      <c r="F20" s="14"/>
      <c r="G20" s="14"/>
      <c r="H20" s="14"/>
      <c r="I20" s="14"/>
    </row>
    <row r="21" spans="1:9" ht="15" x14ac:dyDescent="0.25">
      <c r="A21" s="14"/>
      <c r="B21" s="14"/>
      <c r="C21" s="14" t="s">
        <v>79</v>
      </c>
      <c r="D21" s="23">
        <v>0.01</v>
      </c>
      <c r="E21" s="14"/>
      <c r="F21" s="14"/>
      <c r="G21" s="14"/>
      <c r="H21" s="14"/>
      <c r="I21" s="14"/>
    </row>
    <row r="22" spans="1:9" ht="15" x14ac:dyDescent="0.25">
      <c r="A22" s="14"/>
      <c r="B22" s="14"/>
      <c r="C22" s="14"/>
      <c r="D22" s="14"/>
      <c r="E22" s="14"/>
      <c r="F22" s="14"/>
      <c r="G22" s="14"/>
      <c r="H22" s="14"/>
      <c r="I22" s="14"/>
    </row>
    <row r="23" spans="1:9" ht="15.6" x14ac:dyDescent="0.3">
      <c r="A23" s="14"/>
      <c r="B23" s="14"/>
      <c r="C23" s="6" t="s">
        <v>80</v>
      </c>
      <c r="D23" s="6"/>
      <c r="E23" s="14"/>
      <c r="F23" s="14"/>
      <c r="G23" s="14"/>
      <c r="H23" s="14"/>
      <c r="I23" s="14"/>
    </row>
    <row r="24" spans="1:9" ht="15" x14ac:dyDescent="0.25">
      <c r="A24" s="14"/>
      <c r="B24" s="14"/>
      <c r="C24" s="14" t="s">
        <v>81</v>
      </c>
      <c r="D24" s="24">
        <v>0</v>
      </c>
      <c r="E24" s="14"/>
      <c r="F24" s="14"/>
      <c r="G24" s="14"/>
      <c r="H24" s="14"/>
      <c r="I24" s="14"/>
    </row>
    <row r="25" spans="1:9" ht="15" x14ac:dyDescent="0.25">
      <c r="A25" s="14"/>
      <c r="B25" s="14"/>
      <c r="C25" s="14" t="s">
        <v>82</v>
      </c>
      <c r="D25" s="14">
        <v>0</v>
      </c>
      <c r="E25" s="14"/>
      <c r="F25" s="14"/>
      <c r="G25" s="14"/>
      <c r="H25" s="14"/>
      <c r="I25" s="14"/>
    </row>
    <row r="26" spans="1:9" ht="15" x14ac:dyDescent="0.25">
      <c r="A26" s="14"/>
      <c r="B26" s="14"/>
      <c r="C26" s="14" t="s">
        <v>91</v>
      </c>
      <c r="D26" s="14">
        <v>300</v>
      </c>
      <c r="E26" s="14"/>
      <c r="F26" s="14"/>
      <c r="G26" s="14"/>
      <c r="H26" s="14"/>
      <c r="I26" s="14"/>
    </row>
    <row r="27" spans="1:9" ht="15" x14ac:dyDescent="0.25">
      <c r="A27" s="14"/>
      <c r="B27" s="14"/>
      <c r="C27" s="14" t="s">
        <v>92</v>
      </c>
      <c r="D27" s="14">
        <v>85</v>
      </c>
      <c r="E27" s="14"/>
      <c r="F27" s="14"/>
      <c r="G27" s="14"/>
      <c r="H27" s="14"/>
      <c r="I27" s="14"/>
    </row>
    <row r="28" spans="1:9" ht="15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ht="15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15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ht="15.6" x14ac:dyDescent="0.3">
      <c r="A31" s="14"/>
      <c r="B31" s="14"/>
      <c r="C31" s="6" t="s">
        <v>83</v>
      </c>
      <c r="D31" s="6" t="s">
        <v>84</v>
      </c>
      <c r="E31" s="14"/>
      <c r="F31" s="14"/>
      <c r="G31" s="14"/>
      <c r="H31" s="14"/>
      <c r="I31" s="14"/>
    </row>
    <row r="32" spans="1:9" ht="15" x14ac:dyDescent="0.25">
      <c r="A32" s="14"/>
      <c r="B32" s="14"/>
      <c r="C32" s="14" t="s">
        <v>85</v>
      </c>
      <c r="D32" s="14">
        <v>200</v>
      </c>
      <c r="E32" s="14"/>
      <c r="F32" s="14"/>
      <c r="G32" s="14"/>
      <c r="H32" s="14"/>
      <c r="I32" s="14"/>
    </row>
    <row r="33" spans="1:9" ht="15" x14ac:dyDescent="0.25">
      <c r="A33" s="14"/>
      <c r="B33" s="14"/>
      <c r="C33" s="14" t="s">
        <v>86</v>
      </c>
      <c r="D33" s="25">
        <v>2.5000000000000001E-2</v>
      </c>
      <c r="E33" s="14"/>
      <c r="F33" s="14"/>
      <c r="G33" s="14"/>
      <c r="H33" s="14"/>
      <c r="I33" s="14"/>
    </row>
    <row r="34" spans="1:9" ht="15" x14ac:dyDescent="0.25">
      <c r="A34" s="14"/>
      <c r="B34" s="14"/>
      <c r="C34" s="14" t="s">
        <v>87</v>
      </c>
      <c r="D34" s="25">
        <v>5.0000000000000001E-3</v>
      </c>
      <c r="E34" s="14"/>
      <c r="F34" s="14"/>
      <c r="G34" s="14"/>
      <c r="H34" s="14"/>
      <c r="I34" s="14"/>
    </row>
    <row r="35" spans="1:9" ht="15" x14ac:dyDescent="0.25">
      <c r="A35" s="14"/>
      <c r="B35" s="14"/>
      <c r="C35" s="14" t="s">
        <v>89</v>
      </c>
      <c r="D35" s="26">
        <v>5</v>
      </c>
      <c r="E35" s="14"/>
      <c r="F35" s="14"/>
      <c r="G35" s="14"/>
      <c r="H35" s="14"/>
      <c r="I35" s="14"/>
    </row>
    <row r="36" spans="1:9" ht="15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15.6" x14ac:dyDescent="0.3">
      <c r="A37" s="14"/>
      <c r="B37" s="14"/>
      <c r="C37" s="6" t="s">
        <v>83</v>
      </c>
      <c r="D37" s="6" t="s">
        <v>90</v>
      </c>
      <c r="E37" s="14"/>
      <c r="F37" s="14"/>
      <c r="G37" s="14"/>
      <c r="H37" s="14"/>
      <c r="I37" s="14"/>
    </row>
    <row r="38" spans="1:9" ht="15" x14ac:dyDescent="0.25">
      <c r="A38" s="14"/>
      <c r="B38" s="14"/>
      <c r="C38" s="14" t="s">
        <v>85</v>
      </c>
      <c r="D38" s="14">
        <v>70</v>
      </c>
      <c r="E38" s="14"/>
      <c r="F38" s="14"/>
      <c r="G38" s="14"/>
      <c r="H38" s="14"/>
      <c r="I38" s="14"/>
    </row>
    <row r="39" spans="1:9" ht="15" x14ac:dyDescent="0.25">
      <c r="A39" s="14"/>
      <c r="B39" s="14"/>
      <c r="C39" s="14" t="s">
        <v>86</v>
      </c>
      <c r="D39" s="25">
        <v>0.03</v>
      </c>
      <c r="E39" s="14"/>
      <c r="F39" s="14"/>
      <c r="G39" s="14"/>
      <c r="H39" s="14"/>
      <c r="I39" s="14"/>
    </row>
    <row r="40" spans="1:9" ht="15" x14ac:dyDescent="0.25">
      <c r="A40" s="14"/>
      <c r="B40" s="14"/>
      <c r="C40" s="14" t="s">
        <v>87</v>
      </c>
      <c r="D40" s="25">
        <v>5.0000000000000001E-3</v>
      </c>
      <c r="E40" s="14"/>
      <c r="F40" s="14"/>
      <c r="G40" s="14"/>
      <c r="H40" s="14"/>
      <c r="I40" s="14"/>
    </row>
    <row r="41" spans="1:9" ht="15" x14ac:dyDescent="0.25">
      <c r="A41" s="14"/>
      <c r="B41" s="14"/>
      <c r="C41" s="14" t="s">
        <v>89</v>
      </c>
      <c r="D41" s="26">
        <v>5</v>
      </c>
      <c r="E41" s="14"/>
      <c r="F41" s="14"/>
      <c r="G41" s="14"/>
      <c r="H41" s="14"/>
      <c r="I41" s="14"/>
    </row>
    <row r="42" spans="1:9" ht="15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ht="15.6" x14ac:dyDescent="0.3">
      <c r="A43" s="14"/>
      <c r="B43" s="14"/>
      <c r="C43" s="6" t="s">
        <v>93</v>
      </c>
      <c r="D43" s="6">
        <v>2023</v>
      </c>
      <c r="E43" s="6">
        <v>2024</v>
      </c>
      <c r="F43" s="6">
        <v>2025</v>
      </c>
      <c r="G43" s="6">
        <v>2026</v>
      </c>
      <c r="H43" s="6">
        <v>2027</v>
      </c>
      <c r="I43" s="14"/>
    </row>
    <row r="44" spans="1:9" ht="15.6" x14ac:dyDescent="0.3">
      <c r="A44" s="14"/>
      <c r="B44" s="14"/>
      <c r="C44" s="16" t="s">
        <v>94</v>
      </c>
      <c r="D44" s="27">
        <f>CHOOSE(D8,D45,D46,D47)</f>
        <v>0.05</v>
      </c>
      <c r="E44" s="28">
        <f>D44</f>
        <v>0.05</v>
      </c>
      <c r="F44" s="28">
        <f t="shared" ref="F44:H44" si="0">E44</f>
        <v>0.05</v>
      </c>
      <c r="G44" s="28">
        <f t="shared" si="0"/>
        <v>0.05</v>
      </c>
      <c r="H44" s="28">
        <f t="shared" si="0"/>
        <v>0.05</v>
      </c>
      <c r="I44" s="14"/>
    </row>
    <row r="45" spans="1:9" ht="15" x14ac:dyDescent="0.25">
      <c r="A45" s="14"/>
      <c r="B45" s="14"/>
      <c r="C45" s="29" t="s">
        <v>72</v>
      </c>
      <c r="D45" s="23">
        <v>7.0000000000000007E-2</v>
      </c>
      <c r="E45" s="30">
        <f>D45</f>
        <v>7.0000000000000007E-2</v>
      </c>
      <c r="F45" s="30">
        <f t="shared" ref="F45:H45" si="1">E45</f>
        <v>7.0000000000000007E-2</v>
      </c>
      <c r="G45" s="30">
        <f t="shared" si="1"/>
        <v>7.0000000000000007E-2</v>
      </c>
      <c r="H45" s="30">
        <f t="shared" si="1"/>
        <v>7.0000000000000007E-2</v>
      </c>
      <c r="I45" s="14"/>
    </row>
    <row r="46" spans="1:9" ht="15" x14ac:dyDescent="0.25">
      <c r="A46" s="14"/>
      <c r="B46" s="14"/>
      <c r="C46" s="29" t="s">
        <v>73</v>
      </c>
      <c r="D46" s="23">
        <v>0.05</v>
      </c>
      <c r="E46" s="30">
        <f>D46</f>
        <v>0.05</v>
      </c>
      <c r="F46" s="30">
        <f t="shared" ref="F46:H46" si="2">E46</f>
        <v>0.05</v>
      </c>
      <c r="G46" s="30">
        <f t="shared" si="2"/>
        <v>0.05</v>
      </c>
      <c r="H46" s="30">
        <f t="shared" si="2"/>
        <v>0.05</v>
      </c>
      <c r="I46" s="14"/>
    </row>
    <row r="47" spans="1:9" ht="15" x14ac:dyDescent="0.25">
      <c r="A47" s="14"/>
      <c r="B47" s="14"/>
      <c r="C47" s="29" t="s">
        <v>74</v>
      </c>
      <c r="D47" s="23">
        <v>0.04</v>
      </c>
      <c r="E47" s="30">
        <f>D47</f>
        <v>0.04</v>
      </c>
      <c r="F47" s="30">
        <f t="shared" ref="F47:H47" si="3">E47</f>
        <v>0.04</v>
      </c>
      <c r="G47" s="30">
        <f t="shared" si="3"/>
        <v>0.04</v>
      </c>
      <c r="H47" s="30">
        <f t="shared" si="3"/>
        <v>0.04</v>
      </c>
      <c r="I47" s="14"/>
    </row>
    <row r="48" spans="1:9" ht="15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ht="15.6" x14ac:dyDescent="0.3">
      <c r="A49" s="14"/>
      <c r="B49" s="14"/>
      <c r="C49" s="16" t="s">
        <v>96</v>
      </c>
      <c r="D49" s="27">
        <f>CHOOSE(D8,D50,D51,D52)</f>
        <v>0.4</v>
      </c>
      <c r="E49" s="28">
        <f>D49</f>
        <v>0.4</v>
      </c>
      <c r="F49" s="28">
        <f t="shared" ref="F49:H49" si="4">E49</f>
        <v>0.4</v>
      </c>
      <c r="G49" s="28">
        <f t="shared" si="4"/>
        <v>0.4</v>
      </c>
      <c r="H49" s="28">
        <f t="shared" si="4"/>
        <v>0.4</v>
      </c>
      <c r="I49" s="14"/>
    </row>
    <row r="50" spans="1:9" ht="15" x14ac:dyDescent="0.25">
      <c r="A50" s="14"/>
      <c r="B50" s="14"/>
      <c r="C50" s="29" t="s">
        <v>72</v>
      </c>
      <c r="D50" s="23">
        <v>0.38</v>
      </c>
      <c r="E50" s="30">
        <f>D50</f>
        <v>0.38</v>
      </c>
      <c r="F50" s="30">
        <f t="shared" ref="F50:H50" si="5">E50</f>
        <v>0.38</v>
      </c>
      <c r="G50" s="30">
        <f t="shared" si="5"/>
        <v>0.38</v>
      </c>
      <c r="H50" s="30">
        <f t="shared" si="5"/>
        <v>0.38</v>
      </c>
      <c r="I50" s="14"/>
    </row>
    <row r="51" spans="1:9" ht="15" x14ac:dyDescent="0.25">
      <c r="A51" s="14"/>
      <c r="B51" s="14"/>
      <c r="C51" s="29" t="s">
        <v>73</v>
      </c>
      <c r="D51" s="23">
        <v>0.4</v>
      </c>
      <c r="E51" s="30">
        <f>D51</f>
        <v>0.4</v>
      </c>
      <c r="F51" s="30">
        <f t="shared" ref="F51:H51" si="6">E51</f>
        <v>0.4</v>
      </c>
      <c r="G51" s="30">
        <f t="shared" si="6"/>
        <v>0.4</v>
      </c>
      <c r="H51" s="30">
        <f t="shared" si="6"/>
        <v>0.4</v>
      </c>
      <c r="I51" s="14"/>
    </row>
    <row r="52" spans="1:9" ht="15" x14ac:dyDescent="0.25">
      <c r="A52" s="14"/>
      <c r="B52" s="14"/>
      <c r="C52" s="29" t="s">
        <v>74</v>
      </c>
      <c r="D52" s="23">
        <v>0.42</v>
      </c>
      <c r="E52" s="30">
        <f>D52</f>
        <v>0.42</v>
      </c>
      <c r="F52" s="30">
        <f t="shared" ref="F52:H52" si="7">E52</f>
        <v>0.42</v>
      </c>
      <c r="G52" s="30">
        <f t="shared" si="7"/>
        <v>0.42</v>
      </c>
      <c r="H52" s="30">
        <f t="shared" si="7"/>
        <v>0.42</v>
      </c>
      <c r="I52" s="14"/>
    </row>
    <row r="53" spans="1:9" ht="15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ht="15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ht="15.6" x14ac:dyDescent="0.3">
      <c r="A55" s="14"/>
      <c r="B55" s="14"/>
      <c r="C55" s="16" t="s">
        <v>100</v>
      </c>
      <c r="D55" s="23">
        <v>0.05</v>
      </c>
      <c r="E55" s="30">
        <f>D55</f>
        <v>0.05</v>
      </c>
      <c r="F55" s="30">
        <f t="shared" ref="F55:H59" si="8">E55</f>
        <v>0.05</v>
      </c>
      <c r="G55" s="30">
        <f t="shared" si="8"/>
        <v>0.05</v>
      </c>
      <c r="H55" s="30">
        <f t="shared" si="8"/>
        <v>0.05</v>
      </c>
      <c r="I55" s="14"/>
    </row>
    <row r="56" spans="1:9" ht="15.6" x14ac:dyDescent="0.3">
      <c r="A56" s="14"/>
      <c r="B56" s="14"/>
      <c r="C56" s="16" t="s">
        <v>99</v>
      </c>
      <c r="D56" s="23">
        <v>0.25</v>
      </c>
      <c r="E56" s="30">
        <f>D56</f>
        <v>0.25</v>
      </c>
      <c r="F56" s="30">
        <f t="shared" si="8"/>
        <v>0.25</v>
      </c>
      <c r="G56" s="30">
        <f t="shared" si="8"/>
        <v>0.25</v>
      </c>
      <c r="H56" s="30">
        <f t="shared" si="8"/>
        <v>0.25</v>
      </c>
      <c r="I56" s="14"/>
    </row>
    <row r="57" spans="1:9" ht="15.6" x14ac:dyDescent="0.3">
      <c r="A57" s="14"/>
      <c r="B57" s="14"/>
      <c r="C57" s="16" t="s">
        <v>101</v>
      </c>
      <c r="D57" s="23">
        <v>0.05</v>
      </c>
      <c r="E57" s="30">
        <f>D57</f>
        <v>0.05</v>
      </c>
      <c r="F57" s="30">
        <f t="shared" si="8"/>
        <v>0.05</v>
      </c>
      <c r="G57" s="30">
        <f t="shared" si="8"/>
        <v>0.05</v>
      </c>
      <c r="H57" s="30">
        <f t="shared" si="8"/>
        <v>0.05</v>
      </c>
      <c r="I57" s="14"/>
    </row>
    <row r="58" spans="1:9" ht="15.6" x14ac:dyDescent="0.3">
      <c r="A58" s="14"/>
      <c r="B58" s="14"/>
      <c r="C58" s="16" t="s">
        <v>97</v>
      </c>
      <c r="D58" s="23">
        <v>0.25</v>
      </c>
      <c r="E58" s="30">
        <f>D58</f>
        <v>0.25</v>
      </c>
      <c r="F58" s="30">
        <f t="shared" si="8"/>
        <v>0.25</v>
      </c>
      <c r="G58" s="30">
        <f t="shared" si="8"/>
        <v>0.25</v>
      </c>
      <c r="H58" s="30">
        <f t="shared" si="8"/>
        <v>0.25</v>
      </c>
      <c r="I58" s="14"/>
    </row>
    <row r="59" spans="1:9" ht="15.6" x14ac:dyDescent="0.3">
      <c r="A59" s="14"/>
      <c r="B59" s="14"/>
      <c r="C59" s="16" t="s">
        <v>102</v>
      </c>
      <c r="D59" s="23">
        <v>0.1</v>
      </c>
      <c r="E59" s="30">
        <f>D59</f>
        <v>0.1</v>
      </c>
      <c r="F59" s="30">
        <f t="shared" si="8"/>
        <v>0.1</v>
      </c>
      <c r="G59" s="30">
        <f t="shared" si="8"/>
        <v>0.1</v>
      </c>
      <c r="H59" s="30">
        <f t="shared" si="8"/>
        <v>0.1</v>
      </c>
      <c r="I59" s="14"/>
    </row>
    <row r="60" spans="1:9" ht="15" x14ac:dyDescent="0.25">
      <c r="A60" s="14"/>
      <c r="B60" s="14"/>
      <c r="C60" s="14"/>
      <c r="D60" s="14"/>
      <c r="E60" s="14"/>
      <c r="F60" s="14"/>
      <c r="G60" s="14"/>
      <c r="H60" s="14"/>
      <c r="I60" s="14"/>
    </row>
    <row r="61" spans="1:9" ht="15.6" x14ac:dyDescent="0.3">
      <c r="A61" s="14"/>
      <c r="B61" s="14"/>
      <c r="C61" s="16" t="s">
        <v>98</v>
      </c>
      <c r="D61" s="27">
        <f>CHOOSE(D8,D62,D63,D64)</f>
        <v>0.05</v>
      </c>
      <c r="E61" s="28">
        <f>D61</f>
        <v>0.05</v>
      </c>
      <c r="F61" s="28">
        <f t="shared" ref="F61:H61" si="9">E61</f>
        <v>0.05</v>
      </c>
      <c r="G61" s="28">
        <f t="shared" si="9"/>
        <v>0.05</v>
      </c>
      <c r="H61" s="28">
        <f t="shared" si="9"/>
        <v>0.05</v>
      </c>
      <c r="I61" s="14"/>
    </row>
    <row r="62" spans="1:9" ht="15" x14ac:dyDescent="0.25">
      <c r="A62" s="14"/>
      <c r="B62" s="14"/>
      <c r="C62" s="29" t="s">
        <v>72</v>
      </c>
      <c r="D62" s="23">
        <v>0.04</v>
      </c>
      <c r="E62" s="30">
        <f>D62</f>
        <v>0.04</v>
      </c>
      <c r="F62" s="30">
        <f t="shared" ref="F62:H62" si="10">E62</f>
        <v>0.04</v>
      </c>
      <c r="G62" s="30">
        <f t="shared" si="10"/>
        <v>0.04</v>
      </c>
      <c r="H62" s="30">
        <f t="shared" si="10"/>
        <v>0.04</v>
      </c>
      <c r="I62" s="14"/>
    </row>
    <row r="63" spans="1:9" ht="15" x14ac:dyDescent="0.25">
      <c r="A63" s="14"/>
      <c r="B63" s="14"/>
      <c r="C63" s="29" t="s">
        <v>73</v>
      </c>
      <c r="D63" s="23">
        <v>0.05</v>
      </c>
      <c r="E63" s="30">
        <f>D63</f>
        <v>0.05</v>
      </c>
      <c r="F63" s="30">
        <f t="shared" ref="F63:H63" si="11">E63</f>
        <v>0.05</v>
      </c>
      <c r="G63" s="30">
        <f t="shared" si="11"/>
        <v>0.05</v>
      </c>
      <c r="H63" s="30">
        <f t="shared" si="11"/>
        <v>0.05</v>
      </c>
      <c r="I63" s="14"/>
    </row>
    <row r="64" spans="1:9" ht="15" x14ac:dyDescent="0.25">
      <c r="A64" s="14"/>
      <c r="B64" s="14"/>
      <c r="C64" s="29" t="s">
        <v>74</v>
      </c>
      <c r="D64" s="23">
        <v>0.06</v>
      </c>
      <c r="E64" s="30">
        <f>D64</f>
        <v>0.06</v>
      </c>
      <c r="F64" s="30">
        <f t="shared" ref="F64:H64" si="12">E64</f>
        <v>0.06</v>
      </c>
      <c r="G64" s="30">
        <f t="shared" si="12"/>
        <v>0.06</v>
      </c>
      <c r="H64" s="30">
        <f t="shared" si="12"/>
        <v>0.06</v>
      </c>
      <c r="I64" s="14"/>
    </row>
    <row r="65" spans="1:9" ht="15" x14ac:dyDescent="0.25">
      <c r="A65" s="14"/>
      <c r="B65" s="14"/>
      <c r="C65" s="14"/>
      <c r="D65" s="14"/>
      <c r="E65" s="14"/>
      <c r="F65" s="14"/>
      <c r="G65" s="14"/>
      <c r="H65" s="14"/>
      <c r="I65" s="14"/>
    </row>
    <row r="66" spans="1:9" ht="15" x14ac:dyDescent="0.25">
      <c r="A66" s="14"/>
      <c r="B66" s="14"/>
      <c r="C66" s="14"/>
      <c r="D66" s="14"/>
      <c r="E66" s="14"/>
      <c r="F66" s="14"/>
      <c r="G66" s="14"/>
      <c r="H66" s="14"/>
      <c r="I66" s="14"/>
    </row>
    <row r="67" spans="1:9" ht="15" x14ac:dyDescent="0.25">
      <c r="A67" s="14"/>
      <c r="B67" s="14"/>
      <c r="C67" s="14"/>
      <c r="D67" s="14"/>
      <c r="E67" s="14"/>
      <c r="F67" s="14"/>
      <c r="G67" s="14"/>
      <c r="H67" s="14"/>
      <c r="I67" s="14"/>
    </row>
    <row r="68" spans="1:9" ht="15" x14ac:dyDescent="0.25">
      <c r="A68" s="14"/>
      <c r="B68" s="14"/>
      <c r="C68" s="14"/>
      <c r="D68" s="14"/>
      <c r="E68" s="14"/>
      <c r="F68" s="14"/>
      <c r="G68" s="14"/>
      <c r="H68" s="14"/>
      <c r="I68" s="14"/>
    </row>
    <row r="69" spans="1:9" ht="15" x14ac:dyDescent="0.25">
      <c r="A69" s="14"/>
      <c r="B69" s="14"/>
      <c r="C69" s="14"/>
      <c r="D69" s="14"/>
      <c r="E69" s="14"/>
      <c r="F69" s="14"/>
      <c r="G69" s="14"/>
      <c r="H69" s="14"/>
      <c r="I69" s="14"/>
    </row>
    <row r="70" spans="1:9" ht="15" x14ac:dyDescent="0.25">
      <c r="A70" s="14"/>
      <c r="B70" s="14"/>
      <c r="C70" s="14"/>
      <c r="D70" s="14"/>
      <c r="E70" s="14"/>
      <c r="F70" s="14"/>
      <c r="G70" s="14"/>
      <c r="H70" s="14"/>
      <c r="I70" s="14"/>
    </row>
    <row r="71" spans="1:9" ht="15" x14ac:dyDescent="0.25">
      <c r="A71" s="14"/>
      <c r="B71" s="14"/>
      <c r="C71" s="14"/>
      <c r="D71" s="14"/>
      <c r="E71" s="14"/>
      <c r="F71" s="14"/>
      <c r="G71" s="14"/>
      <c r="H71" s="14"/>
      <c r="I71" s="14"/>
    </row>
    <row r="72" spans="1:9" ht="15" x14ac:dyDescent="0.25">
      <c r="A72" s="14"/>
      <c r="B72" s="14"/>
      <c r="C72" s="14"/>
      <c r="D72" s="14"/>
      <c r="E72" s="14"/>
      <c r="F72" s="14"/>
      <c r="G72" s="14"/>
      <c r="H72" s="14"/>
      <c r="I72" s="14"/>
    </row>
  </sheetData>
  <dataValidations count="1">
    <dataValidation type="list" allowBlank="1" showInputMessage="1" showErrorMessage="1" sqref="D8">
      <formula1>$D$10:$D$12</formula1>
    </dataValidation>
  </dataValidations>
  <hyperlinks>
    <hyperlink ref="A3" r:id="rId1" display="https://www.investprep.fr/"/>
  </hyperlinks>
  <pageMargins left="0.7" right="0.7" top="0.75" bottom="0.75" header="0.3" footer="0.3"/>
  <pageSetup paperSize="9" scale="46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N43"/>
  <sheetViews>
    <sheetView showGridLines="0" view="pageBreakPreview" topLeftCell="B7" zoomScale="95" zoomScaleNormal="100" zoomScaleSheetLayoutView="95" workbookViewId="0">
      <selection activeCell="F14" sqref="F14"/>
    </sheetView>
  </sheetViews>
  <sheetFormatPr baseColWidth="10" defaultColWidth="11.44140625" defaultRowHeight="13.2" x14ac:dyDescent="0.25"/>
  <cols>
    <col min="1" max="2" width="2.77734375" style="1" customWidth="1"/>
    <col min="3" max="3" width="14.21875" style="1" customWidth="1"/>
    <col min="4" max="5" width="11.44140625" style="1"/>
    <col min="6" max="6" width="46.77734375" style="1" bestFit="1" customWidth="1"/>
    <col min="7" max="7" width="14.77734375" style="1" customWidth="1"/>
    <col min="8" max="8" width="12.33203125" style="1" customWidth="1"/>
    <col min="9" max="9" width="11.44140625" style="1"/>
    <col min="10" max="10" width="12.44140625" style="1" customWidth="1"/>
    <col min="11" max="16384" width="11.44140625" style="1"/>
  </cols>
  <sheetData>
    <row r="1" spans="1:14" ht="21" x14ac:dyDescent="0.4">
      <c r="A1" s="31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6" x14ac:dyDescent="0.3">
      <c r="A2" s="32" t="s">
        <v>68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4.4" x14ac:dyDescent="0.3">
      <c r="A3" s="33" t="s">
        <v>69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L5" s="8"/>
      <c r="M5" s="8"/>
      <c r="N5" s="8"/>
    </row>
    <row r="6" spans="1:14" ht="15.6" x14ac:dyDescent="0.3">
      <c r="B6" s="35">
        <v>1</v>
      </c>
      <c r="C6" s="12" t="s">
        <v>13</v>
      </c>
      <c r="D6" s="12"/>
      <c r="E6" s="12"/>
      <c r="F6" s="12"/>
      <c r="G6" s="12"/>
      <c r="H6" s="12"/>
      <c r="I6" s="12"/>
      <c r="J6" s="12"/>
      <c r="K6" s="2"/>
      <c r="L6" s="8"/>
      <c r="M6" s="8"/>
      <c r="N6" s="8"/>
    </row>
    <row r="7" spans="1:14" ht="15" x14ac:dyDescent="0.25">
      <c r="B7" s="14"/>
      <c r="C7" s="14"/>
      <c r="D7" s="14"/>
      <c r="E7" s="14"/>
      <c r="F7" s="14"/>
      <c r="G7" s="14"/>
      <c r="H7" s="14"/>
      <c r="I7" s="14"/>
      <c r="J7" s="14"/>
      <c r="L7" s="8"/>
      <c r="M7" s="8"/>
      <c r="N7" s="8"/>
    </row>
    <row r="8" spans="1:14" ht="15" x14ac:dyDescent="0.25">
      <c r="B8" s="14"/>
      <c r="C8" s="14" t="s">
        <v>56</v>
      </c>
      <c r="D8" s="14"/>
      <c r="E8" s="14"/>
      <c r="F8" s="14"/>
      <c r="G8" s="14"/>
      <c r="H8" s="14"/>
      <c r="I8" s="14"/>
      <c r="J8" s="14"/>
      <c r="L8" s="8"/>
      <c r="M8" s="8"/>
      <c r="N8" s="8"/>
    </row>
    <row r="9" spans="1:14" ht="15" x14ac:dyDescent="0.25">
      <c r="B9" s="14"/>
      <c r="C9" s="14"/>
      <c r="D9" s="14"/>
      <c r="E9" s="14"/>
      <c r="F9" s="14"/>
      <c r="G9" s="14"/>
      <c r="H9" s="14"/>
      <c r="I9" s="14"/>
      <c r="J9" s="14"/>
      <c r="L9" s="8"/>
      <c r="M9" s="8"/>
      <c r="N9" s="8"/>
    </row>
    <row r="10" spans="1:14" ht="15.6" x14ac:dyDescent="0.3">
      <c r="B10" s="14"/>
      <c r="C10" s="36" t="s">
        <v>22</v>
      </c>
      <c r="D10" s="42" t="s">
        <v>23</v>
      </c>
      <c r="E10" s="42" t="s">
        <v>24</v>
      </c>
      <c r="F10" s="42" t="s">
        <v>25</v>
      </c>
      <c r="G10" s="42" t="s">
        <v>18</v>
      </c>
      <c r="H10" s="36" t="s">
        <v>26</v>
      </c>
      <c r="I10" s="36" t="s">
        <v>47</v>
      </c>
      <c r="J10" s="36" t="s">
        <v>48</v>
      </c>
      <c r="L10" s="8"/>
      <c r="M10" s="8"/>
      <c r="N10" s="8"/>
    </row>
    <row r="11" spans="1:14" ht="15" x14ac:dyDescent="0.25">
      <c r="B11" s="14"/>
      <c r="C11" s="98">
        <v>2021</v>
      </c>
      <c r="D11" s="46" t="s">
        <v>27</v>
      </c>
      <c r="E11" s="46" t="s">
        <v>46</v>
      </c>
      <c r="F11" s="14" t="s">
        <v>57</v>
      </c>
      <c r="G11" s="14" t="s">
        <v>20</v>
      </c>
      <c r="H11" s="30">
        <v>0.5</v>
      </c>
      <c r="I11" s="14">
        <v>580</v>
      </c>
      <c r="J11" s="14">
        <v>74</v>
      </c>
      <c r="L11" s="8"/>
      <c r="M11" s="8"/>
      <c r="N11" s="8"/>
    </row>
    <row r="12" spans="1:14" ht="15" x14ac:dyDescent="0.25">
      <c r="B12" s="14"/>
      <c r="C12" s="98">
        <v>2020</v>
      </c>
      <c r="D12" s="46" t="s">
        <v>28</v>
      </c>
      <c r="E12" s="46" t="s">
        <v>16</v>
      </c>
      <c r="F12" s="14" t="s">
        <v>57</v>
      </c>
      <c r="G12" s="14" t="s">
        <v>20</v>
      </c>
      <c r="H12" s="30">
        <v>0.3</v>
      </c>
      <c r="I12" s="14">
        <v>570</v>
      </c>
      <c r="J12" s="14">
        <v>64</v>
      </c>
      <c r="L12" s="8"/>
      <c r="M12" s="8"/>
      <c r="N12" s="8"/>
    </row>
    <row r="13" spans="1:14" ht="15" x14ac:dyDescent="0.25">
      <c r="B13" s="14"/>
      <c r="C13" s="98">
        <v>2022</v>
      </c>
      <c r="D13" s="46" t="s">
        <v>29</v>
      </c>
      <c r="E13" s="46" t="s">
        <v>46</v>
      </c>
      <c r="F13" s="14" t="s">
        <v>58</v>
      </c>
      <c r="G13" s="14" t="s">
        <v>20</v>
      </c>
      <c r="H13" s="30">
        <v>0.4</v>
      </c>
      <c r="I13" s="14">
        <v>450</v>
      </c>
      <c r="J13" s="14">
        <v>53</v>
      </c>
      <c r="L13" s="8"/>
      <c r="M13" s="8"/>
      <c r="N13" s="8"/>
    </row>
    <row r="14" spans="1:14" ht="15" x14ac:dyDescent="0.25">
      <c r="B14" s="14"/>
      <c r="C14" s="98">
        <v>2019</v>
      </c>
      <c r="D14" s="46" t="s">
        <v>30</v>
      </c>
      <c r="E14" s="46" t="s">
        <v>17</v>
      </c>
      <c r="F14" s="14" t="s">
        <v>57</v>
      </c>
      <c r="G14" s="14" t="s">
        <v>21</v>
      </c>
      <c r="H14" s="30">
        <v>1</v>
      </c>
      <c r="I14" s="14">
        <v>750</v>
      </c>
      <c r="J14" s="14">
        <v>95</v>
      </c>
      <c r="L14" s="8"/>
      <c r="M14" s="8"/>
      <c r="N14" s="8"/>
    </row>
    <row r="15" spans="1:14" ht="15" x14ac:dyDescent="0.25">
      <c r="B15" s="14"/>
      <c r="C15" s="98">
        <v>2015</v>
      </c>
      <c r="D15" s="46" t="s">
        <v>31</v>
      </c>
      <c r="E15" s="46" t="s">
        <v>46</v>
      </c>
      <c r="F15" s="14" t="s">
        <v>57</v>
      </c>
      <c r="G15" s="14" t="s">
        <v>20</v>
      </c>
      <c r="H15" s="30">
        <v>1</v>
      </c>
      <c r="I15" s="14">
        <v>730</v>
      </c>
      <c r="J15" s="14">
        <v>100</v>
      </c>
      <c r="L15" s="8"/>
      <c r="M15" s="8"/>
      <c r="N15" s="8"/>
    </row>
    <row r="16" spans="1:14" ht="15" x14ac:dyDescent="0.25">
      <c r="B16" s="14"/>
      <c r="C16" s="98">
        <v>2021</v>
      </c>
      <c r="D16" s="46" t="s">
        <v>32</v>
      </c>
      <c r="E16" s="46" t="s">
        <v>46</v>
      </c>
      <c r="F16" s="14" t="s">
        <v>59</v>
      </c>
      <c r="G16" s="14" t="s">
        <v>21</v>
      </c>
      <c r="H16" s="30">
        <v>0.5</v>
      </c>
      <c r="I16" s="14">
        <v>900</v>
      </c>
      <c r="J16" s="14">
        <v>117</v>
      </c>
    </row>
    <row r="17" spans="2:10" ht="15" x14ac:dyDescent="0.25">
      <c r="B17" s="14"/>
      <c r="C17" s="98">
        <v>2022</v>
      </c>
      <c r="D17" s="46" t="s">
        <v>33</v>
      </c>
      <c r="E17" s="46" t="s">
        <v>46</v>
      </c>
      <c r="F17" s="14" t="s">
        <v>57</v>
      </c>
      <c r="G17" s="14" t="s">
        <v>19</v>
      </c>
      <c r="H17" s="30">
        <v>1</v>
      </c>
      <c r="I17" s="14">
        <v>70</v>
      </c>
      <c r="J17" s="14">
        <v>6</v>
      </c>
    </row>
    <row r="18" spans="2:10" ht="15" x14ac:dyDescent="0.25">
      <c r="B18" s="14"/>
      <c r="C18" s="98">
        <v>2021</v>
      </c>
      <c r="D18" s="46" t="s">
        <v>34</v>
      </c>
      <c r="E18" s="46" t="s">
        <v>17</v>
      </c>
      <c r="F18" s="14" t="s">
        <v>60</v>
      </c>
      <c r="G18" s="14" t="s">
        <v>20</v>
      </c>
      <c r="H18" s="30">
        <v>0.3</v>
      </c>
      <c r="I18" s="14">
        <v>1000</v>
      </c>
      <c r="J18" s="14">
        <v>126</v>
      </c>
    </row>
    <row r="19" spans="2:10" ht="15" x14ac:dyDescent="0.25">
      <c r="B19" s="14"/>
      <c r="C19" s="98">
        <v>2020</v>
      </c>
      <c r="D19" s="46" t="s">
        <v>35</v>
      </c>
      <c r="E19" s="46" t="s">
        <v>46</v>
      </c>
      <c r="F19" s="14" t="s">
        <v>57</v>
      </c>
      <c r="G19" s="14" t="s">
        <v>21</v>
      </c>
      <c r="H19" s="30">
        <v>0.4</v>
      </c>
      <c r="I19" s="14">
        <v>390</v>
      </c>
      <c r="J19" s="14">
        <v>55</v>
      </c>
    </row>
    <row r="20" spans="2:10" ht="15" x14ac:dyDescent="0.25">
      <c r="B20" s="14"/>
      <c r="C20" s="98">
        <v>2021</v>
      </c>
      <c r="D20" s="46" t="s">
        <v>36</v>
      </c>
      <c r="E20" s="46" t="s">
        <v>14</v>
      </c>
      <c r="F20" s="14" t="s">
        <v>57</v>
      </c>
      <c r="G20" s="14" t="s">
        <v>21</v>
      </c>
      <c r="H20" s="30">
        <v>0.5</v>
      </c>
      <c r="I20" s="14">
        <v>518</v>
      </c>
      <c r="J20" s="14">
        <v>69</v>
      </c>
    </row>
    <row r="21" spans="2:10" ht="15" x14ac:dyDescent="0.25">
      <c r="B21" s="14"/>
      <c r="C21" s="98">
        <v>2020</v>
      </c>
      <c r="D21" s="46" t="s">
        <v>37</v>
      </c>
      <c r="E21" s="46" t="s">
        <v>46</v>
      </c>
      <c r="F21" s="14" t="s">
        <v>57</v>
      </c>
      <c r="G21" s="14" t="s">
        <v>21</v>
      </c>
      <c r="H21" s="30">
        <v>0.25</v>
      </c>
      <c r="I21" s="14">
        <v>1350</v>
      </c>
      <c r="J21" s="14">
        <v>145</v>
      </c>
    </row>
    <row r="22" spans="2:10" ht="15" x14ac:dyDescent="0.25">
      <c r="B22" s="14"/>
      <c r="C22" s="98">
        <v>2022</v>
      </c>
      <c r="D22" s="46" t="s">
        <v>38</v>
      </c>
      <c r="E22" s="46" t="s">
        <v>46</v>
      </c>
      <c r="F22" s="14" t="s">
        <v>61</v>
      </c>
      <c r="G22" s="14" t="s">
        <v>20</v>
      </c>
      <c r="H22" s="30">
        <v>0.15</v>
      </c>
      <c r="I22" s="14">
        <v>865</v>
      </c>
      <c r="J22" s="14">
        <v>98</v>
      </c>
    </row>
    <row r="23" spans="2:10" ht="15" x14ac:dyDescent="0.25">
      <c r="B23" s="14"/>
      <c r="C23" s="98">
        <v>2021</v>
      </c>
      <c r="D23" s="46" t="s">
        <v>39</v>
      </c>
      <c r="E23" s="46" t="s">
        <v>46</v>
      </c>
      <c r="F23" s="14" t="s">
        <v>57</v>
      </c>
      <c r="G23" s="14" t="s">
        <v>20</v>
      </c>
      <c r="H23" s="30">
        <v>0.1</v>
      </c>
      <c r="I23" s="14">
        <v>600</v>
      </c>
      <c r="J23" s="14">
        <v>80</v>
      </c>
    </row>
    <row r="24" spans="2:10" ht="15" x14ac:dyDescent="0.25">
      <c r="B24" s="14"/>
      <c r="C24" s="98">
        <v>2022</v>
      </c>
      <c r="D24" s="46" t="s">
        <v>40</v>
      </c>
      <c r="E24" s="14" t="s">
        <v>15</v>
      </c>
      <c r="F24" s="14" t="s">
        <v>57</v>
      </c>
      <c r="G24" s="14" t="s">
        <v>21</v>
      </c>
      <c r="H24" s="30">
        <v>0.5</v>
      </c>
      <c r="I24" s="14">
        <v>565</v>
      </c>
      <c r="J24" s="14">
        <v>62</v>
      </c>
    </row>
    <row r="25" spans="2:10" ht="15" x14ac:dyDescent="0.25">
      <c r="B25" s="14"/>
      <c r="C25" s="98">
        <v>2020</v>
      </c>
      <c r="D25" s="46" t="s">
        <v>41</v>
      </c>
      <c r="E25" s="46" t="s">
        <v>46</v>
      </c>
      <c r="F25" s="14" t="s">
        <v>58</v>
      </c>
      <c r="G25" s="14" t="s">
        <v>20</v>
      </c>
      <c r="H25" s="30">
        <v>0.3</v>
      </c>
      <c r="I25" s="14">
        <v>620</v>
      </c>
      <c r="J25" s="14">
        <v>70</v>
      </c>
    </row>
    <row r="26" spans="2:10" ht="15" x14ac:dyDescent="0.25">
      <c r="B26" s="14"/>
      <c r="C26" s="14">
        <v>2020</v>
      </c>
      <c r="D26" s="46" t="s">
        <v>42</v>
      </c>
      <c r="E26" s="46" t="s">
        <v>16</v>
      </c>
      <c r="F26" s="14" t="s">
        <v>57</v>
      </c>
      <c r="G26" s="14" t="s">
        <v>19</v>
      </c>
      <c r="H26" s="30">
        <v>1</v>
      </c>
      <c r="I26" s="14">
        <v>430</v>
      </c>
      <c r="J26" s="14">
        <v>58</v>
      </c>
    </row>
    <row r="27" spans="2:10" ht="15" x14ac:dyDescent="0.25">
      <c r="B27" s="14"/>
      <c r="C27" s="14">
        <v>2021</v>
      </c>
      <c r="D27" s="46" t="s">
        <v>43</v>
      </c>
      <c r="E27" s="46" t="s">
        <v>46</v>
      </c>
      <c r="F27" s="14" t="s">
        <v>57</v>
      </c>
      <c r="G27" s="14" t="s">
        <v>20</v>
      </c>
      <c r="H27" s="30">
        <v>0.5</v>
      </c>
      <c r="I27" s="14">
        <v>680</v>
      </c>
      <c r="J27" s="14">
        <v>92</v>
      </c>
    </row>
    <row r="28" spans="2:10" ht="15" x14ac:dyDescent="0.25">
      <c r="B28" s="14"/>
      <c r="C28" s="14">
        <v>2022</v>
      </c>
      <c r="D28" s="46" t="s">
        <v>44</v>
      </c>
      <c r="E28" s="46" t="s">
        <v>46</v>
      </c>
      <c r="F28" s="14" t="s">
        <v>57</v>
      </c>
      <c r="G28" s="14" t="s">
        <v>19</v>
      </c>
      <c r="H28" s="30">
        <v>1</v>
      </c>
      <c r="I28" s="14">
        <v>970</v>
      </c>
      <c r="J28" s="14">
        <v>110</v>
      </c>
    </row>
    <row r="29" spans="2:10" ht="15" x14ac:dyDescent="0.25">
      <c r="B29" s="14"/>
      <c r="C29" s="14">
        <v>2019</v>
      </c>
      <c r="D29" s="14" t="s">
        <v>45</v>
      </c>
      <c r="E29" s="46" t="s">
        <v>46</v>
      </c>
      <c r="F29" s="14" t="s">
        <v>57</v>
      </c>
      <c r="G29" s="14" t="s">
        <v>20</v>
      </c>
      <c r="H29" s="30">
        <v>0.3</v>
      </c>
      <c r="I29" s="14">
        <v>9400</v>
      </c>
      <c r="J29" s="14">
        <v>750</v>
      </c>
    </row>
    <row r="30" spans="2:10" ht="6" customHeight="1" x14ac:dyDescent="0.25">
      <c r="B30" s="14"/>
      <c r="C30" s="13"/>
      <c r="D30" s="13"/>
      <c r="E30" s="13"/>
      <c r="F30" s="13"/>
      <c r="G30" s="13"/>
      <c r="H30" s="13"/>
      <c r="I30" s="13"/>
      <c r="J30" s="13"/>
    </row>
    <row r="31" spans="2:10" ht="6" customHeight="1" x14ac:dyDescent="0.25">
      <c r="B31" s="14"/>
      <c r="C31" s="14"/>
      <c r="D31" s="14"/>
      <c r="E31" s="14"/>
      <c r="F31" s="14"/>
      <c r="G31" s="14"/>
      <c r="H31" s="14"/>
      <c r="I31" s="14"/>
      <c r="J31" s="14"/>
    </row>
    <row r="32" spans="2:10" ht="15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ht="15" x14ac:dyDescent="0.25">
      <c r="B33" s="14"/>
      <c r="C33" s="14"/>
      <c r="D33" s="14"/>
      <c r="E33" s="14"/>
      <c r="F33" s="14"/>
      <c r="G33" s="14"/>
      <c r="H33" s="14"/>
      <c r="I33" s="14"/>
      <c r="J33" s="14"/>
    </row>
    <row r="34" spans="2:10" ht="15" x14ac:dyDescent="0.25">
      <c r="B34" s="14"/>
      <c r="C34" s="14"/>
      <c r="D34" s="14"/>
      <c r="E34" s="14"/>
      <c r="F34" s="14"/>
      <c r="G34" s="14"/>
      <c r="H34" s="14"/>
      <c r="I34" s="14"/>
      <c r="J34" s="14"/>
    </row>
    <row r="35" spans="2:10" ht="15.6" x14ac:dyDescent="0.3">
      <c r="B35" s="14"/>
      <c r="C35" s="43" t="s">
        <v>105</v>
      </c>
      <c r="D35" s="14"/>
      <c r="E35" s="14"/>
      <c r="F35" s="14"/>
      <c r="G35" s="14"/>
      <c r="H35" s="14"/>
      <c r="I35" s="14"/>
      <c r="J35" s="14"/>
    </row>
    <row r="36" spans="2:10" ht="15" x14ac:dyDescent="0.25">
      <c r="B36" s="14"/>
      <c r="C36" s="46" t="s">
        <v>106</v>
      </c>
      <c r="D36" s="14"/>
      <c r="E36" s="14"/>
      <c r="F36" s="14"/>
      <c r="G36" s="14"/>
      <c r="H36" s="14"/>
      <c r="I36" s="14"/>
      <c r="J36" s="14"/>
    </row>
    <row r="37" spans="2:10" ht="15" x14ac:dyDescent="0.25">
      <c r="B37" s="14"/>
      <c r="C37" s="46" t="s">
        <v>107</v>
      </c>
      <c r="D37" s="14"/>
      <c r="E37" s="14"/>
      <c r="F37" s="14"/>
      <c r="G37" s="14"/>
      <c r="H37" s="14"/>
      <c r="I37" s="14"/>
      <c r="J37" s="14"/>
    </row>
    <row r="38" spans="2:10" ht="15" x14ac:dyDescent="0.25">
      <c r="B38" s="14"/>
      <c r="C38" s="46" t="s">
        <v>108</v>
      </c>
      <c r="D38" s="14"/>
      <c r="E38" s="14"/>
      <c r="F38" s="14"/>
      <c r="G38" s="14"/>
      <c r="H38" s="14"/>
      <c r="I38" s="14"/>
      <c r="J38" s="14"/>
    </row>
    <row r="39" spans="2:10" ht="15" x14ac:dyDescent="0.25">
      <c r="B39" s="14"/>
      <c r="C39" s="46" t="s">
        <v>109</v>
      </c>
      <c r="D39" s="14"/>
      <c r="E39" s="14"/>
      <c r="F39" s="14"/>
      <c r="G39" s="14"/>
      <c r="H39" s="14"/>
      <c r="I39" s="14"/>
      <c r="J39" s="14"/>
    </row>
    <row r="40" spans="2:10" ht="15" x14ac:dyDescent="0.25">
      <c r="B40" s="14"/>
      <c r="C40" s="46" t="s">
        <v>110</v>
      </c>
      <c r="D40" s="14"/>
      <c r="E40" s="14"/>
      <c r="F40" s="14"/>
      <c r="G40" s="14"/>
      <c r="H40" s="14"/>
      <c r="I40" s="14"/>
      <c r="J40" s="14"/>
    </row>
    <row r="41" spans="2:10" ht="15" x14ac:dyDescent="0.25">
      <c r="B41" s="14"/>
      <c r="C41" s="46" t="s">
        <v>111</v>
      </c>
      <c r="D41" s="14"/>
      <c r="E41" s="14"/>
      <c r="F41" s="14"/>
      <c r="G41" s="14"/>
      <c r="H41" s="14"/>
      <c r="I41" s="14"/>
      <c r="J41" s="14"/>
    </row>
    <row r="42" spans="2:10" ht="15" x14ac:dyDescent="0.25">
      <c r="B42" s="14"/>
      <c r="C42" s="46" t="s">
        <v>112</v>
      </c>
      <c r="D42" s="14"/>
      <c r="E42" s="14"/>
      <c r="F42" s="14"/>
      <c r="G42" s="14"/>
      <c r="H42" s="14"/>
      <c r="I42" s="14"/>
      <c r="J42" s="14"/>
    </row>
    <row r="43" spans="2:10" ht="15" x14ac:dyDescent="0.25">
      <c r="B43" s="14"/>
      <c r="C43" s="14"/>
      <c r="D43" s="14"/>
      <c r="E43" s="14"/>
      <c r="F43" s="14"/>
      <c r="G43" s="14"/>
      <c r="H43" s="14"/>
      <c r="I43" s="14"/>
      <c r="J43" s="14"/>
    </row>
  </sheetData>
  <hyperlinks>
    <hyperlink ref="A3" r:id="rId1" display="https://www.investprep.fr/"/>
  </hyperlinks>
  <pageMargins left="0.7" right="0.7" top="0.75" bottom="0.75" header="0.3" footer="0.3"/>
  <pageSetup paperSize="9" scale="7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N37"/>
  <sheetViews>
    <sheetView showGridLines="0" view="pageBreakPreview" zoomScaleNormal="100" zoomScaleSheetLayoutView="100" workbookViewId="0">
      <selection activeCell="Q29" sqref="Q29"/>
    </sheetView>
  </sheetViews>
  <sheetFormatPr baseColWidth="10" defaultColWidth="11.44140625" defaultRowHeight="14.4" x14ac:dyDescent="0.3"/>
  <cols>
    <col min="1" max="2" width="2.77734375" style="1" customWidth="1"/>
    <col min="3" max="3" width="14.21875" style="1" customWidth="1"/>
    <col min="4" max="5" width="11.44140625" style="1"/>
    <col min="6" max="6" width="38.88671875" style="1" customWidth="1"/>
    <col min="7" max="7" width="14.77734375" style="1" customWidth="1"/>
    <col min="8" max="8" width="12.33203125" style="1" customWidth="1"/>
    <col min="9" max="9" width="11.44140625" style="1"/>
    <col min="10" max="10" width="13.6640625" style="1" customWidth="1"/>
    <col min="11" max="11" width="16" style="1" customWidth="1"/>
    <col min="12" max="12" width="3.109375" style="1" customWidth="1"/>
    <col min="13" max="13" width="14.21875" customWidth="1"/>
    <col min="14" max="14" width="15.21875" style="1" customWidth="1"/>
    <col min="15" max="16384" width="11.44140625" style="1"/>
  </cols>
  <sheetData>
    <row r="1" spans="1:14" ht="21" x14ac:dyDescent="0.4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5.6" x14ac:dyDescent="0.3">
      <c r="A2" s="6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x14ac:dyDescent="0.3">
      <c r="A3" s="7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6" spans="1:14" ht="15.6" x14ac:dyDescent="0.3">
      <c r="B6" s="35">
        <v>1</v>
      </c>
      <c r="C6" s="12" t="s">
        <v>13</v>
      </c>
      <c r="D6" s="12"/>
      <c r="E6" s="12"/>
      <c r="F6" s="12"/>
      <c r="G6" s="12"/>
      <c r="H6" s="12"/>
      <c r="I6" s="12"/>
      <c r="J6" s="12"/>
      <c r="K6" s="12"/>
      <c r="L6" s="14"/>
      <c r="M6" s="97"/>
      <c r="N6" s="14"/>
    </row>
    <row r="7" spans="1:14" ht="15.6" x14ac:dyDescent="0.3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97"/>
      <c r="N7" s="14"/>
    </row>
    <row r="8" spans="1:14" ht="15.6" x14ac:dyDescent="0.3">
      <c r="B8" s="14"/>
      <c r="C8" s="14" t="s">
        <v>56</v>
      </c>
      <c r="D8" s="14"/>
      <c r="E8" s="14"/>
      <c r="F8" s="14"/>
      <c r="G8" s="14"/>
      <c r="H8" s="14"/>
      <c r="I8" s="14"/>
      <c r="J8" s="14"/>
      <c r="K8" s="14"/>
      <c r="L8" s="14"/>
      <c r="M8" s="97"/>
      <c r="N8" s="14"/>
    </row>
    <row r="9" spans="1:14" ht="15.6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97"/>
      <c r="N9" s="14"/>
    </row>
    <row r="10" spans="1:14" ht="15.6" x14ac:dyDescent="0.3">
      <c r="B10" s="14"/>
      <c r="C10" s="36" t="s">
        <v>22</v>
      </c>
      <c r="D10" s="42" t="s">
        <v>23</v>
      </c>
      <c r="E10" s="42" t="s">
        <v>24</v>
      </c>
      <c r="F10" s="42" t="s">
        <v>25</v>
      </c>
      <c r="G10" s="42" t="s">
        <v>18</v>
      </c>
      <c r="H10" s="36" t="s">
        <v>26</v>
      </c>
      <c r="I10" s="36" t="s">
        <v>47</v>
      </c>
      <c r="J10" s="36" t="s">
        <v>48</v>
      </c>
      <c r="K10" s="36" t="s">
        <v>104</v>
      </c>
      <c r="L10" s="14"/>
      <c r="M10" s="42" t="s">
        <v>114</v>
      </c>
      <c r="N10" s="42" t="s">
        <v>113</v>
      </c>
    </row>
    <row r="11" spans="1:14" ht="15.6" x14ac:dyDescent="0.3">
      <c r="B11" s="14"/>
      <c r="C11" s="98">
        <v>2021</v>
      </c>
      <c r="D11" s="46" t="s">
        <v>27</v>
      </c>
      <c r="E11" s="46" t="s">
        <v>46</v>
      </c>
      <c r="F11" s="14" t="s">
        <v>57</v>
      </c>
      <c r="G11" s="14" t="s">
        <v>20</v>
      </c>
      <c r="H11" s="30">
        <v>0.5</v>
      </c>
      <c r="I11" s="14">
        <v>580</v>
      </c>
      <c r="J11" s="14">
        <v>74</v>
      </c>
      <c r="K11" s="34">
        <f>I11/J11</f>
        <v>7.8378378378378377</v>
      </c>
      <c r="L11" s="14"/>
      <c r="M11" s="99" t="s">
        <v>115</v>
      </c>
      <c r="N11" s="14"/>
    </row>
    <row r="12" spans="1:14" ht="15.6" x14ac:dyDescent="0.3">
      <c r="B12" s="14"/>
      <c r="C12" s="98">
        <v>2020</v>
      </c>
      <c r="D12" s="46" t="s">
        <v>28</v>
      </c>
      <c r="E12" s="46" t="s">
        <v>16</v>
      </c>
      <c r="F12" s="14" t="s">
        <v>57</v>
      </c>
      <c r="G12" s="14" t="s">
        <v>20</v>
      </c>
      <c r="H12" s="30">
        <v>0.3</v>
      </c>
      <c r="I12" s="14">
        <v>570</v>
      </c>
      <c r="J12" s="14">
        <v>64</v>
      </c>
      <c r="K12" s="34">
        <f t="shared" ref="K12:K29" si="0">I12/J12</f>
        <v>8.90625</v>
      </c>
      <c r="L12" s="14"/>
      <c r="M12" s="99" t="s">
        <v>115</v>
      </c>
      <c r="N12" s="14"/>
    </row>
    <row r="13" spans="1:14" ht="15.6" x14ac:dyDescent="0.3">
      <c r="B13" s="14"/>
      <c r="C13" s="98">
        <v>2022</v>
      </c>
      <c r="D13" s="46" t="s">
        <v>29</v>
      </c>
      <c r="E13" s="46" t="s">
        <v>46</v>
      </c>
      <c r="F13" s="100" t="s">
        <v>58</v>
      </c>
      <c r="G13" s="14" t="s">
        <v>20</v>
      </c>
      <c r="H13" s="30">
        <v>0.4</v>
      </c>
      <c r="I13" s="14">
        <v>450</v>
      </c>
      <c r="J13" s="14">
        <v>53</v>
      </c>
      <c r="K13" s="34">
        <f t="shared" si="0"/>
        <v>8.4905660377358494</v>
      </c>
      <c r="L13" s="14"/>
      <c r="M13" s="101" t="s">
        <v>116</v>
      </c>
      <c r="N13" s="14" t="s">
        <v>25</v>
      </c>
    </row>
    <row r="14" spans="1:14" ht="15.6" x14ac:dyDescent="0.3">
      <c r="B14" s="14"/>
      <c r="C14" s="98">
        <v>2019</v>
      </c>
      <c r="D14" s="46" t="s">
        <v>30</v>
      </c>
      <c r="E14" s="46" t="s">
        <v>17</v>
      </c>
      <c r="F14" s="14" t="s">
        <v>57</v>
      </c>
      <c r="G14" s="14" t="s">
        <v>21</v>
      </c>
      <c r="H14" s="30">
        <v>1</v>
      </c>
      <c r="I14" s="14">
        <v>750</v>
      </c>
      <c r="J14" s="14">
        <v>95</v>
      </c>
      <c r="K14" s="34">
        <f t="shared" si="0"/>
        <v>7.8947368421052628</v>
      </c>
      <c r="L14" s="14"/>
      <c r="M14" s="99" t="s">
        <v>115</v>
      </c>
      <c r="N14" s="14"/>
    </row>
    <row r="15" spans="1:14" ht="15.6" x14ac:dyDescent="0.3">
      <c r="B15" s="14"/>
      <c r="C15" s="102">
        <v>2015</v>
      </c>
      <c r="D15" s="46" t="s">
        <v>31</v>
      </c>
      <c r="E15" s="46" t="s">
        <v>46</v>
      </c>
      <c r="F15" s="14" t="s">
        <v>57</v>
      </c>
      <c r="G15" s="14" t="s">
        <v>20</v>
      </c>
      <c r="H15" s="30">
        <v>1</v>
      </c>
      <c r="I15" s="14">
        <v>730</v>
      </c>
      <c r="J15" s="14">
        <v>100</v>
      </c>
      <c r="K15" s="34">
        <f t="shared" si="0"/>
        <v>7.3</v>
      </c>
      <c r="L15" s="14"/>
      <c r="M15" s="101" t="s">
        <v>116</v>
      </c>
      <c r="N15" s="14" t="s">
        <v>118</v>
      </c>
    </row>
    <row r="16" spans="1:14" ht="15.6" x14ac:dyDescent="0.3">
      <c r="B16" s="14"/>
      <c r="C16" s="98">
        <v>2021</v>
      </c>
      <c r="D16" s="46" t="s">
        <v>32</v>
      </c>
      <c r="E16" s="46" t="s">
        <v>46</v>
      </c>
      <c r="F16" s="14" t="s">
        <v>59</v>
      </c>
      <c r="G16" s="14" t="s">
        <v>21</v>
      </c>
      <c r="H16" s="30">
        <v>0.5</v>
      </c>
      <c r="I16" s="14">
        <v>900</v>
      </c>
      <c r="J16" s="14">
        <v>117</v>
      </c>
      <c r="K16" s="34">
        <f t="shared" si="0"/>
        <v>7.6923076923076925</v>
      </c>
      <c r="L16" s="14"/>
      <c r="M16" s="99" t="s">
        <v>115</v>
      </c>
      <c r="N16" s="14"/>
    </row>
    <row r="17" spans="2:14" ht="15.6" x14ac:dyDescent="0.3">
      <c r="B17" s="14"/>
      <c r="C17" s="98">
        <v>2022</v>
      </c>
      <c r="D17" s="46" t="s">
        <v>33</v>
      </c>
      <c r="E17" s="46" t="s">
        <v>46</v>
      </c>
      <c r="F17" s="14" t="s">
        <v>57</v>
      </c>
      <c r="G17" s="14" t="s">
        <v>19</v>
      </c>
      <c r="H17" s="30">
        <v>1</v>
      </c>
      <c r="I17" s="14">
        <v>70</v>
      </c>
      <c r="J17" s="100">
        <v>6</v>
      </c>
      <c r="K17" s="34">
        <f t="shared" si="0"/>
        <v>11.666666666666666</v>
      </c>
      <c r="L17" s="14"/>
      <c r="M17" s="101" t="s">
        <v>117</v>
      </c>
      <c r="N17" s="14" t="s">
        <v>120</v>
      </c>
    </row>
    <row r="18" spans="2:14" ht="15.6" x14ac:dyDescent="0.3">
      <c r="B18" s="14"/>
      <c r="C18" s="98">
        <v>2021</v>
      </c>
      <c r="D18" s="46" t="s">
        <v>34</v>
      </c>
      <c r="E18" s="46" t="s">
        <v>17</v>
      </c>
      <c r="F18" s="100" t="s">
        <v>60</v>
      </c>
      <c r="G18" s="14" t="s">
        <v>20</v>
      </c>
      <c r="H18" s="30">
        <v>0.3</v>
      </c>
      <c r="I18" s="14">
        <v>1000</v>
      </c>
      <c r="J18" s="14">
        <v>126</v>
      </c>
      <c r="K18" s="34">
        <f t="shared" si="0"/>
        <v>7.9365079365079367</v>
      </c>
      <c r="L18" s="14"/>
      <c r="M18" s="101" t="s">
        <v>116</v>
      </c>
      <c r="N18" s="14" t="s">
        <v>25</v>
      </c>
    </row>
    <row r="19" spans="2:14" ht="15.6" x14ac:dyDescent="0.3">
      <c r="B19" s="14"/>
      <c r="C19" s="98">
        <v>2020</v>
      </c>
      <c r="D19" s="46" t="s">
        <v>35</v>
      </c>
      <c r="E19" s="46" t="s">
        <v>46</v>
      </c>
      <c r="F19" s="14" t="s">
        <v>57</v>
      </c>
      <c r="G19" s="14" t="s">
        <v>21</v>
      </c>
      <c r="H19" s="30">
        <v>0.4</v>
      </c>
      <c r="I19" s="14">
        <v>390</v>
      </c>
      <c r="J19" s="14">
        <v>55</v>
      </c>
      <c r="K19" s="34">
        <f t="shared" si="0"/>
        <v>7.0909090909090908</v>
      </c>
      <c r="L19" s="14"/>
      <c r="M19" s="99" t="s">
        <v>115</v>
      </c>
      <c r="N19" s="14"/>
    </row>
    <row r="20" spans="2:14" ht="15.6" x14ac:dyDescent="0.3">
      <c r="B20" s="14"/>
      <c r="C20" s="98">
        <v>2021</v>
      </c>
      <c r="D20" s="46" t="s">
        <v>36</v>
      </c>
      <c r="E20" s="103" t="s">
        <v>14</v>
      </c>
      <c r="F20" s="14" t="s">
        <v>57</v>
      </c>
      <c r="G20" s="14" t="s">
        <v>21</v>
      </c>
      <c r="H20" s="30">
        <v>0.5</v>
      </c>
      <c r="I20" s="14">
        <v>518</v>
      </c>
      <c r="J20" s="14">
        <v>69</v>
      </c>
      <c r="K20" s="34">
        <f t="shared" si="0"/>
        <v>7.5072463768115938</v>
      </c>
      <c r="L20" s="14"/>
      <c r="M20" s="101" t="s">
        <v>116</v>
      </c>
      <c r="N20" s="14" t="s">
        <v>119</v>
      </c>
    </row>
    <row r="21" spans="2:14" ht="15.6" x14ac:dyDescent="0.3">
      <c r="B21" s="14"/>
      <c r="C21" s="98">
        <v>2020</v>
      </c>
      <c r="D21" s="46" t="s">
        <v>37</v>
      </c>
      <c r="E21" s="46" t="s">
        <v>46</v>
      </c>
      <c r="F21" s="14" t="s">
        <v>57</v>
      </c>
      <c r="G21" s="14" t="s">
        <v>21</v>
      </c>
      <c r="H21" s="30">
        <v>0.25</v>
      </c>
      <c r="I21" s="14">
        <v>1350</v>
      </c>
      <c r="J21" s="14">
        <v>145</v>
      </c>
      <c r="K21" s="34">
        <f t="shared" si="0"/>
        <v>9.3103448275862064</v>
      </c>
      <c r="L21" s="14"/>
      <c r="M21" s="99" t="s">
        <v>115</v>
      </c>
      <c r="N21" s="14"/>
    </row>
    <row r="22" spans="2:14" ht="15.6" x14ac:dyDescent="0.3">
      <c r="B22" s="14"/>
      <c r="C22" s="98">
        <v>2022</v>
      </c>
      <c r="D22" s="46" t="s">
        <v>38</v>
      </c>
      <c r="E22" s="46" t="s">
        <v>46</v>
      </c>
      <c r="F22" s="100" t="s">
        <v>61</v>
      </c>
      <c r="G22" s="14" t="s">
        <v>20</v>
      </c>
      <c r="H22" s="30">
        <v>0.15</v>
      </c>
      <c r="I22" s="14">
        <v>865</v>
      </c>
      <c r="J22" s="14">
        <v>98</v>
      </c>
      <c r="K22" s="34">
        <f t="shared" si="0"/>
        <v>8.8265306122448983</v>
      </c>
      <c r="L22" s="14"/>
      <c r="M22" s="101" t="s">
        <v>116</v>
      </c>
      <c r="N22" s="14" t="s">
        <v>25</v>
      </c>
    </row>
    <row r="23" spans="2:14" ht="15.6" x14ac:dyDescent="0.3">
      <c r="B23" s="14"/>
      <c r="C23" s="98">
        <v>2021</v>
      </c>
      <c r="D23" s="46" t="s">
        <v>39</v>
      </c>
      <c r="E23" s="46" t="s">
        <v>46</v>
      </c>
      <c r="F23" s="14" t="s">
        <v>57</v>
      </c>
      <c r="G23" s="14" t="s">
        <v>20</v>
      </c>
      <c r="H23" s="30">
        <v>0.1</v>
      </c>
      <c r="I23" s="14">
        <v>600</v>
      </c>
      <c r="J23" s="14">
        <v>80</v>
      </c>
      <c r="K23" s="34">
        <f t="shared" si="0"/>
        <v>7.5</v>
      </c>
      <c r="L23" s="14"/>
      <c r="M23" s="99" t="s">
        <v>115</v>
      </c>
      <c r="N23" s="14"/>
    </row>
    <row r="24" spans="2:14" ht="15.6" x14ac:dyDescent="0.3">
      <c r="B24" s="14"/>
      <c r="C24" s="98">
        <v>2022</v>
      </c>
      <c r="D24" s="46" t="s">
        <v>40</v>
      </c>
      <c r="E24" s="100" t="s">
        <v>15</v>
      </c>
      <c r="F24" s="14" t="s">
        <v>57</v>
      </c>
      <c r="G24" s="14" t="s">
        <v>21</v>
      </c>
      <c r="H24" s="30">
        <v>0.5</v>
      </c>
      <c r="I24" s="14">
        <v>565</v>
      </c>
      <c r="J24" s="14">
        <v>62</v>
      </c>
      <c r="K24" s="34">
        <f t="shared" si="0"/>
        <v>9.112903225806452</v>
      </c>
      <c r="L24" s="14"/>
      <c r="M24" s="101" t="s">
        <v>116</v>
      </c>
      <c r="N24" s="14" t="s">
        <v>119</v>
      </c>
    </row>
    <row r="25" spans="2:14" ht="15.6" x14ac:dyDescent="0.3">
      <c r="B25" s="14"/>
      <c r="C25" s="98">
        <v>2020</v>
      </c>
      <c r="D25" s="46" t="s">
        <v>41</v>
      </c>
      <c r="E25" s="46" t="s">
        <v>46</v>
      </c>
      <c r="F25" s="100" t="s">
        <v>58</v>
      </c>
      <c r="G25" s="14" t="s">
        <v>20</v>
      </c>
      <c r="H25" s="30">
        <v>0.3</v>
      </c>
      <c r="I25" s="14">
        <v>620</v>
      </c>
      <c r="J25" s="14">
        <v>70</v>
      </c>
      <c r="K25" s="34">
        <f t="shared" si="0"/>
        <v>8.8571428571428577</v>
      </c>
      <c r="L25" s="14"/>
      <c r="M25" s="101" t="s">
        <v>116</v>
      </c>
      <c r="N25" s="14" t="s">
        <v>25</v>
      </c>
    </row>
    <row r="26" spans="2:14" ht="15.6" x14ac:dyDescent="0.3">
      <c r="B26" s="14"/>
      <c r="C26" s="14">
        <v>2020</v>
      </c>
      <c r="D26" s="46" t="s">
        <v>42</v>
      </c>
      <c r="E26" s="46" t="s">
        <v>16</v>
      </c>
      <c r="F26" s="14" t="s">
        <v>57</v>
      </c>
      <c r="G26" s="14" t="s">
        <v>19</v>
      </c>
      <c r="H26" s="30">
        <v>1</v>
      </c>
      <c r="I26" s="14">
        <v>430</v>
      </c>
      <c r="J26" s="14">
        <v>58</v>
      </c>
      <c r="K26" s="34">
        <f t="shared" si="0"/>
        <v>7.4137931034482758</v>
      </c>
      <c r="L26" s="14"/>
      <c r="M26" s="99" t="s">
        <v>115</v>
      </c>
      <c r="N26" s="14"/>
    </row>
    <row r="27" spans="2:14" ht="15.6" x14ac:dyDescent="0.3">
      <c r="B27" s="14"/>
      <c r="C27" s="14">
        <v>2021</v>
      </c>
      <c r="D27" s="46" t="s">
        <v>43</v>
      </c>
      <c r="E27" s="46" t="s">
        <v>46</v>
      </c>
      <c r="F27" s="14" t="s">
        <v>57</v>
      </c>
      <c r="G27" s="14" t="s">
        <v>20</v>
      </c>
      <c r="H27" s="30">
        <v>0.5</v>
      </c>
      <c r="I27" s="14">
        <v>680</v>
      </c>
      <c r="J27" s="14">
        <v>92</v>
      </c>
      <c r="K27" s="34">
        <f t="shared" si="0"/>
        <v>7.3913043478260869</v>
      </c>
      <c r="L27" s="14"/>
      <c r="M27" s="99" t="s">
        <v>115</v>
      </c>
      <c r="N27" s="14"/>
    </row>
    <row r="28" spans="2:14" ht="15.6" x14ac:dyDescent="0.3">
      <c r="B28" s="14"/>
      <c r="C28" s="14">
        <v>2022</v>
      </c>
      <c r="D28" s="46" t="s">
        <v>44</v>
      </c>
      <c r="E28" s="46" t="s">
        <v>46</v>
      </c>
      <c r="F28" s="14" t="s">
        <v>57</v>
      </c>
      <c r="G28" s="14" t="s">
        <v>19</v>
      </c>
      <c r="H28" s="30">
        <v>1</v>
      </c>
      <c r="I28" s="14">
        <v>970</v>
      </c>
      <c r="J28" s="14">
        <v>110</v>
      </c>
      <c r="K28" s="34">
        <f t="shared" si="0"/>
        <v>8.8181818181818183</v>
      </c>
      <c r="L28" s="14"/>
      <c r="M28" s="99" t="s">
        <v>115</v>
      </c>
      <c r="N28" s="14"/>
    </row>
    <row r="29" spans="2:14" ht="15.6" x14ac:dyDescent="0.3">
      <c r="B29" s="14"/>
      <c r="C29" s="14">
        <v>2019</v>
      </c>
      <c r="D29" s="14" t="s">
        <v>45</v>
      </c>
      <c r="E29" s="46" t="s">
        <v>46</v>
      </c>
      <c r="F29" s="14" t="s">
        <v>57</v>
      </c>
      <c r="G29" s="14" t="s">
        <v>20</v>
      </c>
      <c r="H29" s="30">
        <v>0.3</v>
      </c>
      <c r="I29" s="14">
        <v>9400</v>
      </c>
      <c r="J29" s="100">
        <v>750</v>
      </c>
      <c r="K29" s="34">
        <f t="shared" si="0"/>
        <v>12.533333333333333</v>
      </c>
      <c r="L29" s="14"/>
      <c r="M29" s="101" t="s">
        <v>116</v>
      </c>
      <c r="N29" s="14" t="s">
        <v>120</v>
      </c>
    </row>
    <row r="30" spans="2:14" ht="6" customHeight="1" x14ac:dyDescent="0.3"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04"/>
      <c r="N30" s="13"/>
    </row>
    <row r="31" spans="2:14" ht="6" customHeight="1" x14ac:dyDescent="0.3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97"/>
      <c r="N31" s="14"/>
    </row>
    <row r="32" spans="2:14" ht="15.6" x14ac:dyDescent="0.3">
      <c r="B32" s="14"/>
      <c r="C32" s="14"/>
      <c r="D32" s="14"/>
      <c r="E32" s="14"/>
      <c r="F32" s="105" t="s">
        <v>121</v>
      </c>
      <c r="G32" s="105"/>
      <c r="H32" s="105"/>
      <c r="I32" s="106">
        <f>AVERAGE(I11:I29)</f>
        <v>1128.3157894736842</v>
      </c>
      <c r="J32" s="106">
        <f>AVERAGE(J11:J29)</f>
        <v>117.05263157894737</v>
      </c>
      <c r="K32" s="107">
        <f>AVERAGE(K11:K29)</f>
        <v>8.5308717161290453</v>
      </c>
      <c r="L32" s="76"/>
      <c r="M32" s="108">
        <f>COUNT(K11:K29)</f>
        <v>19</v>
      </c>
      <c r="N32" s="14"/>
    </row>
    <row r="33" spans="2:14" ht="15.6" x14ac:dyDescent="0.3">
      <c r="B33" s="14"/>
      <c r="C33" s="14"/>
      <c r="D33" s="14"/>
      <c r="E33" s="14"/>
      <c r="F33" s="105" t="s">
        <v>122</v>
      </c>
      <c r="G33" s="76"/>
      <c r="H33" s="76"/>
      <c r="I33" s="105">
        <f ca="1">AVERAGEIF(M11:M30,"oui",I11:I29)</f>
        <v>722</v>
      </c>
      <c r="J33" s="105">
        <f ca="1">AVERAGEIF(M11:M30,"oui",J11:J29)</f>
        <v>89</v>
      </c>
      <c r="K33" s="107">
        <f ca="1">AVERAGEIF(M11:M30,"oui",K11:K29)</f>
        <v>7.9855665560202267</v>
      </c>
      <c r="L33" s="76"/>
      <c r="M33" s="108">
        <f>COUNTIF(M11:M29,"oui")</f>
        <v>10</v>
      </c>
      <c r="N33" s="14"/>
    </row>
    <row r="34" spans="2:14" ht="15.6" x14ac:dyDescent="0.3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97"/>
      <c r="N34" s="14"/>
    </row>
    <row r="35" spans="2:14" ht="15.6" x14ac:dyDescent="0.3">
      <c r="B35" s="14"/>
      <c r="C35" s="14"/>
      <c r="D35" s="14"/>
      <c r="E35" s="14"/>
      <c r="F35" s="16" t="s">
        <v>123</v>
      </c>
      <c r="G35" s="14"/>
      <c r="H35" s="14"/>
      <c r="I35" s="16"/>
      <c r="J35" s="16"/>
      <c r="K35" s="109">
        <f ca="1">ROUND(K33,1)</f>
        <v>8</v>
      </c>
      <c r="L35" s="14"/>
      <c r="M35" s="97"/>
      <c r="N35" s="14"/>
    </row>
    <row r="36" spans="2:14" ht="15.6" x14ac:dyDescent="0.3">
      <c r="B36" s="14"/>
      <c r="C36" s="14"/>
      <c r="D36" s="14"/>
      <c r="E36" s="14"/>
      <c r="F36" s="14"/>
      <c r="G36" s="14"/>
      <c r="H36" s="14"/>
      <c r="I36" s="16"/>
      <c r="J36" s="16"/>
      <c r="K36" s="14"/>
      <c r="L36" s="14"/>
      <c r="M36" s="97"/>
      <c r="N36" s="14"/>
    </row>
    <row r="37" spans="2:14" ht="15.6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97"/>
      <c r="N37" s="14"/>
    </row>
  </sheetData>
  <hyperlinks>
    <hyperlink ref="A3" r:id="rId1" display="https://www.investprep.fr/"/>
  </hyperlinks>
  <pageMargins left="0.7" right="0.7" top="0.75" bottom="0.75" header="0.3" footer="0.3"/>
  <pageSetup paperSize="9" scale="7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30"/>
  <sheetViews>
    <sheetView showGridLines="0" tabSelected="1" view="pageBreakPreview" zoomScale="95" zoomScaleNormal="100" zoomScaleSheetLayoutView="95" workbookViewId="0">
      <selection activeCell="C23" sqref="C23"/>
    </sheetView>
  </sheetViews>
  <sheetFormatPr baseColWidth="10" defaultColWidth="11.44140625" defaultRowHeight="13.2" x14ac:dyDescent="0.25"/>
  <cols>
    <col min="1" max="2" width="2.77734375" style="1" customWidth="1"/>
    <col min="3" max="3" width="29.44140625" style="1" customWidth="1"/>
    <col min="4" max="4" width="12.21875" style="1" customWidth="1"/>
    <col min="5" max="5" width="21.77734375" style="1" customWidth="1"/>
    <col min="6" max="12" width="11.44140625" style="1"/>
    <col min="13" max="13" width="26.77734375" style="1" customWidth="1"/>
    <col min="14" max="16384" width="11.44140625" style="1"/>
  </cols>
  <sheetData>
    <row r="1" spans="1:14" ht="21" x14ac:dyDescent="0.4">
      <c r="A1" s="4" t="s">
        <v>200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6" x14ac:dyDescent="0.3">
      <c r="A2" s="6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" x14ac:dyDescent="0.3">
      <c r="A3" s="7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4" ht="15.6" x14ac:dyDescent="0.3">
      <c r="A6" s="14"/>
      <c r="B6" s="35">
        <v>1</v>
      </c>
      <c r="C6" s="12" t="s">
        <v>124</v>
      </c>
      <c r="D6" s="12"/>
      <c r="E6" s="12"/>
      <c r="F6" s="12"/>
      <c r="G6" s="12"/>
      <c r="H6" s="12"/>
      <c r="I6" s="12"/>
      <c r="J6" s="12"/>
      <c r="K6" s="12"/>
      <c r="L6" s="2"/>
      <c r="M6" s="2"/>
      <c r="N6" s="2"/>
    </row>
    <row r="7" spans="1:14" ht="1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4" ht="15.6" x14ac:dyDescent="0.3">
      <c r="A8" s="14"/>
      <c r="B8" s="14"/>
      <c r="C8" s="6" t="s">
        <v>125</v>
      </c>
      <c r="D8" s="36" t="s">
        <v>126</v>
      </c>
      <c r="E8" s="36" t="s">
        <v>127</v>
      </c>
      <c r="F8" s="14"/>
      <c r="G8" s="14"/>
      <c r="H8" s="14"/>
      <c r="I8" s="14"/>
      <c r="J8" s="14"/>
      <c r="K8" s="14"/>
    </row>
    <row r="9" spans="1:14" ht="15" x14ac:dyDescent="0.25">
      <c r="A9" s="14"/>
      <c r="B9" s="14"/>
      <c r="C9" s="14" t="s">
        <v>128</v>
      </c>
      <c r="D9" s="14">
        <f>'Business plan'!D63</f>
        <v>86</v>
      </c>
      <c r="E9" s="37"/>
      <c r="F9" s="14"/>
      <c r="G9" s="14"/>
      <c r="H9" s="14"/>
      <c r="I9" s="14"/>
      <c r="J9" s="14"/>
      <c r="K9" s="14"/>
    </row>
    <row r="10" spans="1:14" ht="15" x14ac:dyDescent="0.25">
      <c r="A10" s="14"/>
      <c r="B10" s="14"/>
      <c r="C10" s="14" t="s">
        <v>76</v>
      </c>
      <c r="D10" s="38">
        <v>8</v>
      </c>
      <c r="E10" s="38">
        <v>8</v>
      </c>
      <c r="F10" s="14"/>
      <c r="G10" s="14"/>
      <c r="H10" s="14"/>
      <c r="I10" s="14"/>
      <c r="J10" s="14"/>
      <c r="K10" s="14"/>
    </row>
    <row r="11" spans="1:14" ht="15.6" x14ac:dyDescent="0.3">
      <c r="A11" s="14"/>
      <c r="B11" s="14"/>
      <c r="C11" s="39" t="s">
        <v>129</v>
      </c>
      <c r="D11" s="39">
        <f>D9*8</f>
        <v>688</v>
      </c>
      <c r="E11" s="40"/>
      <c r="F11" s="14"/>
      <c r="G11" s="14"/>
      <c r="H11" s="14"/>
      <c r="I11" s="14"/>
      <c r="J11" s="14"/>
      <c r="K11" s="14"/>
    </row>
    <row r="12" spans="1:14" ht="15" x14ac:dyDescent="0.25">
      <c r="A12" s="14"/>
      <c r="B12" s="14"/>
      <c r="C12" s="14" t="s">
        <v>81</v>
      </c>
      <c r="D12" s="14">
        <v>0</v>
      </c>
      <c r="E12" s="41"/>
      <c r="F12" s="14"/>
      <c r="G12" s="14"/>
      <c r="H12" s="14"/>
      <c r="I12" s="14"/>
      <c r="J12" s="14"/>
      <c r="K12" s="14"/>
    </row>
    <row r="13" spans="1:14" ht="15.6" x14ac:dyDescent="0.3">
      <c r="A13" s="14"/>
      <c r="B13" s="14"/>
      <c r="C13" s="39" t="s">
        <v>141</v>
      </c>
      <c r="D13" s="39">
        <f>D11-D12</f>
        <v>688</v>
      </c>
      <c r="E13" s="40"/>
      <c r="F13" s="14"/>
      <c r="G13" s="14"/>
      <c r="H13" s="14"/>
      <c r="I13" s="14"/>
      <c r="J13" s="14"/>
      <c r="K13" s="14"/>
    </row>
    <row r="14" spans="1:14" ht="15" x14ac:dyDescent="0.25">
      <c r="A14" s="14"/>
      <c r="B14" s="14"/>
      <c r="C14" s="14"/>
      <c r="D14" s="14"/>
      <c r="E14" s="14"/>
      <c r="F14" s="14"/>
      <c r="G14" s="14"/>
      <c r="H14" s="30"/>
      <c r="I14" s="14"/>
      <c r="J14" s="14"/>
      <c r="K14" s="14"/>
    </row>
    <row r="15" spans="1:14" ht="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4" ht="15.6" x14ac:dyDescent="0.3">
      <c r="A16" s="14"/>
      <c r="B16" s="35">
        <v>2</v>
      </c>
      <c r="C16" s="12" t="s">
        <v>130</v>
      </c>
      <c r="D16" s="12"/>
      <c r="E16" s="12"/>
      <c r="F16" s="12"/>
      <c r="G16" s="12"/>
      <c r="H16" s="12"/>
      <c r="I16" s="12"/>
      <c r="J16" s="12"/>
      <c r="K16" s="12"/>
      <c r="L16" s="2"/>
      <c r="M16" s="2"/>
      <c r="N16" s="2"/>
    </row>
    <row r="17" spans="1:11" ht="1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5.6" x14ac:dyDescent="0.3">
      <c r="A18" s="14"/>
      <c r="B18" s="14"/>
      <c r="C18" s="6" t="s">
        <v>131</v>
      </c>
      <c r="D18" s="36" t="s">
        <v>132</v>
      </c>
      <c r="E18" s="42" t="s">
        <v>133</v>
      </c>
      <c r="F18" s="36" t="s">
        <v>132</v>
      </c>
      <c r="G18" s="36" t="s">
        <v>134</v>
      </c>
      <c r="H18" s="14"/>
      <c r="I18" s="14"/>
      <c r="J18" s="14"/>
      <c r="K18" s="14"/>
    </row>
    <row r="19" spans="1:11" ht="15.6" x14ac:dyDescent="0.3">
      <c r="A19" s="14"/>
      <c r="B19" s="14"/>
      <c r="C19" s="14" t="s">
        <v>135</v>
      </c>
      <c r="D19" s="14">
        <f>D13</f>
        <v>688</v>
      </c>
      <c r="E19" s="43" t="s">
        <v>136</v>
      </c>
      <c r="F19" s="44">
        <f>D25-F22</f>
        <v>424.88</v>
      </c>
      <c r="G19" s="28">
        <f>F19/F25</f>
        <v>0.61144370250978586</v>
      </c>
      <c r="H19" s="14"/>
      <c r="I19" s="14"/>
      <c r="J19" s="14"/>
      <c r="K19" s="14"/>
    </row>
    <row r="20" spans="1:11" ht="15" x14ac:dyDescent="0.25">
      <c r="A20" s="14"/>
      <c r="B20" s="14"/>
      <c r="C20" s="14" t="s">
        <v>137</v>
      </c>
      <c r="D20" s="45">
        <f>D12</f>
        <v>0</v>
      </c>
      <c r="E20" s="29" t="s">
        <v>142</v>
      </c>
      <c r="F20" s="14">
        <v>417</v>
      </c>
      <c r="G20" s="30">
        <f>F20/F25</f>
        <v>0.60010361501266407</v>
      </c>
      <c r="H20" s="14"/>
      <c r="I20" s="14"/>
      <c r="J20" s="14"/>
      <c r="K20" s="14"/>
    </row>
    <row r="21" spans="1:11" ht="15" x14ac:dyDescent="0.25">
      <c r="A21" s="14"/>
      <c r="B21" s="14"/>
      <c r="C21" s="14"/>
      <c r="D21" s="14"/>
      <c r="E21" s="46"/>
      <c r="F21" s="14"/>
      <c r="G21" s="14"/>
      <c r="H21" s="14"/>
      <c r="I21" s="14"/>
      <c r="J21" s="14"/>
      <c r="K21" s="14"/>
    </row>
    <row r="22" spans="1:11" ht="15.6" x14ac:dyDescent="0.3">
      <c r="A22" s="14"/>
      <c r="B22" s="14"/>
      <c r="C22" s="14"/>
      <c r="D22" s="14"/>
      <c r="E22" s="47" t="s">
        <v>138</v>
      </c>
      <c r="F22" s="16">
        <f>F23+F24</f>
        <v>270</v>
      </c>
      <c r="G22" s="28">
        <f>F22/F25</f>
        <v>0.38855629749021414</v>
      </c>
      <c r="H22" s="14"/>
      <c r="I22" s="14"/>
      <c r="J22" s="14"/>
      <c r="K22" s="14"/>
    </row>
    <row r="23" spans="1:11" ht="15" x14ac:dyDescent="0.25">
      <c r="A23" s="14"/>
      <c r="B23" s="14"/>
      <c r="C23" s="14"/>
      <c r="D23" s="14"/>
      <c r="E23" s="29" t="s">
        <v>84</v>
      </c>
      <c r="F23" s="14">
        <v>200</v>
      </c>
      <c r="G23" s="30">
        <f>F23/F25</f>
        <v>0.28781947962238086</v>
      </c>
      <c r="H23" s="14"/>
      <c r="I23" s="14"/>
      <c r="J23" s="14"/>
      <c r="K23" s="14"/>
    </row>
    <row r="24" spans="1:11" ht="15" x14ac:dyDescent="0.25">
      <c r="A24" s="14"/>
      <c r="B24" s="14"/>
      <c r="C24" s="14" t="s">
        <v>139</v>
      </c>
      <c r="D24" s="37">
        <f>D13*Hypothèses!D21</f>
        <v>6.88</v>
      </c>
      <c r="E24" s="29" t="s">
        <v>90</v>
      </c>
      <c r="F24" s="14">
        <v>70</v>
      </c>
      <c r="G24" s="30">
        <f>F24/F25</f>
        <v>0.1007368178678333</v>
      </c>
      <c r="H24" s="14"/>
      <c r="I24" s="14"/>
      <c r="J24" s="14"/>
      <c r="K24" s="14"/>
    </row>
    <row r="25" spans="1:11" ht="15.6" x14ac:dyDescent="0.3">
      <c r="A25" s="14"/>
      <c r="B25" s="14"/>
      <c r="C25" s="39" t="s">
        <v>140</v>
      </c>
      <c r="D25" s="40">
        <f>SUM(D19:D24)</f>
        <v>694.88</v>
      </c>
      <c r="E25" s="39" t="s">
        <v>140</v>
      </c>
      <c r="F25" s="40">
        <f>F22+F19</f>
        <v>694.88</v>
      </c>
      <c r="G25" s="48">
        <f>G22+G19</f>
        <v>1</v>
      </c>
      <c r="H25" s="14"/>
      <c r="I25" s="14"/>
      <c r="J25" s="14"/>
      <c r="K25" s="14"/>
    </row>
    <row r="26" spans="1:11" ht="15" x14ac:dyDescent="0.25">
      <c r="A26" s="14"/>
      <c r="B26" s="14"/>
      <c r="C26" s="14"/>
      <c r="D26" s="14"/>
      <c r="E26" s="46"/>
      <c r="F26" s="14"/>
      <c r="G26" s="14"/>
      <c r="H26" s="14"/>
      <c r="I26" s="14"/>
      <c r="J26" s="14"/>
      <c r="K26" s="14"/>
    </row>
    <row r="27" spans="1:11" ht="15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5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5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</sheetData>
  <hyperlinks>
    <hyperlink ref="A3" r:id="rId1" display="https://www.investprep.fr/"/>
  </hyperlinks>
  <pageMargins left="0.7" right="0.7" top="0.75" bottom="0.75" header="0.3" footer="0.3"/>
  <pageSetup paperSize="9" scale="7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29"/>
  <sheetViews>
    <sheetView showGridLines="0" view="pageBreakPreview" zoomScale="95" zoomScaleNormal="100" zoomScaleSheetLayoutView="95" workbookViewId="0">
      <selection activeCell="F24" sqref="F24"/>
    </sheetView>
  </sheetViews>
  <sheetFormatPr baseColWidth="10" defaultColWidth="11.44140625" defaultRowHeight="13.2" x14ac:dyDescent="0.25"/>
  <cols>
    <col min="1" max="2" width="2.77734375" style="1" customWidth="1"/>
    <col min="3" max="3" width="31.21875" style="1" customWidth="1"/>
    <col min="4" max="10" width="11.44140625" style="1"/>
    <col min="11" max="11" width="17.5546875" style="1" customWidth="1"/>
    <col min="12" max="12" width="14.33203125" style="1" customWidth="1"/>
    <col min="13" max="16384" width="11.44140625" style="1"/>
  </cols>
  <sheetData>
    <row r="1" spans="1:14" ht="21" x14ac:dyDescent="0.4">
      <c r="A1" s="4" t="s">
        <v>201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6" x14ac:dyDescent="0.3">
      <c r="A2" s="6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" x14ac:dyDescent="0.3">
      <c r="A3" s="7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6" spans="1:14" ht="15.6" x14ac:dyDescent="0.3">
      <c r="B6" s="35">
        <v>1</v>
      </c>
      <c r="C6" s="12" t="s">
        <v>143</v>
      </c>
      <c r="D6" s="12"/>
      <c r="E6" s="12"/>
      <c r="F6" s="12"/>
      <c r="G6" s="12"/>
      <c r="H6" s="12"/>
      <c r="I6" s="12"/>
      <c r="J6" s="12"/>
      <c r="K6" s="12"/>
      <c r="L6" s="12"/>
      <c r="M6" s="2"/>
      <c r="N6" s="2"/>
    </row>
    <row r="7" spans="1:14" ht="15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4" ht="15" x14ac:dyDescent="0.25">
      <c r="B8" s="14"/>
      <c r="C8" s="14"/>
      <c r="D8" s="14"/>
      <c r="E8" s="14">
        <v>1</v>
      </c>
      <c r="F8" s="14">
        <f>E8+1</f>
        <v>2</v>
      </c>
      <c r="G8" s="14">
        <f t="shared" ref="G8:H8" si="0">F8+1</f>
        <v>3</v>
      </c>
      <c r="H8" s="14">
        <f t="shared" si="0"/>
        <v>4</v>
      </c>
      <c r="I8" s="14">
        <f>H8+1</f>
        <v>5</v>
      </c>
      <c r="J8" s="14"/>
      <c r="K8" s="14"/>
      <c r="L8" s="14"/>
    </row>
    <row r="9" spans="1:14" ht="15.6" x14ac:dyDescent="0.3">
      <c r="B9" s="14"/>
      <c r="C9" s="6" t="s">
        <v>84</v>
      </c>
      <c r="D9" s="36"/>
      <c r="E9" s="6">
        <v>2023</v>
      </c>
      <c r="F9" s="6">
        <f>E9+1</f>
        <v>2024</v>
      </c>
      <c r="G9" s="6">
        <f t="shared" ref="G9:I9" si="1">F9+1</f>
        <v>2025</v>
      </c>
      <c r="H9" s="6">
        <f t="shared" si="1"/>
        <v>2026</v>
      </c>
      <c r="I9" s="6">
        <f t="shared" si="1"/>
        <v>2027</v>
      </c>
      <c r="J9" s="14"/>
      <c r="K9" s="6" t="s">
        <v>150</v>
      </c>
      <c r="L9" s="6"/>
    </row>
    <row r="10" spans="1:14" ht="15" x14ac:dyDescent="0.25">
      <c r="B10" s="14"/>
      <c r="C10" s="14" t="s">
        <v>144</v>
      </c>
      <c r="D10" s="14"/>
      <c r="E10" s="49">
        <f>IPMT(L11+L12,E8,L13,-L10)</f>
        <v>6.0000000000000009</v>
      </c>
      <c r="F10" s="49">
        <f>IPMT(L11+L12,F8,L13,-L10)</f>
        <v>4.8698725715965443</v>
      </c>
      <c r="G10" s="49">
        <f>IPMT(L11+L12,G8,L13,-L10)</f>
        <v>3.7058413203409848</v>
      </c>
      <c r="H10" s="49">
        <f>IPMT(L11+L12,H8,L13,-L10)</f>
        <v>2.5068891315477577</v>
      </c>
      <c r="I10" s="49">
        <f>IPMT(L11+L12,I8,L13,-L10)</f>
        <v>1.2719683770907342</v>
      </c>
      <c r="J10" s="14"/>
      <c r="K10" s="14" t="s">
        <v>145</v>
      </c>
      <c r="L10" s="24">
        <f>Hypothèses!D32</f>
        <v>200</v>
      </c>
    </row>
    <row r="11" spans="1:14" ht="15" x14ac:dyDescent="0.25">
      <c r="B11" s="14"/>
      <c r="C11" s="14" t="s">
        <v>146</v>
      </c>
      <c r="D11" s="14"/>
      <c r="E11" s="49">
        <f>PPMT(L11+L12,E8,L13,-L10)</f>
        <v>37.670914280115198</v>
      </c>
      <c r="F11" s="49">
        <f>PPMT(L11+L12,F8,L13,-L10)</f>
        <v>38.80104170851866</v>
      </c>
      <c r="G11" s="49">
        <f>PPMT(L11+L12,G8,L13,-L10)</f>
        <v>39.965072959774218</v>
      </c>
      <c r="H11" s="49">
        <f>PPMT(L11+L12,H8,L13,-L10)</f>
        <v>41.164025148567447</v>
      </c>
      <c r="I11" s="49">
        <f>PPMT(L11+L12,I8,L13,-L10)</f>
        <v>42.398945903024469</v>
      </c>
      <c r="J11" s="14"/>
      <c r="K11" s="14" t="s">
        <v>86</v>
      </c>
      <c r="L11" s="50">
        <f>Hypothèses!D33</f>
        <v>2.5000000000000001E-2</v>
      </c>
    </row>
    <row r="12" spans="1:14" ht="15.6" x14ac:dyDescent="0.3">
      <c r="B12" s="14"/>
      <c r="C12" s="39" t="s">
        <v>147</v>
      </c>
      <c r="D12" s="39"/>
      <c r="E12" s="51">
        <f>L10-E11</f>
        <v>162.3290857198848</v>
      </c>
      <c r="F12" s="51">
        <f>E12-F11</f>
        <v>123.52804401136615</v>
      </c>
      <c r="G12" s="51">
        <f t="shared" ref="G12:I12" si="2">F12-G11</f>
        <v>83.56297105159193</v>
      </c>
      <c r="H12" s="51">
        <f t="shared" si="2"/>
        <v>42.398945903024483</v>
      </c>
      <c r="I12" s="51">
        <f t="shared" si="2"/>
        <v>0</v>
      </c>
      <c r="J12" s="14"/>
      <c r="K12" s="14" t="s">
        <v>87</v>
      </c>
      <c r="L12" s="50">
        <f>Hypothèses!D34</f>
        <v>5.0000000000000001E-3</v>
      </c>
    </row>
    <row r="13" spans="1:14" ht="15" x14ac:dyDescent="0.25">
      <c r="B13" s="14"/>
      <c r="C13" s="14" t="s">
        <v>152</v>
      </c>
      <c r="D13" s="14"/>
      <c r="E13" s="49">
        <f>E10+E11</f>
        <v>43.670914280115198</v>
      </c>
      <c r="F13" s="49">
        <f t="shared" ref="F13:I13" si="3">F10+F11</f>
        <v>43.670914280115205</v>
      </c>
      <c r="G13" s="49">
        <f t="shared" si="3"/>
        <v>43.670914280115205</v>
      </c>
      <c r="H13" s="49">
        <f t="shared" si="3"/>
        <v>43.670914280115205</v>
      </c>
      <c r="I13" s="49">
        <f t="shared" si="3"/>
        <v>43.670914280115205</v>
      </c>
      <c r="J13" s="14"/>
      <c r="K13" s="14" t="s">
        <v>88</v>
      </c>
      <c r="L13" s="26">
        <v>5</v>
      </c>
    </row>
    <row r="14" spans="1:14" ht="15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4" ht="15.6" x14ac:dyDescent="0.3">
      <c r="B15" s="14"/>
      <c r="C15" s="6" t="s">
        <v>90</v>
      </c>
      <c r="D15" s="36"/>
      <c r="E15" s="6">
        <v>2023</v>
      </c>
      <c r="F15" s="6">
        <f>E15+1</f>
        <v>2024</v>
      </c>
      <c r="G15" s="6">
        <f t="shared" ref="G15:I15" si="4">F15+1</f>
        <v>2025</v>
      </c>
      <c r="H15" s="6">
        <f t="shared" si="4"/>
        <v>2026</v>
      </c>
      <c r="I15" s="6">
        <f t="shared" si="4"/>
        <v>2027</v>
      </c>
      <c r="J15" s="14"/>
      <c r="K15" s="6" t="s">
        <v>151</v>
      </c>
      <c r="L15" s="6"/>
    </row>
    <row r="16" spans="1:14" ht="15" x14ac:dyDescent="0.25">
      <c r="B16" s="14"/>
      <c r="C16" s="14" t="s">
        <v>144</v>
      </c>
      <c r="D16" s="14"/>
      <c r="E16" s="49">
        <f>(L17+L18)*L16</f>
        <v>2.4499999999999997</v>
      </c>
      <c r="F16" s="49">
        <f>(L17+L18)*L16</f>
        <v>2.4499999999999997</v>
      </c>
      <c r="G16" s="49">
        <f>(L17+L18)*L16</f>
        <v>2.4499999999999997</v>
      </c>
      <c r="H16" s="49">
        <f>(L17+L18)*L16</f>
        <v>2.4499999999999997</v>
      </c>
      <c r="I16" s="49">
        <f>(L17+L18)*L16</f>
        <v>2.4499999999999997</v>
      </c>
      <c r="J16" s="14"/>
      <c r="K16" s="14" t="s">
        <v>145</v>
      </c>
      <c r="L16" s="24">
        <v>70</v>
      </c>
    </row>
    <row r="17" spans="2:12" ht="15" x14ac:dyDescent="0.25">
      <c r="B17" s="14"/>
      <c r="C17" s="14" t="s">
        <v>146</v>
      </c>
      <c r="D17" s="14"/>
      <c r="E17" s="37">
        <v>0</v>
      </c>
      <c r="F17" s="37">
        <v>0</v>
      </c>
      <c r="G17" s="37">
        <v>0</v>
      </c>
      <c r="H17" s="37">
        <v>0</v>
      </c>
      <c r="I17" s="37">
        <v>70</v>
      </c>
      <c r="J17" s="14"/>
      <c r="K17" s="14" t="s">
        <v>86</v>
      </c>
      <c r="L17" s="50">
        <v>0.03</v>
      </c>
    </row>
    <row r="18" spans="2:12" ht="15.6" x14ac:dyDescent="0.3">
      <c r="B18" s="14"/>
      <c r="C18" s="39" t="s">
        <v>147</v>
      </c>
      <c r="D18" s="39"/>
      <c r="E18" s="39">
        <f>L16-E17</f>
        <v>70</v>
      </c>
      <c r="F18" s="39">
        <f>L16-F17</f>
        <v>70</v>
      </c>
      <c r="G18" s="39">
        <f>L16-G17</f>
        <v>70</v>
      </c>
      <c r="H18" s="39">
        <f>L16-H17</f>
        <v>70</v>
      </c>
      <c r="I18" s="39">
        <f>L16-I17</f>
        <v>0</v>
      </c>
      <c r="J18" s="14"/>
      <c r="K18" s="14" t="s">
        <v>87</v>
      </c>
      <c r="L18" s="50">
        <v>5.0000000000000001E-3</v>
      </c>
    </row>
    <row r="19" spans="2:12" ht="15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 t="s">
        <v>88</v>
      </c>
      <c r="L19" s="26">
        <v>5</v>
      </c>
    </row>
    <row r="20" spans="2:12" ht="1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52"/>
    </row>
    <row r="21" spans="2:12" ht="15.6" x14ac:dyDescent="0.3">
      <c r="B21" s="14"/>
      <c r="C21" s="53" t="s">
        <v>140</v>
      </c>
      <c r="D21" s="54"/>
      <c r="E21" s="53">
        <v>2023</v>
      </c>
      <c r="F21" s="53">
        <f>E21+1</f>
        <v>2024</v>
      </c>
      <c r="G21" s="53">
        <f t="shared" ref="G21:I21" si="5">F21+1</f>
        <v>2025</v>
      </c>
      <c r="H21" s="53">
        <f t="shared" si="5"/>
        <v>2026</v>
      </c>
      <c r="I21" s="53">
        <f t="shared" si="5"/>
        <v>2027</v>
      </c>
      <c r="J21" s="14"/>
      <c r="K21" s="14"/>
      <c r="L21" s="14"/>
    </row>
    <row r="22" spans="2:12" ht="15" x14ac:dyDescent="0.25">
      <c r="B22" s="14"/>
      <c r="C22" s="14" t="s">
        <v>148</v>
      </c>
      <c r="D22" s="14"/>
      <c r="E22" s="49">
        <f>E10+E16</f>
        <v>8.4500000000000011</v>
      </c>
      <c r="F22" s="49">
        <f t="shared" ref="F22:I22" si="6">F10+F16</f>
        <v>7.3198725715965445</v>
      </c>
      <c r="G22" s="49">
        <f t="shared" si="6"/>
        <v>6.1558413203409845</v>
      </c>
      <c r="H22" s="49">
        <f t="shared" si="6"/>
        <v>4.9568891315477579</v>
      </c>
      <c r="I22" s="49">
        <f t="shared" si="6"/>
        <v>3.7219683770907341</v>
      </c>
      <c r="J22" s="14"/>
      <c r="K22" s="14"/>
      <c r="L22" s="14"/>
    </row>
    <row r="23" spans="2:12" ht="15" x14ac:dyDescent="0.25">
      <c r="B23" s="14"/>
      <c r="C23" s="14" t="s">
        <v>149</v>
      </c>
      <c r="D23" s="14"/>
      <c r="E23" s="49">
        <f>E11+E17</f>
        <v>37.670914280115198</v>
      </c>
      <c r="F23" s="49">
        <f t="shared" ref="F23:I23" si="7">F11+F17</f>
        <v>38.80104170851866</v>
      </c>
      <c r="G23" s="49">
        <f t="shared" si="7"/>
        <v>39.965072959774218</v>
      </c>
      <c r="H23" s="49">
        <f t="shared" si="7"/>
        <v>41.164025148567447</v>
      </c>
      <c r="I23" s="49">
        <f t="shared" si="7"/>
        <v>112.39894590302447</v>
      </c>
      <c r="J23" s="14"/>
      <c r="K23" s="14"/>
      <c r="L23" s="14"/>
    </row>
    <row r="24" spans="2:12" ht="15.6" x14ac:dyDescent="0.3">
      <c r="B24" s="14"/>
      <c r="C24" s="39" t="s">
        <v>147</v>
      </c>
      <c r="D24" s="39"/>
      <c r="E24" s="51">
        <f>E12+E18</f>
        <v>232.3290857198848</v>
      </c>
      <c r="F24" s="51">
        <f t="shared" ref="F24:I24" si="8">F12+F18</f>
        <v>193.52804401136615</v>
      </c>
      <c r="G24" s="51">
        <f t="shared" si="8"/>
        <v>153.56297105159194</v>
      </c>
      <c r="H24" s="51">
        <f t="shared" si="8"/>
        <v>112.39894590302448</v>
      </c>
      <c r="I24" s="51">
        <f t="shared" si="8"/>
        <v>0</v>
      </c>
      <c r="J24" s="14"/>
      <c r="K24" s="14"/>
      <c r="L24" s="14"/>
    </row>
    <row r="25" spans="2:12" ht="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ht="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 ht="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2:12" ht="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2:12" ht="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</sheetData>
  <hyperlinks>
    <hyperlink ref="A3" r:id="rId1" display="https://www.investprep.fr/"/>
  </hyperlinks>
  <pageMargins left="0.7" right="0.7" top="0.75" bottom="0.75" header="0.3" footer="0.3"/>
  <pageSetup paperSize="9" scale="7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104"/>
  <sheetViews>
    <sheetView showGridLines="0" view="pageBreakPreview" topLeftCell="A94" zoomScale="124" zoomScaleNormal="100" zoomScaleSheetLayoutView="124" workbookViewId="0">
      <selection activeCell="H106" sqref="H106"/>
    </sheetView>
  </sheetViews>
  <sheetFormatPr baseColWidth="10" defaultColWidth="11.44140625" defaultRowHeight="13.2" x14ac:dyDescent="0.25"/>
  <cols>
    <col min="1" max="2" width="2.77734375" style="1" customWidth="1"/>
    <col min="3" max="3" width="36.21875" style="1" customWidth="1"/>
    <col min="4" max="9" width="12.109375" style="1" bestFit="1" customWidth="1"/>
    <col min="10" max="10" width="11.44140625" style="1"/>
    <col min="11" max="11" width="14.77734375" style="1" customWidth="1"/>
    <col min="12" max="12" width="11.44140625" style="1"/>
    <col min="13" max="13" width="26.77734375" style="1" customWidth="1"/>
    <col min="14" max="16384" width="11.44140625" style="1"/>
  </cols>
  <sheetData>
    <row r="1" spans="1:14" ht="21" x14ac:dyDescent="0.4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6" x14ac:dyDescent="0.3">
      <c r="A2" s="6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" x14ac:dyDescent="0.3">
      <c r="A3" s="7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6" spans="1:14" ht="15.6" x14ac:dyDescent="0.3">
      <c r="B6" s="35">
        <v>1</v>
      </c>
      <c r="C6" s="12" t="s">
        <v>153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15.6" x14ac:dyDescent="0.3">
      <c r="B7" s="14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ht="15.6" x14ac:dyDescent="0.3">
      <c r="B8" s="14"/>
      <c r="C8" s="6" t="s">
        <v>154</v>
      </c>
      <c r="D8" s="36" t="s">
        <v>126</v>
      </c>
      <c r="E8" s="6">
        <v>2023</v>
      </c>
      <c r="F8" s="6">
        <f>E8+1</f>
        <v>2024</v>
      </c>
      <c r="G8" s="6">
        <f t="shared" ref="G8:I8" si="0">F8+1</f>
        <v>2025</v>
      </c>
      <c r="H8" s="6">
        <f t="shared" si="0"/>
        <v>2026</v>
      </c>
      <c r="I8" s="6">
        <f t="shared" si="0"/>
        <v>2027</v>
      </c>
      <c r="J8" s="14"/>
      <c r="K8" s="14"/>
      <c r="L8" s="14"/>
      <c r="M8" s="14"/>
      <c r="N8" s="14"/>
    </row>
    <row r="9" spans="1:14" ht="15.6" x14ac:dyDescent="0.3">
      <c r="B9" s="14"/>
      <c r="C9" s="55" t="s">
        <v>155</v>
      </c>
      <c r="D9" s="56">
        <v>300</v>
      </c>
      <c r="E9" s="57">
        <f>D9+D9*Hypothèses!D44</f>
        <v>315</v>
      </c>
      <c r="F9" s="57">
        <f>E9+E9*Hypothèses!E44</f>
        <v>330.75</v>
      </c>
      <c r="G9" s="57">
        <f>F9+F9*Hypothèses!F44</f>
        <v>347.28750000000002</v>
      </c>
      <c r="H9" s="57">
        <f>G9+G9*Hypothèses!G44</f>
        <v>364.65187500000002</v>
      </c>
      <c r="I9" s="57">
        <f>H9+H9*Hypothèses!H44</f>
        <v>382.88446875</v>
      </c>
      <c r="J9" s="14"/>
      <c r="K9" s="14"/>
      <c r="L9" s="14"/>
      <c r="M9" s="14"/>
      <c r="N9" s="14"/>
    </row>
    <row r="10" spans="1:14" ht="15.6" x14ac:dyDescent="0.3">
      <c r="B10" s="14"/>
      <c r="C10" s="58" t="s">
        <v>156</v>
      </c>
      <c r="D10" s="59"/>
      <c r="E10" s="60">
        <f>Hypothèses!D44</f>
        <v>0.05</v>
      </c>
      <c r="F10" s="60">
        <f>Hypothèses!E44</f>
        <v>0.05</v>
      </c>
      <c r="G10" s="60">
        <f>Hypothèses!F44</f>
        <v>0.05</v>
      </c>
      <c r="H10" s="60">
        <f>Hypothèses!G44</f>
        <v>0.05</v>
      </c>
      <c r="I10" s="60">
        <f>Hypothèses!H44</f>
        <v>0.05</v>
      </c>
      <c r="J10" s="14"/>
      <c r="K10" s="14"/>
      <c r="L10" s="14"/>
      <c r="M10" s="14"/>
      <c r="N10" s="14"/>
    </row>
    <row r="11" spans="1:14" ht="15.6" x14ac:dyDescent="0.3">
      <c r="B11" s="14"/>
      <c r="C11" s="14" t="s">
        <v>157</v>
      </c>
      <c r="D11" s="61"/>
      <c r="E11" s="62">
        <f>-E9*E12</f>
        <v>-126</v>
      </c>
      <c r="F11" s="62">
        <f t="shared" ref="F11:I11" si="1">-F9*F12</f>
        <v>-132.30000000000001</v>
      </c>
      <c r="G11" s="62">
        <f t="shared" si="1"/>
        <v>-138.91500000000002</v>
      </c>
      <c r="H11" s="62">
        <f t="shared" si="1"/>
        <v>-145.86075000000002</v>
      </c>
      <c r="I11" s="62">
        <f t="shared" si="1"/>
        <v>-153.15378749999999</v>
      </c>
      <c r="J11" s="14"/>
      <c r="K11" s="14"/>
      <c r="L11" s="14"/>
      <c r="M11" s="14"/>
      <c r="N11" s="14"/>
    </row>
    <row r="12" spans="1:14" ht="15.6" x14ac:dyDescent="0.3">
      <c r="B12" s="14"/>
      <c r="C12" s="58" t="s">
        <v>158</v>
      </c>
      <c r="D12" s="59"/>
      <c r="E12" s="60">
        <f>Hypothèses!D49</f>
        <v>0.4</v>
      </c>
      <c r="F12" s="60">
        <f>Hypothèses!E49</f>
        <v>0.4</v>
      </c>
      <c r="G12" s="60">
        <f>Hypothèses!F49</f>
        <v>0.4</v>
      </c>
      <c r="H12" s="60">
        <f>Hypothèses!G49</f>
        <v>0.4</v>
      </c>
      <c r="I12" s="60">
        <f>Hypothèses!H49</f>
        <v>0.4</v>
      </c>
      <c r="J12" s="14"/>
      <c r="K12" s="14"/>
      <c r="L12" s="14"/>
      <c r="M12" s="14"/>
      <c r="N12" s="14"/>
    </row>
    <row r="13" spans="1:14" ht="15.6" x14ac:dyDescent="0.3">
      <c r="B13" s="14"/>
      <c r="C13" s="14" t="s">
        <v>159</v>
      </c>
      <c r="D13" s="61"/>
      <c r="E13" s="62">
        <f>-E9*E14</f>
        <v>-15.75</v>
      </c>
      <c r="F13" s="62">
        <f t="shared" ref="F13:I13" si="2">-F9*F14</f>
        <v>-16.537500000000001</v>
      </c>
      <c r="G13" s="62">
        <f t="shared" si="2"/>
        <v>-17.364375000000003</v>
      </c>
      <c r="H13" s="62">
        <f t="shared" si="2"/>
        <v>-18.232593750000003</v>
      </c>
      <c r="I13" s="62">
        <f t="shared" si="2"/>
        <v>-19.144223437499999</v>
      </c>
      <c r="J13" s="14"/>
      <c r="K13" s="14"/>
      <c r="L13" s="14"/>
      <c r="M13" s="14"/>
      <c r="N13" s="14"/>
    </row>
    <row r="14" spans="1:14" ht="15.6" x14ac:dyDescent="0.3">
      <c r="B14" s="14"/>
      <c r="C14" s="58" t="s">
        <v>158</v>
      </c>
      <c r="D14" s="59"/>
      <c r="E14" s="60">
        <v>0.05</v>
      </c>
      <c r="F14" s="60">
        <f>E14</f>
        <v>0.05</v>
      </c>
      <c r="G14" s="60">
        <f t="shared" ref="G14:I14" si="3">F14</f>
        <v>0.05</v>
      </c>
      <c r="H14" s="60">
        <f t="shared" si="3"/>
        <v>0.05</v>
      </c>
      <c r="I14" s="60">
        <f t="shared" si="3"/>
        <v>0.05</v>
      </c>
      <c r="J14" s="14"/>
      <c r="K14" s="14"/>
      <c r="L14" s="14"/>
      <c r="M14" s="14"/>
      <c r="N14" s="14"/>
    </row>
    <row r="15" spans="1:14" ht="15.6" x14ac:dyDescent="0.3">
      <c r="B15" s="14"/>
      <c r="C15" s="14" t="s">
        <v>160</v>
      </c>
      <c r="D15" s="61"/>
      <c r="E15" s="62">
        <f>-E9*E16</f>
        <v>-78.75</v>
      </c>
      <c r="F15" s="62">
        <f t="shared" ref="F15:I15" si="4">-F9*F16</f>
        <v>-82.6875</v>
      </c>
      <c r="G15" s="62">
        <f t="shared" si="4"/>
        <v>-86.821875000000006</v>
      </c>
      <c r="H15" s="62">
        <f t="shared" si="4"/>
        <v>-91.162968750000005</v>
      </c>
      <c r="I15" s="62">
        <f t="shared" si="4"/>
        <v>-95.721117187499999</v>
      </c>
      <c r="J15" s="14"/>
      <c r="K15" s="14"/>
      <c r="L15" s="14"/>
      <c r="M15" s="14"/>
      <c r="N15" s="14"/>
    </row>
    <row r="16" spans="1:14" ht="15.6" x14ac:dyDescent="0.3">
      <c r="B16" s="14"/>
      <c r="C16" s="58" t="s">
        <v>158</v>
      </c>
      <c r="D16" s="59"/>
      <c r="E16" s="60">
        <f>Hypothèses!D56</f>
        <v>0.25</v>
      </c>
      <c r="F16" s="60">
        <f>Hypothèses!E56</f>
        <v>0.25</v>
      </c>
      <c r="G16" s="60">
        <f>Hypothèses!F56</f>
        <v>0.25</v>
      </c>
      <c r="H16" s="60">
        <f>Hypothèses!G56</f>
        <v>0.25</v>
      </c>
      <c r="I16" s="60">
        <f>Hypothèses!H56</f>
        <v>0.25</v>
      </c>
      <c r="J16" s="14"/>
      <c r="K16" s="14"/>
      <c r="L16" s="14"/>
      <c r="M16" s="14"/>
      <c r="N16" s="14"/>
    </row>
    <row r="17" spans="2:14" ht="15.6" x14ac:dyDescent="0.3">
      <c r="B17" s="14"/>
      <c r="C17" s="55" t="s">
        <v>161</v>
      </c>
      <c r="D17" s="56">
        <v>85</v>
      </c>
      <c r="E17" s="57">
        <f>SUM(E9,E11,E13,E15)</f>
        <v>94.5</v>
      </c>
      <c r="F17" s="57">
        <f t="shared" ref="F17:I17" si="5">SUM(F9,F11,F13,F15)</f>
        <v>99.224999999999994</v>
      </c>
      <c r="G17" s="57">
        <f t="shared" si="5"/>
        <v>104.18625</v>
      </c>
      <c r="H17" s="57">
        <f t="shared" si="5"/>
        <v>109.39556249999998</v>
      </c>
      <c r="I17" s="57">
        <f t="shared" si="5"/>
        <v>114.86534062500002</v>
      </c>
      <c r="J17" s="14"/>
      <c r="K17" s="14"/>
      <c r="L17" s="14"/>
      <c r="M17" s="14"/>
      <c r="N17" s="14"/>
    </row>
    <row r="18" spans="2:14" ht="15.6" x14ac:dyDescent="0.3">
      <c r="B18" s="14"/>
      <c r="C18" s="58" t="s">
        <v>158</v>
      </c>
      <c r="D18" s="59"/>
      <c r="E18" s="60">
        <f>E17/E9</f>
        <v>0.3</v>
      </c>
      <c r="F18" s="60">
        <f>F17/F9</f>
        <v>0.3</v>
      </c>
      <c r="G18" s="60">
        <f>G17/G9</f>
        <v>0.3</v>
      </c>
      <c r="H18" s="60">
        <f>H17/H9</f>
        <v>0.29999999999999993</v>
      </c>
      <c r="I18" s="60">
        <f>I17/I9</f>
        <v>0.30000000000000004</v>
      </c>
      <c r="J18" s="14"/>
      <c r="K18" s="14"/>
      <c r="L18" s="14"/>
      <c r="M18" s="14"/>
      <c r="N18" s="14"/>
    </row>
    <row r="19" spans="2:14" ht="15" x14ac:dyDescent="0.25">
      <c r="B19" s="14"/>
      <c r="C19" s="14" t="s">
        <v>162</v>
      </c>
      <c r="D19" s="63"/>
      <c r="E19" s="41">
        <f>-E9*E20</f>
        <v>-15.75</v>
      </c>
      <c r="F19" s="41">
        <f t="shared" ref="F19:I19" si="6">-F9*F20</f>
        <v>-16.537500000000001</v>
      </c>
      <c r="G19" s="41">
        <f t="shared" si="6"/>
        <v>-17.364375000000003</v>
      </c>
      <c r="H19" s="41">
        <f t="shared" si="6"/>
        <v>-18.232593750000003</v>
      </c>
      <c r="I19" s="41">
        <f t="shared" si="6"/>
        <v>-19.144223437499999</v>
      </c>
      <c r="J19" s="14"/>
      <c r="K19" s="14"/>
      <c r="L19" s="14"/>
      <c r="M19" s="14"/>
      <c r="N19" s="14"/>
    </row>
    <row r="20" spans="2:14" ht="15.6" x14ac:dyDescent="0.3">
      <c r="B20" s="14"/>
      <c r="C20" s="58" t="s">
        <v>158</v>
      </c>
      <c r="D20" s="64"/>
      <c r="E20" s="60">
        <v>0.05</v>
      </c>
      <c r="F20" s="60">
        <f>E20</f>
        <v>0.05</v>
      </c>
      <c r="G20" s="60">
        <f t="shared" ref="G20:I20" si="7">F20</f>
        <v>0.05</v>
      </c>
      <c r="H20" s="60">
        <f t="shared" si="7"/>
        <v>0.05</v>
      </c>
      <c r="I20" s="60">
        <f t="shared" si="7"/>
        <v>0.05</v>
      </c>
      <c r="J20" s="14"/>
      <c r="K20" s="14"/>
      <c r="L20" s="14"/>
      <c r="M20" s="14"/>
      <c r="N20" s="14"/>
    </row>
    <row r="21" spans="2:14" ht="15.6" x14ac:dyDescent="0.3">
      <c r="B21" s="14"/>
      <c r="C21" s="55" t="s">
        <v>163</v>
      </c>
      <c r="D21" s="65"/>
      <c r="E21" s="57">
        <f>E17+E19</f>
        <v>78.75</v>
      </c>
      <c r="F21" s="57">
        <f t="shared" ref="F21:I21" si="8">F17+F19</f>
        <v>82.6875</v>
      </c>
      <c r="G21" s="57">
        <f t="shared" si="8"/>
        <v>86.821875000000006</v>
      </c>
      <c r="H21" s="57">
        <f t="shared" si="8"/>
        <v>91.162968749999976</v>
      </c>
      <c r="I21" s="57">
        <f t="shared" si="8"/>
        <v>95.721117187500013</v>
      </c>
      <c r="J21" s="14"/>
      <c r="K21" s="14"/>
      <c r="L21" s="14"/>
      <c r="M21" s="14"/>
      <c r="N21" s="14"/>
    </row>
    <row r="22" spans="2:14" ht="15" x14ac:dyDescent="0.25">
      <c r="B22" s="14"/>
      <c r="C22" s="14" t="s">
        <v>164</v>
      </c>
      <c r="D22" s="63"/>
      <c r="E22" s="41">
        <f>-Dettes!E22</f>
        <v>-8.4500000000000011</v>
      </c>
      <c r="F22" s="41">
        <f>-Dettes!F22</f>
        <v>-7.3198725715965445</v>
      </c>
      <c r="G22" s="41">
        <f>-Dettes!G22</f>
        <v>-6.1558413203409845</v>
      </c>
      <c r="H22" s="41">
        <f>-Dettes!H22</f>
        <v>-4.9568891315477579</v>
      </c>
      <c r="I22" s="41">
        <f>-Dettes!I22</f>
        <v>-3.7219683770907341</v>
      </c>
      <c r="J22" s="14"/>
      <c r="K22" s="14"/>
      <c r="L22" s="14"/>
      <c r="M22" s="14"/>
      <c r="N22" s="14"/>
    </row>
    <row r="23" spans="2:14" ht="15" x14ac:dyDescent="0.25">
      <c r="B23" s="14"/>
      <c r="C23" s="14" t="s">
        <v>165</v>
      </c>
      <c r="D23" s="63"/>
      <c r="E23" s="41">
        <f>-'Emploi-Ressource'!D24</f>
        <v>-6.88</v>
      </c>
      <c r="F23" s="41"/>
      <c r="G23" s="41"/>
      <c r="H23" s="41"/>
      <c r="I23" s="41"/>
      <c r="J23" s="14"/>
      <c r="K23" s="14"/>
      <c r="L23" s="14"/>
      <c r="M23" s="14"/>
      <c r="N23" s="14"/>
    </row>
    <row r="24" spans="2:14" ht="15.6" x14ac:dyDescent="0.3">
      <c r="B24" s="14"/>
      <c r="C24" s="16" t="s">
        <v>166</v>
      </c>
      <c r="D24" s="63"/>
      <c r="E24" s="44">
        <f>E21+E22+E23</f>
        <v>63.419999999999995</v>
      </c>
      <c r="F24" s="44">
        <f t="shared" ref="F24:I24" si="9">F21+F22+F23</f>
        <v>75.367627428403452</v>
      </c>
      <c r="G24" s="44">
        <f t="shared" si="9"/>
        <v>80.666033679659023</v>
      </c>
      <c r="H24" s="44">
        <f t="shared" si="9"/>
        <v>86.206079618452222</v>
      </c>
      <c r="I24" s="44">
        <f t="shared" si="9"/>
        <v>91.999148810409281</v>
      </c>
      <c r="J24" s="14"/>
      <c r="K24" s="14"/>
      <c r="L24" s="14"/>
      <c r="M24" s="14"/>
      <c r="N24" s="14"/>
    </row>
    <row r="25" spans="2:14" ht="15" x14ac:dyDescent="0.25">
      <c r="B25" s="14"/>
      <c r="C25" s="14" t="s">
        <v>167</v>
      </c>
      <c r="D25" s="66"/>
      <c r="E25" s="41">
        <f>-E24*E26</f>
        <v>-15.854999999999999</v>
      </c>
      <c r="F25" s="41">
        <f t="shared" ref="F25:I25" si="10">-F24*F26</f>
        <v>-18.841906857100863</v>
      </c>
      <c r="G25" s="41">
        <f t="shared" si="10"/>
        <v>-20.166508419914756</v>
      </c>
      <c r="H25" s="41">
        <f t="shared" si="10"/>
        <v>-21.551519904613055</v>
      </c>
      <c r="I25" s="41">
        <f t="shared" si="10"/>
        <v>-22.99978720260232</v>
      </c>
      <c r="J25" s="14"/>
      <c r="K25" s="14"/>
      <c r="L25" s="14"/>
      <c r="M25" s="14"/>
      <c r="N25" s="14"/>
    </row>
    <row r="26" spans="2:14" ht="15.6" x14ac:dyDescent="0.3">
      <c r="B26" s="14"/>
      <c r="C26" s="58" t="s">
        <v>168</v>
      </c>
      <c r="D26" s="64"/>
      <c r="E26" s="60">
        <v>0.25</v>
      </c>
      <c r="F26" s="60">
        <v>0.25</v>
      </c>
      <c r="G26" s="60">
        <v>0.25</v>
      </c>
      <c r="H26" s="60">
        <v>0.25</v>
      </c>
      <c r="I26" s="60">
        <v>0.25</v>
      </c>
      <c r="J26" s="14"/>
      <c r="K26" s="14"/>
      <c r="L26" s="14"/>
      <c r="M26" s="14"/>
      <c r="N26" s="14"/>
    </row>
    <row r="27" spans="2:14" ht="15.6" x14ac:dyDescent="0.3">
      <c r="B27" s="14"/>
      <c r="C27" s="39" t="s">
        <v>169</v>
      </c>
      <c r="D27" s="67"/>
      <c r="E27" s="40">
        <f>E24+E25</f>
        <v>47.564999999999998</v>
      </c>
      <c r="F27" s="40">
        <f t="shared" ref="F27:I27" si="11">F24+F25</f>
        <v>56.525720571302585</v>
      </c>
      <c r="G27" s="40">
        <f t="shared" si="11"/>
        <v>60.499525259744267</v>
      </c>
      <c r="H27" s="40">
        <f t="shared" si="11"/>
        <v>64.654559713839163</v>
      </c>
      <c r="I27" s="40">
        <f t="shared" si="11"/>
        <v>68.999361607806961</v>
      </c>
      <c r="J27" s="14"/>
      <c r="K27" s="14"/>
      <c r="L27" s="14"/>
      <c r="M27" s="14"/>
      <c r="N27" s="14"/>
    </row>
    <row r="28" spans="2:14" ht="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 ht="15.6" x14ac:dyDescent="0.3">
      <c r="B29" s="14"/>
      <c r="C29" s="6" t="s">
        <v>170</v>
      </c>
      <c r="D29" s="36" t="s">
        <v>126</v>
      </c>
      <c r="E29" s="6">
        <v>2023</v>
      </c>
      <c r="F29" s="6">
        <f>E29+1</f>
        <v>2024</v>
      </c>
      <c r="G29" s="6">
        <f t="shared" ref="G29:I29" si="12">F29+1</f>
        <v>2025</v>
      </c>
      <c r="H29" s="6">
        <f t="shared" si="12"/>
        <v>2026</v>
      </c>
      <c r="I29" s="6">
        <f t="shared" si="12"/>
        <v>2027</v>
      </c>
      <c r="J29" s="14"/>
      <c r="K29" s="14"/>
      <c r="L29" s="14"/>
      <c r="M29" s="14"/>
      <c r="N29" s="14"/>
    </row>
    <row r="30" spans="2:14" ht="15" x14ac:dyDescent="0.25">
      <c r="B30" s="14"/>
      <c r="C30" s="14" t="s">
        <v>166</v>
      </c>
      <c r="D30" s="14"/>
      <c r="E30" s="37">
        <f>+E24</f>
        <v>63.419999999999995</v>
      </c>
      <c r="F30" s="37">
        <f>+F24</f>
        <v>75.367627428403452</v>
      </c>
      <c r="G30" s="37">
        <f>+G24</f>
        <v>80.666033679659023</v>
      </c>
      <c r="H30" s="37">
        <f>+H24</f>
        <v>86.206079618452222</v>
      </c>
      <c r="I30" s="37">
        <f>+I24</f>
        <v>91.999148810409281</v>
      </c>
      <c r="J30" s="14"/>
      <c r="K30" s="14"/>
      <c r="L30" s="14"/>
      <c r="M30" s="14"/>
      <c r="N30" s="14"/>
    </row>
    <row r="31" spans="2:14" ht="15" x14ac:dyDescent="0.25">
      <c r="B31" s="14"/>
      <c r="C31" s="14" t="s">
        <v>171</v>
      </c>
      <c r="D31" s="14"/>
      <c r="E31" s="14">
        <f>MIN(D32,0)</f>
        <v>0</v>
      </c>
      <c r="F31" s="14"/>
      <c r="G31" s="14"/>
      <c r="H31" s="14"/>
      <c r="I31" s="14"/>
      <c r="J31" s="14"/>
      <c r="K31" s="14"/>
      <c r="L31" s="14"/>
      <c r="M31" s="14"/>
      <c r="N31" s="14"/>
    </row>
    <row r="32" spans="2:14" ht="15.6" x14ac:dyDescent="0.3">
      <c r="B32" s="14"/>
      <c r="C32" s="39" t="s">
        <v>172</v>
      </c>
      <c r="D32" s="68">
        <v>0</v>
      </c>
      <c r="E32" s="40">
        <f>E30+E31</f>
        <v>63.419999999999995</v>
      </c>
      <c r="F32" s="40">
        <f t="shared" ref="F32:I32" si="13">F30+F31</f>
        <v>75.367627428403452</v>
      </c>
      <c r="G32" s="40">
        <f t="shared" si="13"/>
        <v>80.666033679659023</v>
      </c>
      <c r="H32" s="40">
        <f t="shared" si="13"/>
        <v>86.206079618452222</v>
      </c>
      <c r="I32" s="40">
        <f t="shared" si="13"/>
        <v>91.999148810409281</v>
      </c>
      <c r="J32" s="14"/>
      <c r="K32" s="14"/>
      <c r="L32" s="14"/>
      <c r="M32" s="14"/>
      <c r="N32" s="14"/>
    </row>
    <row r="33" spans="2:14" ht="15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2:14" ht="15.6" x14ac:dyDescent="0.3">
      <c r="B34" s="14"/>
      <c r="C34" s="6" t="s">
        <v>173</v>
      </c>
      <c r="D34" s="36" t="s">
        <v>126</v>
      </c>
      <c r="E34" s="6">
        <v>2023</v>
      </c>
      <c r="F34" s="6">
        <f>E34+1</f>
        <v>2024</v>
      </c>
      <c r="G34" s="6">
        <f t="shared" ref="G34:I34" si="14">F34+1</f>
        <v>2025</v>
      </c>
      <c r="H34" s="6">
        <f t="shared" si="14"/>
        <v>2026</v>
      </c>
      <c r="I34" s="6">
        <f t="shared" si="14"/>
        <v>2027</v>
      </c>
      <c r="J34" s="14"/>
      <c r="K34" s="14"/>
      <c r="L34" s="14"/>
      <c r="M34" s="14"/>
      <c r="N34" s="14"/>
    </row>
    <row r="35" spans="2:14" ht="15" x14ac:dyDescent="0.25">
      <c r="B35" s="14"/>
      <c r="C35" s="14" t="s">
        <v>161</v>
      </c>
      <c r="D35" s="37">
        <v>85</v>
      </c>
      <c r="E35" s="37">
        <v>94.5</v>
      </c>
      <c r="F35" s="37">
        <v>99.224999999999994</v>
      </c>
      <c r="G35" s="37">
        <v>104.18625</v>
      </c>
      <c r="H35" s="37">
        <v>109.39556249999998</v>
      </c>
      <c r="I35" s="37">
        <v>114.86534062500002</v>
      </c>
      <c r="J35" s="14"/>
      <c r="K35" s="14"/>
      <c r="L35" s="14"/>
      <c r="M35" s="14"/>
      <c r="N35" s="14"/>
    </row>
    <row r="36" spans="2:14" ht="15" x14ac:dyDescent="0.25">
      <c r="B36" s="14"/>
      <c r="C36" s="14" t="s">
        <v>167</v>
      </c>
      <c r="D36" s="63"/>
      <c r="E36" s="41">
        <v>-15.875</v>
      </c>
      <c r="F36" s="41">
        <v>-18.841906857100863</v>
      </c>
      <c r="G36" s="41">
        <v>-20.166508419914756</v>
      </c>
      <c r="H36" s="41">
        <v>-21.551519904613055</v>
      </c>
      <c r="I36" s="41">
        <v>-22.99978720260232</v>
      </c>
      <c r="J36" s="14"/>
      <c r="K36" s="14"/>
      <c r="L36" s="14"/>
      <c r="M36" s="14"/>
      <c r="N36" s="14"/>
    </row>
    <row r="37" spans="2:14" ht="15" x14ac:dyDescent="0.25">
      <c r="B37" s="14"/>
      <c r="C37" s="14" t="s">
        <v>174</v>
      </c>
      <c r="D37" s="41"/>
      <c r="E37" s="41">
        <f>E52-D52</f>
        <v>-1.5</v>
      </c>
      <c r="F37" s="41">
        <f t="shared" ref="F37:I37" si="15">F52-E52</f>
        <v>-1.5750000000000028</v>
      </c>
      <c r="G37" s="41">
        <f t="shared" si="15"/>
        <v>-1.6537500000000023</v>
      </c>
      <c r="H37" s="41">
        <f t="shared" si="15"/>
        <v>-1.736437500000001</v>
      </c>
      <c r="I37" s="41">
        <f t="shared" si="15"/>
        <v>-1.8232593749999921</v>
      </c>
      <c r="J37" s="14"/>
      <c r="K37" s="14"/>
      <c r="L37" s="14"/>
      <c r="M37" s="14"/>
      <c r="N37" s="14"/>
    </row>
    <row r="38" spans="2:14" ht="15.6" x14ac:dyDescent="0.3">
      <c r="B38" s="14"/>
      <c r="C38" s="39" t="s">
        <v>175</v>
      </c>
      <c r="D38" s="67"/>
      <c r="E38" s="69">
        <f>SUM(E35:E37)</f>
        <v>77.125</v>
      </c>
      <c r="F38" s="69">
        <f t="shared" ref="F38:I38" si="16">SUM(F35:F37)</f>
        <v>78.808093142899125</v>
      </c>
      <c r="G38" s="69">
        <f t="shared" si="16"/>
        <v>82.36599158008525</v>
      </c>
      <c r="H38" s="69">
        <f t="shared" si="16"/>
        <v>86.10760509538693</v>
      </c>
      <c r="I38" s="69">
        <f t="shared" si="16"/>
        <v>90.042294047397704</v>
      </c>
      <c r="J38" s="14"/>
      <c r="K38" s="14"/>
      <c r="L38" s="14"/>
      <c r="M38" s="14"/>
      <c r="N38" s="14"/>
    </row>
    <row r="39" spans="2:14" ht="15" x14ac:dyDescent="0.25">
      <c r="B39" s="14"/>
      <c r="C39" s="14" t="s">
        <v>176</v>
      </c>
      <c r="D39" s="66"/>
      <c r="E39" s="41">
        <f>-E9*E40</f>
        <v>-15.75</v>
      </c>
      <c r="F39" s="41">
        <f t="shared" ref="F39:I39" si="17">-F9*F40</f>
        <v>-16.537500000000001</v>
      </c>
      <c r="G39" s="41">
        <f t="shared" si="17"/>
        <v>-17.364375000000003</v>
      </c>
      <c r="H39" s="41">
        <f t="shared" si="17"/>
        <v>-18.232593750000003</v>
      </c>
      <c r="I39" s="41">
        <f t="shared" si="17"/>
        <v>-19.144223437499999</v>
      </c>
      <c r="J39" s="14"/>
      <c r="K39" s="14"/>
      <c r="L39" s="14"/>
      <c r="M39" s="14"/>
      <c r="N39" s="14"/>
    </row>
    <row r="40" spans="2:14" ht="15.6" x14ac:dyDescent="0.3">
      <c r="B40" s="14"/>
      <c r="C40" s="58" t="s">
        <v>158</v>
      </c>
      <c r="D40" s="59"/>
      <c r="E40" s="60">
        <v>0.05</v>
      </c>
      <c r="F40" s="60">
        <v>0.05</v>
      </c>
      <c r="G40" s="60">
        <v>0.05</v>
      </c>
      <c r="H40" s="60">
        <v>0.05</v>
      </c>
      <c r="I40" s="60">
        <v>0.05</v>
      </c>
      <c r="J40" s="14"/>
      <c r="K40" s="14"/>
      <c r="L40" s="14"/>
      <c r="M40" s="14"/>
      <c r="N40" s="14"/>
    </row>
    <row r="41" spans="2:14" ht="15.6" x14ac:dyDescent="0.3">
      <c r="B41" s="14"/>
      <c r="C41" s="14" t="s">
        <v>177</v>
      </c>
      <c r="D41" s="59"/>
      <c r="E41" s="41">
        <f>E23</f>
        <v>-6.88</v>
      </c>
      <c r="F41" s="60"/>
      <c r="G41" s="60"/>
      <c r="H41" s="60"/>
      <c r="I41" s="60"/>
      <c r="J41" s="14"/>
      <c r="K41" s="14"/>
      <c r="L41" s="14"/>
      <c r="M41" s="14"/>
      <c r="N41" s="14"/>
    </row>
    <row r="42" spans="2:14" ht="15.6" x14ac:dyDescent="0.3">
      <c r="B42" s="14"/>
      <c r="C42" s="39" t="s">
        <v>178</v>
      </c>
      <c r="D42" s="67"/>
      <c r="E42" s="69">
        <f>SUM(E39,E41)</f>
        <v>-22.63</v>
      </c>
      <c r="F42" s="69">
        <f t="shared" ref="F42:I42" si="18">SUM(F39,F41)</f>
        <v>-16.537500000000001</v>
      </c>
      <c r="G42" s="69">
        <f t="shared" si="18"/>
        <v>-17.364375000000003</v>
      </c>
      <c r="H42" s="69">
        <f t="shared" si="18"/>
        <v>-18.232593750000003</v>
      </c>
      <c r="I42" s="69">
        <f t="shared" si="18"/>
        <v>-19.144223437499999</v>
      </c>
      <c r="J42" s="14"/>
      <c r="K42" s="14"/>
      <c r="L42" s="14"/>
      <c r="M42" s="14"/>
      <c r="N42" s="14"/>
    </row>
    <row r="43" spans="2:14" ht="15" x14ac:dyDescent="0.25">
      <c r="B43" s="14"/>
      <c r="C43" s="14" t="s">
        <v>164</v>
      </c>
      <c r="D43" s="63"/>
      <c r="E43" s="41">
        <f>-Dettes!E22</f>
        <v>-8.4500000000000011</v>
      </c>
      <c r="F43" s="41">
        <f>-Dettes!F22</f>
        <v>-7.3198725715965445</v>
      </c>
      <c r="G43" s="41">
        <f>-Dettes!G22</f>
        <v>-6.1558413203409845</v>
      </c>
      <c r="H43" s="41">
        <f>-Dettes!H22</f>
        <v>-4.9568891315477579</v>
      </c>
      <c r="I43" s="41">
        <f>-Dettes!I22</f>
        <v>-3.7219683770907341</v>
      </c>
      <c r="J43" s="14"/>
      <c r="K43" s="14"/>
      <c r="L43" s="14"/>
      <c r="M43" s="14"/>
      <c r="N43" s="14"/>
    </row>
    <row r="44" spans="2:14" ht="15" x14ac:dyDescent="0.25">
      <c r="B44" s="14"/>
      <c r="C44" s="14" t="s">
        <v>179</v>
      </c>
      <c r="D44" s="63"/>
      <c r="E44" s="41">
        <f>-Dettes!E23</f>
        <v>-37.670914280115198</v>
      </c>
      <c r="F44" s="41">
        <f>-Dettes!F23</f>
        <v>-38.80104170851866</v>
      </c>
      <c r="G44" s="41">
        <f>-Dettes!G23</f>
        <v>-39.965072959774218</v>
      </c>
      <c r="H44" s="41">
        <f>-Dettes!H23</f>
        <v>-41.164025148567447</v>
      </c>
      <c r="I44" s="41">
        <f>-Dettes!I23</f>
        <v>-112.39894590302447</v>
      </c>
      <c r="J44" s="14"/>
      <c r="K44" s="14"/>
      <c r="L44" s="14"/>
      <c r="M44" s="14"/>
      <c r="N44" s="14"/>
    </row>
    <row r="45" spans="2:14" ht="15.6" x14ac:dyDescent="0.3">
      <c r="B45" s="14"/>
      <c r="C45" s="39" t="s">
        <v>180</v>
      </c>
      <c r="D45" s="67"/>
      <c r="E45" s="69">
        <f>SUM(E43:E44)</f>
        <v>-46.120914280115201</v>
      </c>
      <c r="F45" s="69">
        <f t="shared" ref="F45:I45" si="19">SUM(F43:F44)</f>
        <v>-46.120914280115201</v>
      </c>
      <c r="G45" s="69">
        <f t="shared" si="19"/>
        <v>-46.120914280115201</v>
      </c>
      <c r="H45" s="69">
        <f t="shared" si="19"/>
        <v>-46.120914280115201</v>
      </c>
      <c r="I45" s="69">
        <f t="shared" si="19"/>
        <v>-116.1209142801152</v>
      </c>
      <c r="J45" s="14"/>
      <c r="K45" s="14"/>
      <c r="L45" s="14"/>
      <c r="M45" s="14"/>
      <c r="N45" s="14"/>
    </row>
    <row r="46" spans="2:14" ht="15" x14ac:dyDescent="0.25">
      <c r="B46" s="14"/>
      <c r="C46" s="14"/>
      <c r="D46" s="63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2:14" ht="15" x14ac:dyDescent="0.25">
      <c r="B47" s="14"/>
      <c r="C47" s="14" t="s">
        <v>181</v>
      </c>
      <c r="D47" s="63"/>
      <c r="E47" s="41">
        <f>E38+E42+E45</f>
        <v>8.3740857198848033</v>
      </c>
      <c r="F47" s="41">
        <f t="shared" ref="F47:I47" si="20">F38+F42+F45</f>
        <v>16.149678862783922</v>
      </c>
      <c r="G47" s="41">
        <f t="shared" si="20"/>
        <v>18.880702299970054</v>
      </c>
      <c r="H47" s="41">
        <f t="shared" si="20"/>
        <v>21.754097065271722</v>
      </c>
      <c r="I47" s="41">
        <f t="shared" si="20"/>
        <v>-45.2228436702175</v>
      </c>
      <c r="J47" s="14"/>
      <c r="K47" s="14"/>
      <c r="L47" s="14"/>
      <c r="M47" s="14"/>
      <c r="N47" s="14"/>
    </row>
    <row r="48" spans="2:14" ht="15" x14ac:dyDescent="0.25">
      <c r="B48" s="14"/>
      <c r="C48" s="14" t="s">
        <v>182</v>
      </c>
      <c r="D48" s="63"/>
      <c r="E48" s="41">
        <f>D49</f>
        <v>0</v>
      </c>
      <c r="F48" s="41">
        <f t="shared" ref="F48:I48" si="21">E49</f>
        <v>8.3740857198848033</v>
      </c>
      <c r="G48" s="41">
        <f t="shared" si="21"/>
        <v>24.523764582668726</v>
      </c>
      <c r="H48" s="41">
        <f t="shared" si="21"/>
        <v>43.404466882638779</v>
      </c>
      <c r="I48" s="41">
        <f t="shared" si="21"/>
        <v>65.158563947910494</v>
      </c>
      <c r="J48" s="14"/>
      <c r="K48" s="14"/>
      <c r="L48" s="14"/>
      <c r="M48" s="14"/>
      <c r="N48" s="14"/>
    </row>
    <row r="49" spans="2:14" ht="15.6" x14ac:dyDescent="0.3">
      <c r="B49" s="14"/>
      <c r="C49" s="39" t="s">
        <v>183</v>
      </c>
      <c r="D49" s="70">
        <f>Hypothèses!D25</f>
        <v>0</v>
      </c>
      <c r="E49" s="69">
        <f>E47+E48</f>
        <v>8.3740857198848033</v>
      </c>
      <c r="F49" s="69">
        <f t="shared" ref="F49:I49" si="22">F47+F48</f>
        <v>24.523764582668726</v>
      </c>
      <c r="G49" s="69">
        <f t="shared" si="22"/>
        <v>43.404466882638779</v>
      </c>
      <c r="H49" s="69">
        <f t="shared" si="22"/>
        <v>65.158563947910494</v>
      </c>
      <c r="I49" s="69">
        <f t="shared" si="22"/>
        <v>19.935720277692994</v>
      </c>
      <c r="J49" s="14"/>
      <c r="K49" s="14"/>
      <c r="L49" s="14"/>
      <c r="M49" s="14"/>
      <c r="N49" s="14"/>
    </row>
    <row r="50" spans="2:14" ht="15" x14ac:dyDescent="0.2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2:14" ht="15.6" x14ac:dyDescent="0.3">
      <c r="B51" s="14"/>
      <c r="C51" s="6" t="s">
        <v>184</v>
      </c>
      <c r="D51" s="36" t="s">
        <v>126</v>
      </c>
      <c r="E51" s="6">
        <v>2023</v>
      </c>
      <c r="F51" s="6">
        <f>E51+1</f>
        <v>2024</v>
      </c>
      <c r="G51" s="6">
        <f t="shared" ref="G51:I51" si="23">F51+1</f>
        <v>2025</v>
      </c>
      <c r="H51" s="6">
        <f t="shared" si="23"/>
        <v>2026</v>
      </c>
      <c r="I51" s="6">
        <f t="shared" si="23"/>
        <v>2027</v>
      </c>
      <c r="J51" s="14"/>
      <c r="K51" s="14"/>
      <c r="L51" s="14"/>
      <c r="M51" s="14"/>
      <c r="N51" s="14"/>
    </row>
    <row r="52" spans="2:14" ht="15" x14ac:dyDescent="0.25">
      <c r="B52" s="14"/>
      <c r="C52" s="14" t="s">
        <v>185</v>
      </c>
      <c r="D52" s="41">
        <f t="shared" ref="D52:I52" si="24">-D9*D53</f>
        <v>-30</v>
      </c>
      <c r="E52" s="41">
        <f t="shared" si="24"/>
        <v>-31.5</v>
      </c>
      <c r="F52" s="41">
        <f t="shared" si="24"/>
        <v>-33.075000000000003</v>
      </c>
      <c r="G52" s="41">
        <f t="shared" si="24"/>
        <v>-34.728750000000005</v>
      </c>
      <c r="H52" s="41">
        <f t="shared" si="24"/>
        <v>-36.465187500000006</v>
      </c>
      <c r="I52" s="41">
        <f t="shared" si="24"/>
        <v>-38.288446874999998</v>
      </c>
      <c r="J52" s="14"/>
      <c r="K52" s="14"/>
      <c r="L52" s="14"/>
      <c r="M52" s="14"/>
      <c r="N52" s="14"/>
    </row>
    <row r="53" spans="2:14" ht="15.6" x14ac:dyDescent="0.3">
      <c r="B53" s="14"/>
      <c r="C53" s="58" t="s">
        <v>158</v>
      </c>
      <c r="D53" s="60">
        <v>0.1</v>
      </c>
      <c r="E53" s="60">
        <v>0.1</v>
      </c>
      <c r="F53" s="60">
        <f>E53</f>
        <v>0.1</v>
      </c>
      <c r="G53" s="60">
        <f t="shared" ref="G53" si="25">F53</f>
        <v>0.1</v>
      </c>
      <c r="H53" s="60">
        <f t="shared" ref="H53" si="26">G53</f>
        <v>0.1</v>
      </c>
      <c r="I53" s="60">
        <f t="shared" ref="I53" si="27">H53</f>
        <v>0.1</v>
      </c>
      <c r="J53" s="14"/>
      <c r="K53" s="14"/>
      <c r="L53" s="14"/>
      <c r="M53" s="14"/>
      <c r="N53" s="14"/>
    </row>
    <row r="54" spans="2:14" ht="15.6" x14ac:dyDescent="0.3">
      <c r="B54" s="14"/>
      <c r="C54" s="71"/>
      <c r="D54" s="72"/>
      <c r="E54" s="73"/>
      <c r="F54" s="73"/>
      <c r="G54" s="73"/>
      <c r="H54" s="73"/>
      <c r="I54" s="73"/>
      <c r="J54" s="14"/>
      <c r="K54" s="14"/>
      <c r="L54" s="14"/>
      <c r="M54" s="14"/>
      <c r="N54" s="14"/>
    </row>
    <row r="55" spans="2:14" ht="15.6" x14ac:dyDescent="0.3">
      <c r="B55" s="14"/>
      <c r="C55" s="71"/>
      <c r="D55" s="72"/>
      <c r="E55" s="73"/>
      <c r="F55" s="73"/>
      <c r="G55" s="73"/>
      <c r="H55" s="73"/>
      <c r="I55" s="73"/>
      <c r="J55" s="14"/>
      <c r="K55" s="14"/>
      <c r="L55" s="14"/>
      <c r="M55" s="14"/>
      <c r="N55" s="14"/>
    </row>
    <row r="56" spans="2:14" ht="15.6" x14ac:dyDescent="0.3">
      <c r="B56" s="35">
        <v>4</v>
      </c>
      <c r="C56" s="12" t="s">
        <v>128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2:14" ht="15.6" x14ac:dyDescent="0.3">
      <c r="B57" s="14"/>
      <c r="C57" s="71"/>
      <c r="D57" s="72"/>
      <c r="E57" s="73"/>
      <c r="F57" s="73"/>
      <c r="G57" s="73"/>
      <c r="H57" s="73"/>
      <c r="I57" s="73"/>
      <c r="J57" s="14"/>
      <c r="K57" s="14"/>
      <c r="L57" s="14"/>
      <c r="M57" s="14"/>
      <c r="N57" s="14"/>
    </row>
    <row r="58" spans="2:14" ht="15.6" x14ac:dyDescent="0.3">
      <c r="B58" s="14"/>
      <c r="C58" s="6" t="s">
        <v>186</v>
      </c>
      <c r="D58" s="36" t="s">
        <v>126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2:14" ht="15" x14ac:dyDescent="0.25">
      <c r="B59" s="14"/>
      <c r="C59" s="14" t="s">
        <v>202</v>
      </c>
      <c r="D59" s="74">
        <v>85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2:14" ht="15" x14ac:dyDescent="0.25">
      <c r="B60" s="14"/>
      <c r="C60" s="14" t="s">
        <v>203</v>
      </c>
      <c r="D60" s="75">
        <v>0.2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2:14" ht="15" x14ac:dyDescent="0.25">
      <c r="B61" s="14"/>
      <c r="C61" s="14" t="s">
        <v>204</v>
      </c>
      <c r="D61" s="75">
        <v>0.6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2:14" ht="15" x14ac:dyDescent="0.25">
      <c r="B62" s="14"/>
      <c r="C62" s="14" t="s">
        <v>205</v>
      </c>
      <c r="D62" s="75">
        <v>0.2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2:14" ht="15" x14ac:dyDescent="0.25">
      <c r="B63" s="14"/>
      <c r="C63" s="76" t="s">
        <v>128</v>
      </c>
      <c r="D63" s="77">
        <f>SUM(D59:D62)</f>
        <v>86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2:14" ht="15.6" x14ac:dyDescent="0.3">
      <c r="B64" s="14"/>
      <c r="C64" s="71"/>
      <c r="D64" s="73"/>
      <c r="E64" s="73"/>
      <c r="F64" s="73"/>
      <c r="G64" s="73"/>
      <c r="H64" s="73"/>
      <c r="I64" s="73"/>
      <c r="J64" s="14"/>
      <c r="K64" s="14"/>
      <c r="L64" s="14"/>
      <c r="M64" s="14"/>
      <c r="N64" s="14"/>
    </row>
    <row r="65" spans="2:14" ht="15.6" x14ac:dyDescent="0.3">
      <c r="B65" s="14"/>
      <c r="C65" s="71"/>
      <c r="D65" s="72"/>
      <c r="E65" s="73"/>
      <c r="F65" s="73"/>
      <c r="G65" s="73"/>
      <c r="H65" s="73"/>
      <c r="I65" s="73"/>
      <c r="J65" s="14"/>
      <c r="K65" s="14"/>
      <c r="L65" s="14"/>
      <c r="M65" s="14"/>
      <c r="N65" s="14"/>
    </row>
    <row r="66" spans="2:14" ht="15.6" x14ac:dyDescent="0.3">
      <c r="B66" s="35">
        <v>5</v>
      </c>
      <c r="C66" s="12" t="s">
        <v>187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2:14" ht="15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2:14" ht="15.6" x14ac:dyDescent="0.3">
      <c r="B68" s="14"/>
      <c r="C68" s="6" t="s">
        <v>188</v>
      </c>
      <c r="D68" s="36" t="s">
        <v>126</v>
      </c>
      <c r="E68" s="6">
        <v>2023</v>
      </c>
      <c r="F68" s="6">
        <f>E68+1</f>
        <v>2024</v>
      </c>
      <c r="G68" s="6">
        <f t="shared" ref="G68:I68" si="28">F68+1</f>
        <v>2025</v>
      </c>
      <c r="H68" s="6">
        <f t="shared" si="28"/>
        <v>2026</v>
      </c>
      <c r="I68" s="6">
        <f t="shared" si="28"/>
        <v>2027</v>
      </c>
      <c r="J68" s="14"/>
      <c r="K68" s="14"/>
      <c r="L68" s="14"/>
      <c r="M68" s="14"/>
      <c r="N68" s="14"/>
    </row>
    <row r="69" spans="2:14" ht="15" x14ac:dyDescent="0.25">
      <c r="B69" s="14"/>
      <c r="C69" s="14" t="s">
        <v>189</v>
      </c>
      <c r="D69" s="78">
        <f>'Emploi-Ressource'!F22</f>
        <v>270</v>
      </c>
      <c r="E69" s="41">
        <f>Dettes!E24</f>
        <v>232.3290857198848</v>
      </c>
      <c r="F69" s="41">
        <f>Dettes!F24</f>
        <v>193.52804401136615</v>
      </c>
      <c r="G69" s="41">
        <f>Dettes!G24</f>
        <v>153.56297105159194</v>
      </c>
      <c r="H69" s="41">
        <f>Dettes!H24</f>
        <v>112.39894590302448</v>
      </c>
      <c r="I69" s="41">
        <f>Dettes!I24</f>
        <v>0</v>
      </c>
      <c r="J69" s="14"/>
      <c r="K69" s="14"/>
      <c r="L69" s="14"/>
      <c r="M69" s="14"/>
      <c r="N69" s="14"/>
    </row>
    <row r="70" spans="2:14" ht="15" x14ac:dyDescent="0.25">
      <c r="B70" s="14"/>
      <c r="C70" s="14" t="s">
        <v>183</v>
      </c>
      <c r="D70" s="79">
        <f>D49</f>
        <v>0</v>
      </c>
      <c r="E70" s="79">
        <f t="shared" ref="E70:I70" si="29">E49</f>
        <v>8.3740857198848033</v>
      </c>
      <c r="F70" s="79">
        <f t="shared" si="29"/>
        <v>24.523764582668726</v>
      </c>
      <c r="G70" s="79">
        <f t="shared" si="29"/>
        <v>43.404466882638779</v>
      </c>
      <c r="H70" s="79">
        <f t="shared" si="29"/>
        <v>65.158563947910494</v>
      </c>
      <c r="I70" s="41">
        <f t="shared" si="29"/>
        <v>19.935720277692994</v>
      </c>
      <c r="J70" s="14"/>
      <c r="K70" s="14"/>
      <c r="L70" s="14"/>
      <c r="M70" s="14"/>
      <c r="N70" s="14"/>
    </row>
    <row r="71" spans="2:14" ht="15.6" x14ac:dyDescent="0.3">
      <c r="B71" s="14"/>
      <c r="C71" s="39" t="s">
        <v>187</v>
      </c>
      <c r="D71" s="80">
        <f>D69-D70</f>
        <v>270</v>
      </c>
      <c r="E71" s="80">
        <f t="shared" ref="E71:H71" si="30">E69-E70</f>
        <v>223.95499999999998</v>
      </c>
      <c r="F71" s="80">
        <f t="shared" si="30"/>
        <v>169.00427942869743</v>
      </c>
      <c r="G71" s="80">
        <f t="shared" si="30"/>
        <v>110.15850416895316</v>
      </c>
      <c r="H71" s="80">
        <f t="shared" si="30"/>
        <v>47.240381955113989</v>
      </c>
      <c r="I71" s="81">
        <f>I69-I70</f>
        <v>-19.935720277692994</v>
      </c>
      <c r="J71" s="14"/>
      <c r="K71" s="14"/>
      <c r="L71" s="14"/>
      <c r="M71" s="14"/>
      <c r="N71" s="14"/>
    </row>
    <row r="72" spans="2:14" ht="15.6" x14ac:dyDescent="0.3">
      <c r="B72" s="14"/>
      <c r="C72" s="82" t="s">
        <v>190</v>
      </c>
      <c r="D72" s="83">
        <f>D71/D35</f>
        <v>3.1764705882352939</v>
      </c>
      <c r="E72" s="83">
        <f t="shared" ref="E72:I72" si="31">E71/E35</f>
        <v>2.3698941798941799</v>
      </c>
      <c r="F72" s="83">
        <f t="shared" si="31"/>
        <v>1.7032429269709997</v>
      </c>
      <c r="G72" s="83">
        <f t="shared" si="31"/>
        <v>1.0573228633236456</v>
      </c>
      <c r="H72" s="83">
        <f t="shared" si="31"/>
        <v>0.43183087938428943</v>
      </c>
      <c r="I72" s="83">
        <f t="shared" si="31"/>
        <v>-0.17355731649964792</v>
      </c>
      <c r="J72" s="14"/>
      <c r="K72" s="14"/>
      <c r="L72" s="14"/>
      <c r="M72" s="14"/>
      <c r="N72" s="14"/>
    </row>
    <row r="73" spans="2:14" ht="15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2:14" ht="15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2:14" ht="15.6" x14ac:dyDescent="0.3">
      <c r="B75" s="35">
        <v>6</v>
      </c>
      <c r="C75" s="12" t="s">
        <v>191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2:14" ht="15" x14ac:dyDescent="0.2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2:14" ht="15.6" x14ac:dyDescent="0.3">
      <c r="B77" s="14"/>
      <c r="C77" s="6" t="s">
        <v>192</v>
      </c>
      <c r="D77" s="36" t="s">
        <v>126</v>
      </c>
      <c r="E77" s="6">
        <v>2023</v>
      </c>
      <c r="F77" s="6">
        <f>E77+1</f>
        <v>2024</v>
      </c>
      <c r="G77" s="6">
        <f t="shared" ref="G77:I77" si="32">F77+1</f>
        <v>2025</v>
      </c>
      <c r="H77" s="6">
        <f t="shared" si="32"/>
        <v>2026</v>
      </c>
      <c r="I77" s="6">
        <f t="shared" si="32"/>
        <v>2027</v>
      </c>
      <c r="J77" s="14"/>
      <c r="K77" s="6" t="s">
        <v>208</v>
      </c>
      <c r="L77" s="14"/>
      <c r="M77" s="14"/>
      <c r="N77" s="14"/>
    </row>
    <row r="78" spans="2:14" ht="15" x14ac:dyDescent="0.25">
      <c r="B78" s="14"/>
      <c r="C78" s="14" t="s">
        <v>128</v>
      </c>
      <c r="D78" s="37">
        <v>85</v>
      </c>
      <c r="E78" s="37">
        <v>94.5</v>
      </c>
      <c r="F78" s="37">
        <v>99.224999999999994</v>
      </c>
      <c r="G78" s="37">
        <v>104.18625</v>
      </c>
      <c r="H78" s="37">
        <v>109.39556249999998</v>
      </c>
      <c r="I78" s="37">
        <v>114.86534062500002</v>
      </c>
      <c r="J78" s="14"/>
      <c r="K78" s="37">
        <f>K80/K79</f>
        <v>129.75803496528837</v>
      </c>
      <c r="L78" s="14"/>
      <c r="M78" s="14"/>
      <c r="N78" s="14"/>
    </row>
    <row r="79" spans="2:14" ht="15.6" x14ac:dyDescent="0.3">
      <c r="B79" s="14"/>
      <c r="C79" s="14" t="s">
        <v>76</v>
      </c>
      <c r="D79" s="83">
        <v>8</v>
      </c>
      <c r="E79" s="83">
        <v>8</v>
      </c>
      <c r="F79" s="83">
        <v>8</v>
      </c>
      <c r="G79" s="83">
        <v>8</v>
      </c>
      <c r="H79" s="83">
        <v>8</v>
      </c>
      <c r="I79" s="83">
        <v>8</v>
      </c>
      <c r="J79" s="14"/>
      <c r="K79" s="83">
        <v>8</v>
      </c>
      <c r="L79" s="14"/>
      <c r="M79" s="14"/>
      <c r="N79" s="14"/>
    </row>
    <row r="80" spans="2:14" ht="15.6" x14ac:dyDescent="0.3">
      <c r="B80" s="14"/>
      <c r="C80" s="39" t="s">
        <v>129</v>
      </c>
      <c r="D80" s="40">
        <f>D78*D79</f>
        <v>680</v>
      </c>
      <c r="E80" s="40">
        <f t="shared" ref="E80:I80" si="33">E78*E79</f>
        <v>756</v>
      </c>
      <c r="F80" s="40">
        <f t="shared" si="33"/>
        <v>793.8</v>
      </c>
      <c r="G80" s="40">
        <f t="shared" si="33"/>
        <v>833.49</v>
      </c>
      <c r="H80" s="40">
        <f t="shared" si="33"/>
        <v>875.16449999999986</v>
      </c>
      <c r="I80" s="40">
        <f t="shared" si="33"/>
        <v>918.92272500000013</v>
      </c>
      <c r="J80" s="14"/>
      <c r="K80" s="69">
        <f>K82+K81</f>
        <v>1038.064279722307</v>
      </c>
      <c r="L80" s="14"/>
      <c r="M80" s="14"/>
      <c r="N80" s="14"/>
    </row>
    <row r="81" spans="2:14" ht="15" x14ac:dyDescent="0.25">
      <c r="B81" s="14"/>
      <c r="C81" s="14" t="s">
        <v>187</v>
      </c>
      <c r="D81" s="14">
        <v>270</v>
      </c>
      <c r="E81" s="41">
        <v>223.95499999999998</v>
      </c>
      <c r="F81" s="41">
        <v>169.00427942869743</v>
      </c>
      <c r="G81" s="41">
        <v>110.15850416895316</v>
      </c>
      <c r="H81" s="41">
        <v>47.240381955113989</v>
      </c>
      <c r="I81" s="41">
        <v>-19.935720277692994</v>
      </c>
      <c r="J81" s="14"/>
      <c r="K81" s="41">
        <f>I81</f>
        <v>-19.935720277692994</v>
      </c>
      <c r="L81" s="14"/>
      <c r="M81" s="14"/>
      <c r="N81" s="14"/>
    </row>
    <row r="82" spans="2:14" ht="15.6" x14ac:dyDescent="0.3">
      <c r="B82" s="14"/>
      <c r="C82" s="39" t="s">
        <v>193</v>
      </c>
      <c r="D82" s="40">
        <f>D80-D81</f>
        <v>410</v>
      </c>
      <c r="E82" s="40">
        <f t="shared" ref="E82:I82" si="34">E80-E81</f>
        <v>532.04500000000007</v>
      </c>
      <c r="F82" s="40">
        <f t="shared" si="34"/>
        <v>624.79572057130258</v>
      </c>
      <c r="G82" s="40">
        <f t="shared" si="34"/>
        <v>723.33149583104682</v>
      </c>
      <c r="H82" s="40">
        <f t="shared" si="34"/>
        <v>827.92411804488586</v>
      </c>
      <c r="I82" s="40">
        <f t="shared" si="34"/>
        <v>938.85844527769314</v>
      </c>
      <c r="J82" s="14"/>
      <c r="K82" s="69">
        <v>1058</v>
      </c>
      <c r="L82" s="14"/>
      <c r="M82" s="14"/>
      <c r="N82" s="14"/>
    </row>
    <row r="83" spans="2:14" ht="15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2:14" ht="15" x14ac:dyDescent="0.25">
      <c r="B84" s="14"/>
      <c r="C84" s="14"/>
      <c r="D84" s="14" t="s">
        <v>95</v>
      </c>
      <c r="E84" s="41"/>
      <c r="F84" s="41"/>
      <c r="G84" s="41"/>
      <c r="H84" s="41"/>
      <c r="I84" s="41"/>
      <c r="J84" s="14"/>
      <c r="K84" s="14"/>
      <c r="L84" s="14"/>
      <c r="M84" s="14"/>
      <c r="N84" s="14"/>
    </row>
    <row r="85" spans="2:14" ht="15.6" x14ac:dyDescent="0.3">
      <c r="B85" s="14"/>
      <c r="C85" s="6" t="s">
        <v>194</v>
      </c>
      <c r="D85" s="84">
        <v>44926</v>
      </c>
      <c r="E85" s="85">
        <v>45291</v>
      </c>
      <c r="F85" s="85">
        <v>45657</v>
      </c>
      <c r="G85" s="85">
        <v>46022</v>
      </c>
      <c r="H85" s="85">
        <v>46387</v>
      </c>
      <c r="I85" s="85">
        <v>46752</v>
      </c>
      <c r="J85" s="14"/>
      <c r="K85" s="14"/>
      <c r="L85" s="14"/>
      <c r="M85" s="14"/>
      <c r="N85" s="14"/>
    </row>
    <row r="86" spans="2:14" ht="15" x14ac:dyDescent="0.25">
      <c r="B86" s="14"/>
      <c r="C86" s="14" t="s">
        <v>195</v>
      </c>
      <c r="D86" s="41">
        <f>-425</f>
        <v>-425</v>
      </c>
      <c r="E86" s="41"/>
      <c r="F86" s="41"/>
      <c r="G86" s="41"/>
      <c r="H86" s="41"/>
      <c r="I86" s="41"/>
      <c r="J86" s="14"/>
      <c r="K86" s="14"/>
      <c r="L86" s="14"/>
      <c r="M86" s="14"/>
      <c r="N86" s="14"/>
    </row>
    <row r="87" spans="2:14" ht="15" x14ac:dyDescent="0.25">
      <c r="B87" s="14"/>
      <c r="C87" s="14" t="s">
        <v>196</v>
      </c>
      <c r="D87" s="41"/>
      <c r="E87" s="41"/>
      <c r="F87" s="41"/>
      <c r="G87" s="41"/>
      <c r="H87" s="41"/>
      <c r="I87" s="41">
        <f>I82</f>
        <v>938.85844527769314</v>
      </c>
      <c r="J87" s="14"/>
      <c r="K87" s="14"/>
      <c r="L87" s="14"/>
      <c r="M87" s="14"/>
      <c r="N87" s="14"/>
    </row>
    <row r="88" spans="2:14" ht="15.6" x14ac:dyDescent="0.3">
      <c r="B88" s="14"/>
      <c r="C88" s="39" t="s">
        <v>197</v>
      </c>
      <c r="D88" s="69">
        <f>D86+D87</f>
        <v>-425</v>
      </c>
      <c r="E88" s="69">
        <f t="shared" ref="E88:I88" si="35">E86+E87</f>
        <v>0</v>
      </c>
      <c r="F88" s="69">
        <f t="shared" si="35"/>
        <v>0</v>
      </c>
      <c r="G88" s="69">
        <f t="shared" si="35"/>
        <v>0</v>
      </c>
      <c r="H88" s="69">
        <f t="shared" si="35"/>
        <v>0</v>
      </c>
      <c r="I88" s="69">
        <f t="shared" si="35"/>
        <v>938.85844527769314</v>
      </c>
      <c r="J88" s="14"/>
      <c r="K88" s="14"/>
      <c r="L88" s="14"/>
      <c r="M88" s="14"/>
      <c r="N88" s="14"/>
    </row>
    <row r="89" spans="2:14" ht="15" x14ac:dyDescent="0.25">
      <c r="B89" s="14"/>
      <c r="C89" s="14" t="s">
        <v>207</v>
      </c>
      <c r="D89" s="41">
        <f>D88</f>
        <v>-425</v>
      </c>
      <c r="E89" s="37"/>
      <c r="F89" s="37"/>
      <c r="G89" s="37"/>
      <c r="H89" s="37"/>
      <c r="I89" s="37">
        <v>1058</v>
      </c>
      <c r="J89" s="14"/>
      <c r="K89" s="14"/>
      <c r="L89" s="14"/>
      <c r="M89" s="14"/>
      <c r="N89" s="14"/>
    </row>
    <row r="90" spans="2:14" ht="15" x14ac:dyDescent="0.25">
      <c r="B90" s="14"/>
      <c r="C90" s="14"/>
      <c r="D90" s="37"/>
      <c r="E90" s="37"/>
      <c r="F90" s="37"/>
      <c r="G90" s="37"/>
      <c r="H90" s="37"/>
      <c r="I90" s="37"/>
      <c r="J90" s="14"/>
      <c r="K90" s="14"/>
      <c r="L90" s="14"/>
      <c r="M90" s="14"/>
      <c r="N90" s="14"/>
    </row>
    <row r="91" spans="2:14" ht="15.6" x14ac:dyDescent="0.3">
      <c r="B91" s="14"/>
      <c r="C91" s="39" t="s">
        <v>198</v>
      </c>
      <c r="D91" s="86">
        <f>-I88/D88</f>
        <v>2.2090786947710428</v>
      </c>
      <c r="E91" s="37"/>
      <c r="F91" s="37"/>
      <c r="G91" s="37"/>
      <c r="H91" s="37"/>
      <c r="I91" s="37"/>
      <c r="J91" s="14"/>
      <c r="K91" s="14"/>
      <c r="L91" s="14"/>
      <c r="M91" s="14"/>
      <c r="N91" s="14"/>
    </row>
    <row r="92" spans="2:14" ht="15.6" x14ac:dyDescent="0.3">
      <c r="B92" s="14"/>
      <c r="C92" s="39" t="s">
        <v>194</v>
      </c>
      <c r="D92" s="87">
        <f>XIRR(D88:I88,D85:I85)</f>
        <v>0.1716679155826569</v>
      </c>
      <c r="E92" s="37"/>
      <c r="F92" s="37"/>
      <c r="G92" s="37"/>
      <c r="H92" s="37"/>
      <c r="I92" s="37"/>
      <c r="J92" s="14"/>
      <c r="K92" s="14"/>
      <c r="L92" s="14"/>
      <c r="M92" s="14"/>
      <c r="N92" s="14"/>
    </row>
    <row r="93" spans="2:14" ht="15.6" x14ac:dyDescent="0.3">
      <c r="B93" s="14"/>
      <c r="C93" s="14" t="s">
        <v>206</v>
      </c>
      <c r="D93" s="88">
        <f>XIRR(D89:I89,D85:I85)</f>
        <v>0.1999854028224945</v>
      </c>
      <c r="E93" s="37"/>
      <c r="F93" s="37"/>
      <c r="G93" s="37"/>
      <c r="H93" s="37"/>
      <c r="I93" s="37"/>
      <c r="J93" s="14"/>
      <c r="K93" s="14"/>
      <c r="L93" s="14"/>
      <c r="M93" s="14"/>
      <c r="N93" s="14"/>
    </row>
    <row r="94" spans="2:14" ht="15" x14ac:dyDescent="0.25">
      <c r="B94" s="14"/>
      <c r="C94" s="14"/>
      <c r="D94" s="37"/>
      <c r="E94" s="37"/>
      <c r="F94" s="37"/>
      <c r="G94" s="37"/>
      <c r="H94" s="37"/>
      <c r="I94" s="37"/>
      <c r="J94" s="14"/>
      <c r="K94" s="14"/>
      <c r="L94" s="14"/>
      <c r="M94" s="14"/>
      <c r="N94" s="14"/>
    </row>
    <row r="95" spans="2:14" ht="15" x14ac:dyDescent="0.25">
      <c r="B95" s="14"/>
      <c r="C95" s="14"/>
      <c r="D95" s="37"/>
      <c r="E95" s="37"/>
      <c r="F95" s="37"/>
      <c r="G95" s="37"/>
      <c r="H95" s="37"/>
      <c r="I95" s="37"/>
      <c r="J95" s="14"/>
      <c r="K95" s="14"/>
      <c r="L95" s="14"/>
      <c r="M95" s="14"/>
      <c r="N95" s="14"/>
    </row>
    <row r="96" spans="2:14" ht="15" x14ac:dyDescent="0.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2:14" ht="15.6" x14ac:dyDescent="0.3">
      <c r="B97" s="14"/>
      <c r="C97" s="6" t="s">
        <v>194</v>
      </c>
      <c r="D97" s="6"/>
      <c r="E97" s="6"/>
      <c r="F97" s="6"/>
      <c r="G97" s="89" t="s">
        <v>199</v>
      </c>
      <c r="H97" s="6"/>
      <c r="I97" s="6"/>
      <c r="J97" s="14"/>
      <c r="K97" s="14"/>
      <c r="L97" s="14"/>
      <c r="M97" s="14"/>
      <c r="N97" s="14"/>
    </row>
    <row r="98" spans="2:14" ht="15.6" x14ac:dyDescent="0.3">
      <c r="B98" s="14"/>
      <c r="C98" s="6"/>
      <c r="D98" s="90">
        <f>D92</f>
        <v>0.1716679155826569</v>
      </c>
      <c r="E98" s="91">
        <v>95</v>
      </c>
      <c r="F98" s="91">
        <v>105</v>
      </c>
      <c r="G98" s="57">
        <v>115</v>
      </c>
      <c r="H98" s="91">
        <v>125</v>
      </c>
      <c r="I98" s="91">
        <v>135</v>
      </c>
      <c r="J98" s="14"/>
      <c r="K98" s="14"/>
      <c r="L98" s="14"/>
      <c r="M98" s="14"/>
      <c r="N98" s="14"/>
    </row>
    <row r="99" spans="2:14" ht="15.6" x14ac:dyDescent="0.3">
      <c r="B99" s="14"/>
      <c r="C99" s="6"/>
      <c r="D99" s="92">
        <v>6</v>
      </c>
      <c r="E99" s="93">
        <f t="dataTable" ref="E99:I103" dt2D="1" dtr="1" r1="I78" r2="I79"/>
        <v>6.7745020985603338E-2</v>
      </c>
      <c r="F99" s="93">
        <v>8.8619449734687814E-2</v>
      </c>
      <c r="G99" s="93">
        <v>0.10800473093986512</v>
      </c>
      <c r="H99" s="93">
        <v>0.12612044215202328</v>
      </c>
      <c r="I99" s="93">
        <v>0.14313960671424866</v>
      </c>
      <c r="J99" s="14"/>
      <c r="K99" s="14"/>
      <c r="L99" s="14"/>
      <c r="M99" s="14"/>
      <c r="N99" s="14"/>
    </row>
    <row r="100" spans="2:14" ht="15.6" x14ac:dyDescent="0.3">
      <c r="B100" s="14"/>
      <c r="C100" s="6"/>
      <c r="D100" s="92">
        <v>7</v>
      </c>
      <c r="E100" s="93">
        <v>0.10009319186210633</v>
      </c>
      <c r="F100" s="93">
        <v>0.12170041203498841</v>
      </c>
      <c r="G100" s="94">
        <v>0.14175963997840887</v>
      </c>
      <c r="H100" s="93">
        <v>0.1605000436306</v>
      </c>
      <c r="I100" s="93">
        <v>0.17810198664665225</v>
      </c>
      <c r="J100" s="14"/>
      <c r="K100" s="14"/>
      <c r="L100" s="14"/>
      <c r="M100" s="14"/>
      <c r="N100" s="14"/>
    </row>
    <row r="101" spans="2:14" ht="15.6" x14ac:dyDescent="0.3">
      <c r="B101" s="14"/>
      <c r="C101" s="6" t="s">
        <v>77</v>
      </c>
      <c r="D101" s="95">
        <v>8</v>
      </c>
      <c r="E101" s="93">
        <v>0.12902899384498595</v>
      </c>
      <c r="F101" s="94">
        <v>0.15128245949745181</v>
      </c>
      <c r="G101" s="96">
        <v>0.17193651795387269</v>
      </c>
      <c r="H101" s="94">
        <v>0.19122865796089178</v>
      </c>
      <c r="I101" s="93">
        <v>0.20934563279151921</v>
      </c>
      <c r="J101" s="14"/>
      <c r="K101" s="14"/>
      <c r="L101" s="14"/>
      <c r="M101" s="14"/>
      <c r="N101" s="14"/>
    </row>
    <row r="102" spans="2:14" ht="15.6" x14ac:dyDescent="0.3">
      <c r="B102" s="14"/>
      <c r="C102" s="6"/>
      <c r="D102" s="92">
        <v>9</v>
      </c>
      <c r="E102" s="93">
        <v>0.15526893734931954</v>
      </c>
      <c r="F102" s="93">
        <v>0.17810198664665225</v>
      </c>
      <c r="G102" s="94">
        <v>0.19928987622261046</v>
      </c>
      <c r="H102" s="93">
        <v>0.21907743811607364</v>
      </c>
      <c r="I102" s="93">
        <v>0.23765712380409235</v>
      </c>
      <c r="J102" s="14"/>
      <c r="K102" s="14"/>
      <c r="L102" s="14"/>
      <c r="M102" s="14"/>
      <c r="N102" s="14"/>
    </row>
    <row r="103" spans="2:14" ht="15.6" x14ac:dyDescent="0.3">
      <c r="B103" s="14"/>
      <c r="C103" s="6"/>
      <c r="D103" s="92">
        <v>10</v>
      </c>
      <c r="E103" s="93">
        <v>0.17931969761848451</v>
      </c>
      <c r="F103" s="93">
        <v>0.20267929434776308</v>
      </c>
      <c r="G103" s="93">
        <v>0.2243524253368378</v>
      </c>
      <c r="H103" s="93">
        <v>0.24459052681922913</v>
      </c>
      <c r="I103" s="93">
        <v>0.26359115242958064</v>
      </c>
      <c r="J103" s="14"/>
      <c r="K103" s="14"/>
      <c r="L103" s="14"/>
      <c r="M103" s="14"/>
      <c r="N103" s="14"/>
    </row>
    <row r="104" spans="2:14" ht="15" x14ac:dyDescent="0.2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</sheetData>
  <hyperlinks>
    <hyperlink ref="A3" r:id="rId1" display="https://www.investprep.fr/"/>
  </hyperlinks>
  <pageMargins left="0.7" right="0.7" top="0.75" bottom="0.75" header="0.3" footer="0.3"/>
  <pageSetup paperSize="9" scale="7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7</vt:i4>
      </vt:variant>
    </vt:vector>
  </HeadingPairs>
  <TitlesOfParts>
    <vt:vector size="14" baseType="lpstr">
      <vt:lpstr>Consigne</vt:lpstr>
      <vt:lpstr>Hypothèses</vt:lpstr>
      <vt:lpstr>Comparables </vt:lpstr>
      <vt:lpstr>Comparables Modification</vt:lpstr>
      <vt:lpstr>Emploi-Ressource</vt:lpstr>
      <vt:lpstr>Dettes</vt:lpstr>
      <vt:lpstr>Business plan</vt:lpstr>
      <vt:lpstr>'Business plan'!Zone_d_impression</vt:lpstr>
      <vt:lpstr>'Comparables '!Zone_d_impression</vt:lpstr>
      <vt:lpstr>'Comparables Modification'!Zone_d_impression</vt:lpstr>
      <vt:lpstr>Consigne!Zone_d_impression</vt:lpstr>
      <vt:lpstr>Dettes!Zone_d_impression</vt:lpstr>
      <vt:lpstr>'Emploi-Ressource'!Zone_d_impression</vt:lpstr>
      <vt:lpstr>Hypothèses!Zone_d_impression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2021-12-18T18:15:24Z</dcterms:created>
  <dcterms:modified xsi:type="dcterms:W3CDTF">2025-07-28T23:29:42Z</dcterms:modified>
</cp:coreProperties>
</file>