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40" yWindow="0" windowWidth="2090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3" i="1" l="1"/>
  <c r="C182" i="1"/>
  <c r="C181" i="1"/>
  <c r="C180" i="1"/>
  <c r="C179" i="1"/>
  <c r="C161" i="1"/>
  <c r="R94" i="1"/>
  <c r="R93" i="1"/>
  <c r="R78" i="1"/>
  <c r="R63" i="1"/>
  <c r="R45" i="1"/>
  <c r="R44" i="1"/>
  <c r="R46" i="1"/>
  <c r="R47" i="1"/>
  <c r="R28" i="1"/>
  <c r="R26" i="1"/>
  <c r="R25" i="1"/>
  <c r="R27" i="1"/>
  <c r="C10" i="1"/>
  <c r="G10" i="1"/>
  <c r="C9" i="1"/>
  <c r="G9" i="1"/>
  <c r="C8" i="1"/>
  <c r="G8" i="1"/>
  <c r="C7" i="1"/>
  <c r="C6" i="1"/>
  <c r="R10" i="1"/>
  <c r="R9" i="1"/>
  <c r="R8" i="1"/>
  <c r="R7" i="1"/>
  <c r="R6" i="1"/>
</calcChain>
</file>

<file path=xl/sharedStrings.xml><?xml version="1.0" encoding="utf-8"?>
<sst xmlns="http://schemas.openxmlformats.org/spreadsheetml/2006/main" count="225" uniqueCount="79">
  <si>
    <t>INITIAL EXPERIMENT</t>
  </si>
  <si>
    <t>TIME IN DAYS</t>
  </si>
  <si>
    <t>MONEY</t>
  </si>
  <si>
    <t>TOTAL PROFIT</t>
  </si>
  <si>
    <t>Refunds Issued</t>
  </si>
  <si>
    <t>Money Lost to Refunds</t>
  </si>
  <si>
    <t>Wages Paid</t>
  </si>
  <si>
    <t>ARRIVALS/DEPARTUES</t>
  </si>
  <si>
    <t>Average Time in System for Users who Make it to a Gate</t>
  </si>
  <si>
    <t>Longest Time in System (completed)</t>
  </si>
  <si>
    <t>AVG Time In System First Class</t>
  </si>
  <si>
    <t>AVG Time in System Coach</t>
  </si>
  <si>
    <t>Internal Mechanisms</t>
  </si>
  <si>
    <t>Passengers Moved to Commuter Gate</t>
  </si>
  <si>
    <t>Number of International Passengers who missed their flight</t>
  </si>
  <si>
    <t>Goals</t>
  </si>
  <si>
    <t>Likelihood International Passengers Catches Plane</t>
  </si>
  <si>
    <t>Post-Security Wait time for Commuter Passengers</t>
  </si>
  <si>
    <t>Agents' Average Idle Time</t>
  </si>
  <si>
    <t>Passengers STILL in Queueing System</t>
  </si>
  <si>
    <t>Agents' Average Idle Time 
(per day)</t>
  </si>
  <si>
    <t>Number of passengers arrived who WOULD get a refund</t>
  </si>
  <si>
    <t>SPECIFICATIONS:</t>
  </si>
  <si>
    <t>International Passengers Who Made Their Flight</t>
  </si>
  <si>
    <r>
      <rPr>
        <b/>
        <i/>
        <sz val="12"/>
        <color theme="1"/>
        <rFont val="Calibri"/>
        <scheme val="minor"/>
      </rPr>
      <t>3 Servers</t>
    </r>
    <r>
      <rPr>
        <i/>
        <sz val="12"/>
        <color theme="1"/>
        <rFont val="Calibri"/>
        <scheme val="minor"/>
      </rPr>
      <t xml:space="preserve"> for Check-in  --&gt; 1 dedicated to First Class</t>
    </r>
  </si>
  <si>
    <r>
      <rPr>
        <b/>
        <i/>
        <sz val="12"/>
        <color theme="1"/>
        <rFont val="Calibri"/>
        <scheme val="minor"/>
      </rPr>
      <t>3 Server</t>
    </r>
    <r>
      <rPr>
        <i/>
        <sz val="12"/>
        <color theme="1"/>
        <rFont val="Calibri"/>
        <scheme val="minor"/>
      </rPr>
      <t>s for Security   --&gt; 1 dedicated to First Class</t>
    </r>
  </si>
  <si>
    <r>
      <t xml:space="preserve">Commuter Planes Depart every </t>
    </r>
    <r>
      <rPr>
        <b/>
        <i/>
        <sz val="12"/>
        <color theme="1"/>
        <rFont val="Calibri"/>
        <scheme val="minor"/>
      </rPr>
      <t>60 Minutes</t>
    </r>
  </si>
  <si>
    <r>
      <t xml:space="preserve">International Planes Depart every </t>
    </r>
    <r>
      <rPr>
        <b/>
        <i/>
        <sz val="12"/>
        <color theme="1"/>
        <rFont val="Calibri"/>
        <scheme val="minor"/>
      </rPr>
      <t>6 hours</t>
    </r>
  </si>
  <si>
    <t>(per day)</t>
  </si>
  <si>
    <r>
      <t xml:space="preserve">Commuter Planes Depart every </t>
    </r>
    <r>
      <rPr>
        <b/>
        <i/>
        <sz val="12"/>
        <color rgb="FF000000"/>
        <rFont val="Calibri"/>
        <scheme val="minor"/>
      </rPr>
      <t>60 Minutes</t>
    </r>
  </si>
  <si>
    <r>
      <t xml:space="preserve">International Planes Depart every </t>
    </r>
    <r>
      <rPr>
        <b/>
        <i/>
        <sz val="12"/>
        <color rgb="FF000000"/>
        <rFont val="Calibri"/>
        <scheme val="minor"/>
      </rPr>
      <t>6 hours</t>
    </r>
  </si>
  <si>
    <t xml:space="preserve">Second Experiment </t>
  </si>
  <si>
    <t>Use All Six Check-In Servers</t>
  </si>
  <si>
    <r>
      <rPr>
        <b/>
        <i/>
        <sz val="12"/>
        <color rgb="FFFF0000"/>
        <rFont val="Calibri"/>
        <scheme val="minor"/>
      </rPr>
      <t>6 Servers</t>
    </r>
    <r>
      <rPr>
        <i/>
        <sz val="12"/>
        <color rgb="FF000000"/>
        <rFont val="Calibri"/>
        <scheme val="minor"/>
      </rPr>
      <t xml:space="preserve"> for Check-in  --&gt; 1 dedicated to First Class</t>
    </r>
  </si>
  <si>
    <r>
      <t>3 Servers</t>
    </r>
    <r>
      <rPr>
        <i/>
        <sz val="12"/>
        <color rgb="FF000000"/>
        <rFont val="Calibri"/>
        <scheme val="minor"/>
      </rPr>
      <t xml:space="preserve"> for Security   --&gt; 1 dedicated to First Class</t>
    </r>
  </si>
  <si>
    <t>Use All Six Check-In Servers AND Add 3 More Security Servers</t>
  </si>
  <si>
    <r>
      <rPr>
        <b/>
        <i/>
        <sz val="12"/>
        <color rgb="FFFF0000"/>
        <rFont val="Calibri"/>
        <scheme val="minor"/>
      </rPr>
      <t>6 Servers</t>
    </r>
    <r>
      <rPr>
        <i/>
        <sz val="12"/>
        <color rgb="FF000000"/>
        <rFont val="Calibri"/>
        <scheme val="minor"/>
      </rPr>
      <t xml:space="preserve"> for Security   --&gt; 1 dedicated to First Class</t>
    </r>
  </si>
  <si>
    <t xml:space="preserve">Third Experiment </t>
  </si>
  <si>
    <t xml:space="preserve">Fourth Experiment </t>
  </si>
  <si>
    <t>Stabilize the System At ANY Cost</t>
  </si>
  <si>
    <r>
      <rPr>
        <b/>
        <i/>
        <sz val="12"/>
        <color rgb="FFFF0000"/>
        <rFont val="Calibri"/>
        <scheme val="minor"/>
      </rPr>
      <t>24 Servers</t>
    </r>
    <r>
      <rPr>
        <i/>
        <sz val="12"/>
        <color rgb="FF000000"/>
        <rFont val="Calibri"/>
        <scheme val="minor"/>
      </rPr>
      <t xml:space="preserve"> for Check-in  --&gt; 1 dedicated to First Class</t>
    </r>
  </si>
  <si>
    <r>
      <rPr>
        <b/>
        <i/>
        <sz val="12"/>
        <color rgb="FFFF0000"/>
        <rFont val="Calibri"/>
        <scheme val="minor"/>
      </rPr>
      <t>24 Servers</t>
    </r>
    <r>
      <rPr>
        <i/>
        <sz val="12"/>
        <color rgb="FF000000"/>
        <rFont val="Calibri"/>
        <scheme val="minor"/>
      </rPr>
      <t xml:space="preserve"> for Security   --&gt; 1 dedicated to First Class</t>
    </r>
  </si>
  <si>
    <t>PLUS --&gt; COST OF INSTALLING 3 NEW SECURITY BOOTHS</t>
  </si>
  <si>
    <r>
      <rPr>
        <b/>
        <i/>
        <sz val="12"/>
        <color rgb="FFFF0000"/>
        <rFont val="Calibri"/>
        <scheme val="minor"/>
      </rPr>
      <t>13 Servers</t>
    </r>
    <r>
      <rPr>
        <i/>
        <sz val="12"/>
        <color rgb="FF000000"/>
        <rFont val="Calibri"/>
        <scheme val="minor"/>
      </rPr>
      <t xml:space="preserve"> for Check-in  --&gt; 1 dedicated to First Class</t>
    </r>
  </si>
  <si>
    <r>
      <rPr>
        <b/>
        <i/>
        <sz val="12"/>
        <color rgb="FFFF0000"/>
        <rFont val="Calibri"/>
        <scheme val="minor"/>
      </rPr>
      <t>13 Servers</t>
    </r>
    <r>
      <rPr>
        <i/>
        <sz val="12"/>
        <color rgb="FF000000"/>
        <rFont val="Calibri"/>
        <scheme val="minor"/>
      </rPr>
      <t xml:space="preserve"> for Security   --&gt; 1 dedicated to First Class</t>
    </r>
  </si>
  <si>
    <t># Note:  Kept 12 servers for coach, at both stages</t>
  </si>
  <si>
    <t>Find a Balance --&gt; half as many servers at both stages</t>
  </si>
  <si>
    <t xml:space="preserve">Sixth Experiment </t>
  </si>
  <si>
    <r>
      <rPr>
        <b/>
        <i/>
        <sz val="12"/>
        <color rgb="FFFF0000"/>
        <rFont val="Calibri"/>
        <scheme val="minor"/>
      </rPr>
      <t>9 Servers</t>
    </r>
    <r>
      <rPr>
        <i/>
        <sz val="12"/>
        <color rgb="FF000000"/>
        <rFont val="Calibri"/>
        <scheme val="minor"/>
      </rPr>
      <t xml:space="preserve"> for Security   --&gt; 1 dedicated to First Class</t>
    </r>
  </si>
  <si>
    <r>
      <rPr>
        <b/>
        <i/>
        <sz val="12"/>
        <color rgb="FFFF0000"/>
        <rFont val="Calibri"/>
        <scheme val="minor"/>
      </rPr>
      <t>9 Servers</t>
    </r>
    <r>
      <rPr>
        <i/>
        <sz val="12"/>
        <color rgb="FF000000"/>
        <rFont val="Calibri"/>
        <scheme val="minor"/>
      </rPr>
      <t xml:space="preserve"> for Check-in  --&gt; 1 dedicated to First Class</t>
    </r>
  </si>
  <si>
    <t>Optimize</t>
  </si>
  <si>
    <t>Note: Earliest arrival time for passenger who missed his flight --&gt; 77.090 mins before departure</t>
  </si>
  <si>
    <t># Note:  Kept 12 servers for coach, at both stages  CHECKIN and SECURIT</t>
  </si>
  <si>
    <t xml:space="preserve">Fifth Experiment </t>
  </si>
  <si>
    <t>Number of Servers (TOTAL)</t>
  </si>
  <si>
    <t>AVG Time in System</t>
  </si>
  <si>
    <t>GRAPHS</t>
  </si>
  <si>
    <t>After 90 Days</t>
  </si>
  <si>
    <t>Likelihood of Catching an International Flight</t>
  </si>
  <si>
    <t>Likelihood of Catching an International Flight vs Number of Servers</t>
  </si>
  <si>
    <t>Total Profit</t>
  </si>
  <si>
    <t>Server Idle Time</t>
  </si>
  <si>
    <t>Server Idle-Time vs Number of Servers</t>
  </si>
  <si>
    <t>Post-Security Wait Time vs Number of Servers</t>
  </si>
  <si>
    <t>Wait Time</t>
  </si>
  <si>
    <t>How quickly the initial system approaches instability</t>
  </si>
  <si>
    <t>Average time in system vs number of servers</t>
  </si>
  <si>
    <t>How the first class wait time remains stable</t>
  </si>
  <si>
    <t>Avg time (minutes) to reach gate vs. Days of Simulation for 1st Class Passengers</t>
  </si>
  <si>
    <t>Refunds</t>
  </si>
  <si>
    <t>Refunds Issued (90 day simulation) and AVG Time in System vs. Number of Servers</t>
  </si>
  <si>
    <t>Experiment 1</t>
  </si>
  <si>
    <t>Experiment 2</t>
  </si>
  <si>
    <t>Average Wait Times - first two experiments compared</t>
  </si>
  <si>
    <t>Refunds Issued - Firsttwo Experiments Compared</t>
  </si>
  <si>
    <t>Average Wait Times - first THREE experiments compared</t>
  </si>
  <si>
    <t>Average wait Times after 90 days of simulation</t>
  </si>
  <si>
    <t>Experiment 4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</si>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</sst>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4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2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2"/>
      <color rgb="FFFF0000"/>
      <name val="Calibri"/>
      <scheme val="minor"/>
    </font>
    <font>
      <b/>
      <sz val="12"/>
      <color rgb="FFFF0000"/>
      <name val="Calibri"/>
      <scheme val="minor"/>
    </font>
    <font>
      <b/>
      <sz val="16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9D9D9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6" fillId="0" borderId="0" xfId="0" applyFont="1"/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4" borderId="6" xfId="0" applyFont="1" applyFill="1" applyBorder="1"/>
    <xf numFmtId="0" fontId="1" fillId="4" borderId="7" xfId="0" applyFont="1" applyFill="1" applyBorder="1"/>
    <xf numFmtId="0" fontId="1" fillId="4" borderId="3" xfId="0" applyFont="1" applyFill="1" applyBorder="1" applyAlignment="1">
      <alignment horizontal="center" wrapText="1"/>
    </xf>
    <xf numFmtId="0" fontId="2" fillId="5" borderId="6" xfId="0" applyFont="1" applyFill="1" applyBorder="1"/>
    <xf numFmtId="0" fontId="1" fillId="5" borderId="7" xfId="0" applyFont="1" applyFill="1" applyBorder="1"/>
    <xf numFmtId="0" fontId="1" fillId="6" borderId="4" xfId="0" applyFont="1" applyFill="1" applyBorder="1" applyAlignment="1">
      <alignment horizontal="center" wrapText="1"/>
    </xf>
    <xf numFmtId="0" fontId="2" fillId="6" borderId="2" xfId="0" applyFont="1" applyFill="1" applyBorder="1"/>
    <xf numFmtId="0" fontId="1" fillId="6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8" borderId="2" xfId="0" applyFont="1" applyFill="1" applyBorder="1"/>
    <xf numFmtId="0" fontId="12" fillId="11" borderId="2" xfId="0" applyFont="1" applyFill="1" applyBorder="1"/>
    <xf numFmtId="0" fontId="11" fillId="9" borderId="2" xfId="0" applyFont="1" applyFill="1" applyBorder="1" applyAlignment="1">
      <alignment horizontal="center" wrapText="1"/>
    </xf>
    <xf numFmtId="0" fontId="11" fillId="11" borderId="7" xfId="0" applyFont="1" applyFill="1" applyBorder="1" applyAlignment="1">
      <alignment horizontal="center" wrapText="1"/>
    </xf>
    <xf numFmtId="0" fontId="11" fillId="11" borderId="8" xfId="0" applyFont="1" applyFill="1" applyBorder="1" applyAlignment="1">
      <alignment horizontal="center" wrapText="1"/>
    </xf>
    <xf numFmtId="0" fontId="10" fillId="13" borderId="5" xfId="0" applyFont="1" applyFill="1" applyBorder="1" applyAlignment="1">
      <alignment horizontal="center"/>
    </xf>
    <xf numFmtId="164" fontId="10" fillId="13" borderId="8" xfId="0" applyNumberFormat="1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164" fontId="10" fillId="0" borderId="0" xfId="0" applyNumberFormat="1" applyFont="1"/>
    <xf numFmtId="0" fontId="9" fillId="0" borderId="0" xfId="0" applyFont="1"/>
    <xf numFmtId="0" fontId="12" fillId="9" borderId="3" xfId="0" applyFont="1" applyFill="1" applyBorder="1"/>
    <xf numFmtId="0" fontId="12" fillId="9" borderId="10" xfId="0" applyFont="1" applyFill="1" applyBorder="1"/>
    <xf numFmtId="0" fontId="12" fillId="10" borderId="3" xfId="0" applyFont="1" applyFill="1" applyBorder="1"/>
    <xf numFmtId="0" fontId="12" fillId="10" borderId="10" xfId="0" applyFont="1" applyFill="1" applyBorder="1"/>
    <xf numFmtId="0" fontId="11" fillId="12" borderId="2" xfId="0" applyFont="1" applyFill="1" applyBorder="1" applyAlignment="1">
      <alignment horizontal="center" wrapText="1"/>
    </xf>
    <xf numFmtId="0" fontId="11" fillId="12" borderId="5" xfId="0" applyFont="1" applyFill="1" applyBorder="1" applyAlignment="1">
      <alignment horizontal="center" wrapText="1"/>
    </xf>
    <xf numFmtId="0" fontId="11" fillId="8" borderId="9" xfId="0" applyFont="1" applyFill="1" applyBorder="1" applyAlignment="1">
      <alignment horizontal="center" wrapText="1"/>
    </xf>
    <xf numFmtId="0" fontId="11" fillId="8" borderId="5" xfId="0" applyFont="1" applyFill="1" applyBorder="1" applyAlignment="1">
      <alignment horizontal="center" wrapText="1"/>
    </xf>
    <xf numFmtId="0" fontId="11" fillId="8" borderId="2" xfId="0" applyFont="1" applyFill="1" applyBorder="1" applyAlignment="1">
      <alignment horizontal="center" wrapText="1"/>
    </xf>
    <xf numFmtId="0" fontId="11" fillId="9" borderId="2" xfId="0" applyFont="1" applyFill="1" applyBorder="1" applyAlignment="1">
      <alignment horizontal="center" wrapText="1"/>
    </xf>
    <xf numFmtId="0" fontId="11" fillId="9" borderId="5" xfId="0" applyFont="1" applyFill="1" applyBorder="1" applyAlignment="1">
      <alignment horizontal="center" wrapText="1"/>
    </xf>
    <xf numFmtId="0" fontId="11" fillId="10" borderId="2" xfId="0" applyFont="1" applyFill="1" applyBorder="1" applyAlignment="1">
      <alignment horizontal="center" wrapText="1"/>
    </xf>
    <xf numFmtId="0" fontId="11" fillId="10" borderId="5" xfId="0" applyFont="1" applyFill="1" applyBorder="1" applyAlignment="1">
      <alignment horizontal="center" wrapText="1"/>
    </xf>
    <xf numFmtId="0" fontId="11" fillId="11" borderId="9" xfId="0" applyFont="1" applyFill="1" applyBorder="1" applyAlignment="1">
      <alignment horizontal="center" wrapText="1"/>
    </xf>
    <xf numFmtId="0" fontId="11" fillId="11" borderId="5" xfId="0" applyFont="1" applyFill="1" applyBorder="1" applyAlignment="1">
      <alignment horizontal="center" wrapText="1"/>
    </xf>
    <xf numFmtId="0" fontId="11" fillId="11" borderId="2" xfId="0" applyFont="1" applyFill="1" applyBorder="1" applyAlignment="1">
      <alignment horizontal="center" wrapText="1"/>
    </xf>
    <xf numFmtId="0" fontId="14" fillId="0" borderId="0" xfId="0" applyFont="1"/>
    <xf numFmtId="0" fontId="13" fillId="0" borderId="0" xfId="0" applyFont="1"/>
    <xf numFmtId="0" fontId="10" fillId="0" borderId="0" xfId="0" applyFont="1"/>
    <xf numFmtId="0" fontId="15" fillId="0" borderId="0" xfId="0" applyFont="1"/>
    <xf numFmtId="164" fontId="18" fillId="0" borderId="0" xfId="0" applyNumberFormat="1" applyFont="1"/>
    <xf numFmtId="0" fontId="17" fillId="0" borderId="0" xfId="0" applyFont="1"/>
    <xf numFmtId="0" fontId="10" fillId="13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1" fillId="9" borderId="11" xfId="0" applyFont="1" applyFill="1" applyBorder="1" applyAlignment="1">
      <alignment horizontal="center" wrapText="1"/>
    </xf>
    <xf numFmtId="0" fontId="11" fillId="12" borderId="2" xfId="0" applyFont="1" applyFill="1" applyBorder="1" applyAlignment="1">
      <alignment horizontal="center" wrapText="1"/>
    </xf>
    <xf numFmtId="0" fontId="11" fillId="12" borderId="5" xfId="0" applyFont="1" applyFill="1" applyBorder="1" applyAlignment="1">
      <alignment horizontal="center" wrapText="1"/>
    </xf>
    <xf numFmtId="0" fontId="5" fillId="0" borderId="0" xfId="0" applyFo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in System (mins) vs Number of Servers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in System vs Number of Servers</c:v>
          </c:tx>
          <c:marker>
            <c:symbol val="none"/>
          </c:marker>
          <c:cat>
            <c:numRef>
              <c:f>Sheet1!$B$110:$B$115</c:f>
              <c:numCache>
                <c:formatCode>General</c:formatCode>
                <c:ptCount val="6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48.0</c:v>
                </c:pt>
                <c:pt idx="4">
                  <c:v>26.0</c:v>
                </c:pt>
                <c:pt idx="5">
                  <c:v>18.0</c:v>
                </c:pt>
              </c:numCache>
            </c:numRef>
          </c:cat>
          <c:val>
            <c:numRef>
              <c:f>Sheet1!$C$110:$C$115</c:f>
              <c:numCache>
                <c:formatCode>General</c:formatCode>
                <c:ptCount val="6"/>
                <c:pt idx="0">
                  <c:v>33140.821</c:v>
                </c:pt>
                <c:pt idx="1">
                  <c:v>18997.051</c:v>
                </c:pt>
                <c:pt idx="2">
                  <c:v>13175.845</c:v>
                </c:pt>
                <c:pt idx="3">
                  <c:v>24.797</c:v>
                </c:pt>
                <c:pt idx="4">
                  <c:v>27.832</c:v>
                </c:pt>
                <c:pt idx="5">
                  <c:v>51.523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71048"/>
        <c:axId val="-2114679832"/>
      </c:lineChart>
      <c:catAx>
        <c:axId val="-211437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79832"/>
        <c:crosses val="autoZero"/>
        <c:auto val="1"/>
        <c:lblAlgn val="ctr"/>
        <c:lblOffset val="100"/>
        <c:noMultiLvlLbl val="0"/>
      </c:catAx>
      <c:valAx>
        <c:axId val="-211467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37104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Experiment 1</c:v>
          </c:tx>
          <c:marker>
            <c:symbol val="none"/>
          </c:marker>
          <c:cat>
            <c:numRef>
              <c:f>Sheet1!$B$278:$B$282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90.0</c:v>
                </c:pt>
                <c:pt idx="4">
                  <c:v>365.0</c:v>
                </c:pt>
              </c:numCache>
            </c:numRef>
          </c:cat>
          <c:val>
            <c:numRef>
              <c:f>Sheet1!$C$278:$C$282</c:f>
              <c:numCache>
                <c:formatCode>General</c:formatCode>
                <c:ptCount val="5"/>
                <c:pt idx="0">
                  <c:v>395.499</c:v>
                </c:pt>
                <c:pt idx="1">
                  <c:v>2584.923</c:v>
                </c:pt>
                <c:pt idx="2">
                  <c:v>11117.319</c:v>
                </c:pt>
                <c:pt idx="3">
                  <c:v>33140.821</c:v>
                </c:pt>
                <c:pt idx="4">
                  <c:v>134440.627</c:v>
                </c:pt>
              </c:numCache>
            </c:numRef>
          </c:val>
          <c:smooth val="0"/>
        </c:ser>
        <c:ser>
          <c:idx val="1"/>
          <c:order val="1"/>
          <c:tx>
            <c:v>Experiment 2</c:v>
          </c:tx>
          <c:marker>
            <c:symbol val="none"/>
          </c:marker>
          <c:cat>
            <c:numRef>
              <c:f>Sheet1!$B$278:$B$282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90.0</c:v>
                </c:pt>
                <c:pt idx="4">
                  <c:v>365.0</c:v>
                </c:pt>
              </c:numCache>
            </c:numRef>
          </c:cat>
          <c:val>
            <c:numRef>
              <c:f>Sheet1!$D$278:$D$282</c:f>
              <c:numCache>
                <c:formatCode>General</c:formatCode>
                <c:ptCount val="5"/>
                <c:pt idx="0">
                  <c:v>189.285</c:v>
                </c:pt>
                <c:pt idx="1">
                  <c:v>1494.376</c:v>
                </c:pt>
                <c:pt idx="2">
                  <c:v>6523.154</c:v>
                </c:pt>
                <c:pt idx="3">
                  <c:v>18997.051</c:v>
                </c:pt>
                <c:pt idx="4">
                  <c:v>78664.226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71848"/>
        <c:axId val="-2108859880"/>
      </c:lineChart>
      <c:catAx>
        <c:axId val="-210807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859880"/>
        <c:crosses val="autoZero"/>
        <c:auto val="1"/>
        <c:lblAlgn val="ctr"/>
        <c:lblOffset val="100"/>
        <c:noMultiLvlLbl val="0"/>
      </c:catAx>
      <c:valAx>
        <c:axId val="-210885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07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Sheet1!$C$295</c:f>
              <c:strCache>
                <c:ptCount val="1"/>
                <c:pt idx="0">
                  <c:v>Experiment 1</c:v>
                </c:pt>
              </c:strCache>
            </c:strRef>
          </c:tx>
          <c:marker>
            <c:symbol val="none"/>
          </c:marker>
          <c:cat>
            <c:numRef>
              <c:f>Sheet1!$B$296:$B$300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90.0</c:v>
                </c:pt>
                <c:pt idx="4">
                  <c:v>365.0</c:v>
                </c:pt>
              </c:numCache>
            </c:numRef>
          </c:cat>
          <c:val>
            <c:numRef>
              <c:f>Sheet1!$C$296:$C$300</c:f>
              <c:numCache>
                <c:formatCode>General</c:formatCode>
                <c:ptCount val="5"/>
                <c:pt idx="0">
                  <c:v>1.0</c:v>
                </c:pt>
                <c:pt idx="1">
                  <c:v>18.0</c:v>
                </c:pt>
                <c:pt idx="2">
                  <c:v>66.0</c:v>
                </c:pt>
                <c:pt idx="3">
                  <c:v>234.0</c:v>
                </c:pt>
                <c:pt idx="4">
                  <c:v>955.0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Sheet1!$D$294</c:f>
              <c:strCache>
                <c:ptCount val="1"/>
                <c:pt idx="0">
                  <c:v>Experiment 2</c:v>
                </c:pt>
              </c:strCache>
            </c:strRef>
          </c:tx>
          <c:marker>
            <c:symbol val="none"/>
          </c:marker>
          <c:cat>
            <c:numRef>
              <c:f>Sheet1!$B$296:$B$300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90.0</c:v>
                </c:pt>
                <c:pt idx="4">
                  <c:v>365.0</c:v>
                </c:pt>
              </c:numCache>
            </c:numRef>
          </c:cat>
          <c:val>
            <c:numRef>
              <c:f>Sheet1!$D$296:$D$300</c:f>
              <c:numCache>
                <c:formatCode>General</c:formatCode>
                <c:ptCount val="5"/>
                <c:pt idx="0">
                  <c:v>4.0</c:v>
                </c:pt>
                <c:pt idx="1">
                  <c:v>41.0</c:v>
                </c:pt>
                <c:pt idx="2">
                  <c:v>157.0</c:v>
                </c:pt>
                <c:pt idx="3">
                  <c:v>472.0</c:v>
                </c:pt>
                <c:pt idx="4">
                  <c:v>2098.0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69352"/>
        <c:axId val="-2109465528"/>
      </c:lineChart>
      <c:catAx>
        <c:axId val="-210746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465528"/>
        <c:crosses val="autoZero"/>
        <c:auto val="1"/>
        <c:lblAlgn val="ctr"/>
        <c:lblOffset val="100"/>
        <c:noMultiLvlLbl val="0"/>
      </c:catAx>
      <c:valAx>
        <c:axId val="-210946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6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Experiment 1</c:v>
          </c:tx>
          <c:marker>
            <c:symbol val="none"/>
          </c:marker>
          <c:cat>
            <c:numRef>
              <c:f>Sheet1!$B$316:$B$320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90.0</c:v>
                </c:pt>
                <c:pt idx="4">
                  <c:v>365.0</c:v>
                </c:pt>
              </c:numCache>
            </c:numRef>
          </c:cat>
          <c:val>
            <c:numRef>
              <c:f>Sheet1!$C$316:$C$320</c:f>
              <c:numCache>
                <c:formatCode>General</c:formatCode>
                <c:ptCount val="5"/>
                <c:pt idx="0">
                  <c:v>395.499</c:v>
                </c:pt>
                <c:pt idx="1">
                  <c:v>2584.923</c:v>
                </c:pt>
                <c:pt idx="2">
                  <c:v>11117.319</c:v>
                </c:pt>
                <c:pt idx="3">
                  <c:v>33140.821</c:v>
                </c:pt>
                <c:pt idx="4">
                  <c:v>134440.627</c:v>
                </c:pt>
              </c:numCache>
            </c:numRef>
          </c:val>
          <c:smooth val="0"/>
        </c:ser>
        <c:ser>
          <c:idx val="1"/>
          <c:order val="1"/>
          <c:tx>
            <c:v>Experiment 2</c:v>
          </c:tx>
          <c:marker>
            <c:symbol val="none"/>
          </c:marker>
          <c:val>
            <c:numRef>
              <c:f>Sheet1!$D$316:$D$320</c:f>
              <c:numCache>
                <c:formatCode>General</c:formatCode>
                <c:ptCount val="5"/>
                <c:pt idx="0">
                  <c:v>189.285</c:v>
                </c:pt>
                <c:pt idx="1">
                  <c:v>1494.376</c:v>
                </c:pt>
                <c:pt idx="2">
                  <c:v>6523.154</c:v>
                </c:pt>
                <c:pt idx="3">
                  <c:v>18997.051</c:v>
                </c:pt>
                <c:pt idx="4">
                  <c:v>78664.226</c:v>
                </c:pt>
              </c:numCache>
            </c:numRef>
          </c:val>
          <c:smooth val="0"/>
        </c:ser>
        <c:ser>
          <c:idx val="2"/>
          <c:order val="2"/>
          <c:tx>
            <c:v>Experiment 3</c:v>
          </c:tx>
          <c:marker>
            <c:symbol val="none"/>
          </c:marker>
          <c:val>
            <c:numRef>
              <c:f>Sheet1!$E$316:$E$320</c:f>
              <c:numCache>
                <c:formatCode>General</c:formatCode>
                <c:ptCount val="5"/>
                <c:pt idx="0">
                  <c:v>161.273</c:v>
                </c:pt>
                <c:pt idx="1">
                  <c:v>1016.366</c:v>
                </c:pt>
                <c:pt idx="2">
                  <c:v>4511.181</c:v>
                </c:pt>
                <c:pt idx="3">
                  <c:v>13175.845</c:v>
                </c:pt>
                <c:pt idx="4">
                  <c:v>54686.4032685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76264"/>
        <c:axId val="-2108666040"/>
      </c:lineChart>
      <c:catAx>
        <c:axId val="-210697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666040"/>
        <c:crosses val="autoZero"/>
        <c:auto val="1"/>
        <c:lblAlgn val="ctr"/>
        <c:lblOffset val="100"/>
        <c:noMultiLvlLbl val="0"/>
      </c:catAx>
      <c:valAx>
        <c:axId val="-210866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7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Sheet1!$A$329</c:f>
              <c:strCache>
                <c:ptCount val="1"/>
                <c:pt idx="0">
                  <c:v>Average wait Times after 90 days of simulation</c:v>
                </c:pt>
              </c:strCache>
            </c:strRef>
          </c:tx>
          <c:invertIfNegative val="0"/>
          <c:cat>
            <c:strRef>
              <c:f>Sheet1!$A$331:$A$334</c:f>
              <c:strCache>
                <c:ptCount val="4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</c:strCache>
            </c:strRef>
          </c:cat>
          <c:val>
            <c:numRef>
              <c:f>Sheet1!$B$331:$B$334</c:f>
              <c:numCache>
                <c:formatCode>General</c:formatCode>
                <c:ptCount val="4"/>
                <c:pt idx="0">
                  <c:v>33140.821</c:v>
                </c:pt>
                <c:pt idx="1">
                  <c:v>18997.051</c:v>
                </c:pt>
                <c:pt idx="2">
                  <c:v>13175.845</c:v>
                </c:pt>
                <c:pt idx="3">
                  <c:v>24.797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29288"/>
        <c:axId val="-2106115880"/>
      </c:barChart>
      <c:catAx>
        <c:axId val="-210872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15880"/>
        <c:crosses val="autoZero"/>
        <c:auto val="1"/>
        <c:lblAlgn val="ctr"/>
        <c:lblOffset val="100"/>
        <c:noMultiLvlLbl val="0"/>
      </c:catAx>
      <c:valAx>
        <c:axId val="-210611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72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in System (mins) vs Number of Servers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in System vs Number of Servers (Recommendation)</c:v>
          </c:tx>
          <c:marker>
            <c:symbol val="none"/>
          </c:marker>
          <c:cat>
            <c:numRef>
              <c:f>Sheet1!$B$113:$B$115</c:f>
              <c:numCache>
                <c:formatCode>General</c:formatCode>
                <c:ptCount val="3"/>
                <c:pt idx="0">
                  <c:v>48.0</c:v>
                </c:pt>
                <c:pt idx="1">
                  <c:v>26.0</c:v>
                </c:pt>
                <c:pt idx="2">
                  <c:v>18.0</c:v>
                </c:pt>
              </c:numCache>
            </c:numRef>
          </c:cat>
          <c:val>
            <c:numRef>
              <c:f>Sheet1!$C$113:$C$115</c:f>
              <c:numCache>
                <c:formatCode>General</c:formatCode>
                <c:ptCount val="3"/>
                <c:pt idx="0">
                  <c:v>24.797</c:v>
                </c:pt>
                <c:pt idx="1">
                  <c:v>27.832</c:v>
                </c:pt>
                <c:pt idx="2">
                  <c:v>51.523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83288"/>
        <c:axId val="-2111812328"/>
      </c:lineChart>
      <c:catAx>
        <c:axId val="-211478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812328"/>
        <c:crosses val="autoZero"/>
        <c:auto val="1"/>
        <c:lblAlgn val="ctr"/>
        <c:lblOffset val="100"/>
        <c:noMultiLvlLbl val="0"/>
      </c:catAx>
      <c:valAx>
        <c:axId val="-211181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8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Sheet1!$C$138</c:f>
              <c:strCache>
                <c:ptCount val="1"/>
                <c:pt idx="0">
                  <c:v>Likelihood of Catching an International Flight</c:v>
                </c:pt>
              </c:strCache>
            </c:strRef>
          </c:tx>
          <c:marker>
            <c:symbol val="none"/>
          </c:marker>
          <c:cat>
            <c:numRef>
              <c:f>Sheet1!$B$139:$B$144</c:f>
              <c:numCache>
                <c:formatCode>General</c:formatCode>
                <c:ptCount val="6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48.0</c:v>
                </c:pt>
                <c:pt idx="4">
                  <c:v>26.0</c:v>
                </c:pt>
                <c:pt idx="5">
                  <c:v>18.0</c:v>
                </c:pt>
              </c:numCache>
            </c:numRef>
          </c:cat>
          <c:val>
            <c:numRef>
              <c:f>Sheet1!$C$139:$C$144</c:f>
              <c:numCache>
                <c:formatCode>General</c:formatCode>
                <c:ptCount val="6"/>
                <c:pt idx="0">
                  <c:v>0.157</c:v>
                </c:pt>
                <c:pt idx="1">
                  <c:v>0.102</c:v>
                </c:pt>
                <c:pt idx="2">
                  <c:v>0.093</c:v>
                </c:pt>
                <c:pt idx="3">
                  <c:v>0.8357</c:v>
                </c:pt>
                <c:pt idx="4">
                  <c:v>0.835</c:v>
                </c:pt>
                <c:pt idx="5">
                  <c:v>0.5947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62392"/>
        <c:axId val="-2111734984"/>
      </c:lineChart>
      <c:catAx>
        <c:axId val="-211486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734984"/>
        <c:crosses val="autoZero"/>
        <c:auto val="1"/>
        <c:lblAlgn val="ctr"/>
        <c:lblOffset val="100"/>
        <c:noMultiLvlLbl val="0"/>
      </c:catAx>
      <c:valAx>
        <c:axId val="-211173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6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Total</a:t>
            </a:r>
            <a:r>
              <a:rPr lang="en-US" baseline="0"/>
              <a:t> Profit vs Number of Servers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Sheet1!$C$160</c:f>
              <c:strCache>
                <c:ptCount val="1"/>
                <c:pt idx="0">
                  <c:v>Total Profit</c:v>
                </c:pt>
              </c:strCache>
            </c:strRef>
          </c:tx>
          <c:marker>
            <c:symbol val="none"/>
          </c:marker>
          <c:cat>
            <c:numRef>
              <c:f>Sheet1!$B$161:$B$166</c:f>
              <c:numCache>
                <c:formatCode>General</c:formatCode>
                <c:ptCount val="6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48.0</c:v>
                </c:pt>
                <c:pt idx="4">
                  <c:v>26.0</c:v>
                </c:pt>
                <c:pt idx="5">
                  <c:v>18.0</c:v>
                </c:pt>
              </c:numCache>
            </c:numRef>
          </c:cat>
          <c:val>
            <c:numRef>
              <c:f>Sheet1!$C$161:$C$166</c:f>
              <c:numCache>
                <c:formatCode>"$"#,##0.00;[Red]"$"#,##0.00</c:formatCode>
                <c:ptCount val="6"/>
                <c:pt idx="0">
                  <c:v>9.8673114E9</c:v>
                </c:pt>
                <c:pt idx="1">
                  <c:v>9.8174619E9</c:v>
                </c:pt>
                <c:pt idx="2">
                  <c:v>9.8251879E9</c:v>
                </c:pt>
                <c:pt idx="3">
                  <c:v>9.8236051E9</c:v>
                </c:pt>
                <c:pt idx="4">
                  <c:v>9.8562356E9</c:v>
                </c:pt>
                <c:pt idx="5">
                  <c:v>9.8630147E9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41336"/>
        <c:axId val="-2111585448"/>
      </c:lineChart>
      <c:catAx>
        <c:axId val="-211454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85448"/>
        <c:crosses val="autoZero"/>
        <c:auto val="1"/>
        <c:lblAlgn val="ctr"/>
        <c:lblOffset val="100"/>
        <c:noMultiLvlLbl val="0"/>
      </c:catAx>
      <c:valAx>
        <c:axId val="-2111585448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-211454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Sheet1!$B$176</c:f>
              <c:strCache>
                <c:ptCount val="1"/>
                <c:pt idx="0">
                  <c:v>Server Idle-Time vs Number of Servers</c:v>
                </c:pt>
              </c:strCache>
            </c:strRef>
          </c:tx>
          <c:marker>
            <c:symbol val="none"/>
          </c:marker>
          <c:cat>
            <c:numRef>
              <c:f>Sheet1!$B$178:$B$183</c:f>
              <c:numCache>
                <c:formatCode>General</c:formatCode>
                <c:ptCount val="6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48.0</c:v>
                </c:pt>
                <c:pt idx="4">
                  <c:v>26.0</c:v>
                </c:pt>
                <c:pt idx="5">
                  <c:v>18.0</c:v>
                </c:pt>
              </c:numCache>
            </c:numRef>
          </c:cat>
          <c:val>
            <c:numRef>
              <c:f>Sheet1!$C$178:$C$183</c:f>
              <c:numCache>
                <c:formatCode>General</c:formatCode>
                <c:ptCount val="6"/>
                <c:pt idx="0">
                  <c:v>0.760733333</c:v>
                </c:pt>
                <c:pt idx="1">
                  <c:v>1.579955555555556</c:v>
                </c:pt>
                <c:pt idx="2">
                  <c:v>1.240888888888889</c:v>
                </c:pt>
                <c:pt idx="3">
                  <c:v>547.3327333333334</c:v>
                </c:pt>
                <c:pt idx="4">
                  <c:v>380.7061333333334</c:v>
                </c:pt>
                <c:pt idx="5">
                  <c:v>118.0162888888889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79192"/>
        <c:axId val="-2108077784"/>
      </c:lineChart>
      <c:catAx>
        <c:axId val="-210807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077784"/>
        <c:crosses val="autoZero"/>
        <c:auto val="1"/>
        <c:lblAlgn val="ctr"/>
        <c:lblOffset val="100"/>
        <c:noMultiLvlLbl val="0"/>
      </c:catAx>
      <c:valAx>
        <c:axId val="-210807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07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Sheet1!$B$194</c:f>
              <c:strCache>
                <c:ptCount val="1"/>
                <c:pt idx="0">
                  <c:v>Post-Security Wait Time vs Number of Servers</c:v>
                </c:pt>
              </c:strCache>
            </c:strRef>
          </c:tx>
          <c:marker>
            <c:symbol val="none"/>
          </c:marker>
          <c:cat>
            <c:numRef>
              <c:f>Sheet1!$B$196:$B$201</c:f>
              <c:numCache>
                <c:formatCode>General</c:formatCode>
                <c:ptCount val="6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48.0</c:v>
                </c:pt>
                <c:pt idx="4">
                  <c:v>26.0</c:v>
                </c:pt>
                <c:pt idx="5">
                  <c:v>18.0</c:v>
                </c:pt>
              </c:numCache>
            </c:numRef>
          </c:cat>
          <c:val>
            <c:numRef>
              <c:f>Sheet1!$C$196:$C$201</c:f>
              <c:numCache>
                <c:formatCode>General</c:formatCode>
                <c:ptCount val="6"/>
                <c:pt idx="0">
                  <c:v>28.852</c:v>
                </c:pt>
                <c:pt idx="1">
                  <c:v>30.05</c:v>
                </c:pt>
                <c:pt idx="2">
                  <c:v>30.545</c:v>
                </c:pt>
                <c:pt idx="3">
                  <c:v>29.648</c:v>
                </c:pt>
                <c:pt idx="4">
                  <c:v>31.118</c:v>
                </c:pt>
                <c:pt idx="5">
                  <c:v>50.1744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61816"/>
        <c:axId val="-2111718168"/>
      </c:lineChart>
      <c:catAx>
        <c:axId val="-210716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718168"/>
        <c:crosses val="autoZero"/>
        <c:auto val="1"/>
        <c:lblAlgn val="ctr"/>
        <c:lblOffset val="100"/>
        <c:noMultiLvlLbl val="0"/>
      </c:catAx>
      <c:valAx>
        <c:axId val="-211171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6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Time (minutes)</a:t>
            </a:r>
            <a:r>
              <a:rPr lang="en-US" baseline="0"/>
              <a:t> to Reach Gate</a:t>
            </a:r>
            <a:r>
              <a:rPr lang="en-US"/>
              <a:t> vs. Days of</a:t>
            </a:r>
            <a:r>
              <a:rPr lang="en-US" baseline="0"/>
              <a:t> Simulation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Sheet1!$B$214</c:f>
              <c:strCache>
                <c:ptCount val="1"/>
                <c:pt idx="0">
                  <c:v>How quickly the initial system approaches instability</c:v>
                </c:pt>
              </c:strCache>
            </c:strRef>
          </c:tx>
          <c:marker>
            <c:symbol val="none"/>
          </c:marker>
          <c:cat>
            <c:numRef>
              <c:f>Sheet1!$B$217:$B$221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90.0</c:v>
                </c:pt>
                <c:pt idx="4">
                  <c:v>365.0</c:v>
                </c:pt>
              </c:numCache>
            </c:numRef>
          </c:cat>
          <c:val>
            <c:numRef>
              <c:f>Sheet1!$C$217:$C$221</c:f>
              <c:numCache>
                <c:formatCode>General</c:formatCode>
                <c:ptCount val="5"/>
                <c:pt idx="0">
                  <c:v>395.499</c:v>
                </c:pt>
                <c:pt idx="1">
                  <c:v>2584.923</c:v>
                </c:pt>
                <c:pt idx="2">
                  <c:v>11117.319</c:v>
                </c:pt>
                <c:pt idx="3">
                  <c:v>33140.821</c:v>
                </c:pt>
                <c:pt idx="4">
                  <c:v>134440.627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05864"/>
        <c:axId val="-2108027736"/>
      </c:lineChart>
      <c:catAx>
        <c:axId val="-211300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027736"/>
        <c:crosses val="autoZero"/>
        <c:auto val="1"/>
        <c:lblAlgn val="ctr"/>
        <c:lblOffset val="100"/>
        <c:noMultiLvlLbl val="0"/>
      </c:catAx>
      <c:valAx>
        <c:axId val="-210802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0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Sheet1!$D$231</c:f>
              <c:strCache>
                <c:ptCount val="1"/>
                <c:pt idx="0">
                  <c:v>Avg time (minutes) to reach gate vs. Days of Simulation for 1st Class Passengers</c:v>
                </c:pt>
              </c:strCache>
            </c:strRef>
          </c:tx>
          <c:marker>
            <c:symbol val="none"/>
          </c:marker>
          <c:cat>
            <c:numRef>
              <c:f>Sheet1!$B$233:$B$237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90.0</c:v>
                </c:pt>
                <c:pt idx="4">
                  <c:v>365.0</c:v>
                </c:pt>
              </c:numCache>
            </c:numRef>
          </c:cat>
          <c:val>
            <c:numRef>
              <c:f>Sheet1!$C$233:$C$237</c:f>
              <c:numCache>
                <c:formatCode>General</c:formatCode>
                <c:ptCount val="5"/>
                <c:pt idx="0">
                  <c:v>117.031</c:v>
                </c:pt>
                <c:pt idx="1">
                  <c:v>124.8778</c:v>
                </c:pt>
                <c:pt idx="2">
                  <c:v>124.011</c:v>
                </c:pt>
                <c:pt idx="3">
                  <c:v>126.949</c:v>
                </c:pt>
                <c:pt idx="4">
                  <c:v>127.0355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42136"/>
        <c:axId val="-2108936552"/>
      </c:lineChart>
      <c:catAx>
        <c:axId val="-210854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936552"/>
        <c:crosses val="autoZero"/>
        <c:auto val="1"/>
        <c:lblAlgn val="ctr"/>
        <c:lblOffset val="100"/>
        <c:noMultiLvlLbl val="0"/>
      </c:catAx>
      <c:valAx>
        <c:axId val="-210893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4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Refunds Issued vs Number of Servers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Refunds Issued</c:v>
          </c:tx>
          <c:marker>
            <c:symbol val="none"/>
          </c:marker>
          <c:cat>
            <c:numRef>
              <c:f>Sheet1!$B$257:$B$262</c:f>
              <c:numCache>
                <c:formatCode>General</c:formatCode>
                <c:ptCount val="6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48.0</c:v>
                </c:pt>
                <c:pt idx="4">
                  <c:v>26.0</c:v>
                </c:pt>
                <c:pt idx="5">
                  <c:v>18.0</c:v>
                </c:pt>
              </c:numCache>
            </c:numRef>
          </c:cat>
          <c:val>
            <c:numRef>
              <c:f>Sheet1!$C$257:$C$262</c:f>
              <c:numCache>
                <c:formatCode>General</c:formatCode>
                <c:ptCount val="6"/>
                <c:pt idx="0">
                  <c:v>234.0</c:v>
                </c:pt>
                <c:pt idx="1">
                  <c:v>472.0</c:v>
                </c:pt>
                <c:pt idx="2">
                  <c:v>574.0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43608"/>
        <c:axId val="-2114138168"/>
      </c:lineChart>
      <c:catAx>
        <c:axId val="-212134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38168"/>
        <c:crosses val="autoZero"/>
        <c:auto val="1"/>
        <c:lblAlgn val="ctr"/>
        <c:lblOffset val="100"/>
        <c:noMultiLvlLbl val="0"/>
      </c:catAx>
      <c:valAx>
        <c:axId val="-211413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34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117</xdr:row>
      <xdr:rowOff>171450</xdr:rowOff>
    </xdr:from>
    <xdr:to>
      <xdr:col>3</xdr:col>
      <xdr:colOff>165100</xdr:colOff>
      <xdr:row>132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118</xdr:row>
      <xdr:rowOff>19050</xdr:rowOff>
    </xdr:from>
    <xdr:to>
      <xdr:col>6</xdr:col>
      <xdr:colOff>1054100</xdr:colOff>
      <xdr:row>132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558800</xdr:colOff>
      <xdr:row>139</xdr:row>
      <xdr:rowOff>120650</xdr:rowOff>
    </xdr:from>
    <xdr:to>
      <xdr:col>7</xdr:col>
      <xdr:colOff>63500</xdr:colOff>
      <xdr:row>154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159</xdr:row>
      <xdr:rowOff>19050</xdr:rowOff>
    </xdr:from>
    <xdr:to>
      <xdr:col>7</xdr:col>
      <xdr:colOff>0</xdr:colOff>
      <xdr:row>173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520700</xdr:colOff>
      <xdr:row>177</xdr:row>
      <xdr:rowOff>6350</xdr:rowOff>
    </xdr:from>
    <xdr:to>
      <xdr:col>7</xdr:col>
      <xdr:colOff>25400</xdr:colOff>
      <xdr:row>191</xdr:row>
      <xdr:rowOff>82550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355600</xdr:colOff>
      <xdr:row>195</xdr:row>
      <xdr:rowOff>19050</xdr:rowOff>
    </xdr:from>
    <xdr:to>
      <xdr:col>6</xdr:col>
      <xdr:colOff>1066800</xdr:colOff>
      <xdr:row>209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812800</xdr:colOff>
      <xdr:row>213</xdr:row>
      <xdr:rowOff>44450</xdr:rowOff>
    </xdr:from>
    <xdr:to>
      <xdr:col>7</xdr:col>
      <xdr:colOff>317500</xdr:colOff>
      <xdr:row>225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336550</xdr:colOff>
      <xdr:row>233</xdr:row>
      <xdr:rowOff>146050</xdr:rowOff>
    </xdr:from>
    <xdr:to>
      <xdr:col>6</xdr:col>
      <xdr:colOff>1047750</xdr:colOff>
      <xdr:row>248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539750</xdr:colOff>
      <xdr:row>255</xdr:row>
      <xdr:rowOff>95250</xdr:rowOff>
    </xdr:from>
    <xdr:to>
      <xdr:col>7</xdr:col>
      <xdr:colOff>1238250</xdr:colOff>
      <xdr:row>269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552450</xdr:colOff>
      <xdr:row>273</xdr:row>
      <xdr:rowOff>19050</xdr:rowOff>
    </xdr:from>
    <xdr:to>
      <xdr:col>7</xdr:col>
      <xdr:colOff>1250950</xdr:colOff>
      <xdr:row>286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654050</xdr:colOff>
      <xdr:row>290</xdr:row>
      <xdr:rowOff>107950</xdr:rowOff>
    </xdr:from>
    <xdr:to>
      <xdr:col>7</xdr:col>
      <xdr:colOff>1352550</xdr:colOff>
      <xdr:row>304</xdr:row>
      <xdr:rowOff>120650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615950</xdr:colOff>
      <xdr:row>312</xdr:row>
      <xdr:rowOff>133350</xdr:rowOff>
    </xdr:from>
    <xdr:to>
      <xdr:col>8</xdr:col>
      <xdr:colOff>971550</xdr:colOff>
      <xdr:row>322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895350</xdr:colOff>
      <xdr:row>333</xdr:row>
      <xdr:rowOff>57150</xdr:rowOff>
    </xdr:from>
    <xdr:to>
      <xdr:col>5</xdr:col>
      <xdr:colOff>1263650</xdr:colOff>
      <xdr:row>347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34"/>
  <sheetViews>
    <sheetView tabSelected="1" topLeftCell="A176" workbookViewId="0">
      <selection activeCell="H94" sqref="H94"/>
    </sheetView>
  </sheetViews>
  <sheetFormatPr baseColWidth="10" defaultRowHeight="15" x14ac:dyDescent="0"/>
  <cols>
    <col min="1" max="1" width="13.33203125" customWidth="1"/>
    <col min="2" max="2" width="30.6640625" customWidth="1"/>
    <col min="3" max="3" width="23.83203125" customWidth="1"/>
    <col min="4" max="5" width="15.6640625" customWidth="1"/>
    <col min="6" max="6" width="19.33203125" customWidth="1"/>
    <col min="7" max="7" width="15.83203125" customWidth="1"/>
    <col min="8" max="8" width="20.1640625" customWidth="1"/>
    <col min="9" max="9" width="19.1640625" customWidth="1"/>
    <col min="10" max="10" width="15.6640625" customWidth="1"/>
    <col min="11" max="11" width="16.5" customWidth="1"/>
    <col min="12" max="12" width="16.6640625" customWidth="1"/>
    <col min="13" max="13" width="15.83203125" customWidth="1"/>
    <col min="14" max="14" width="16.5" customWidth="1"/>
    <col min="15" max="15" width="16.1640625" customWidth="1"/>
    <col min="16" max="16" width="17.6640625" customWidth="1"/>
    <col min="17" max="17" width="17" customWidth="1"/>
    <col min="18" max="18" width="17.83203125" customWidth="1"/>
  </cols>
  <sheetData>
    <row r="2" spans="2:18" ht="30">
      <c r="B2" s="6" t="s">
        <v>0</v>
      </c>
    </row>
    <row r="4" spans="2:18" s="1" customFormat="1" ht="20">
      <c r="C4" s="9" t="s">
        <v>2</v>
      </c>
      <c r="H4" s="12" t="s">
        <v>7</v>
      </c>
      <c r="I4" s="13"/>
      <c r="L4" s="15" t="s">
        <v>12</v>
      </c>
      <c r="M4" s="16"/>
      <c r="P4" s="18" t="s">
        <v>15</v>
      </c>
    </row>
    <row r="5" spans="2:18" s="3" customFormat="1" ht="75">
      <c r="B5" s="20" t="s">
        <v>1</v>
      </c>
      <c r="C5" s="10" t="s">
        <v>3</v>
      </c>
      <c r="D5" s="4" t="s">
        <v>4</v>
      </c>
      <c r="E5" s="4" t="s">
        <v>21</v>
      </c>
      <c r="F5" s="4" t="s">
        <v>5</v>
      </c>
      <c r="G5" s="11" t="s">
        <v>6</v>
      </c>
      <c r="H5" s="5" t="s">
        <v>8</v>
      </c>
      <c r="I5" s="5" t="s">
        <v>9</v>
      </c>
      <c r="J5" s="5" t="s">
        <v>10</v>
      </c>
      <c r="K5" s="14" t="s">
        <v>11</v>
      </c>
      <c r="L5" s="7" t="s">
        <v>23</v>
      </c>
      <c r="M5" s="7" t="s">
        <v>13</v>
      </c>
      <c r="N5" s="7" t="s">
        <v>19</v>
      </c>
      <c r="O5" s="7" t="s">
        <v>14</v>
      </c>
      <c r="P5" s="19" t="s">
        <v>16</v>
      </c>
      <c r="Q5" s="17" t="s">
        <v>17</v>
      </c>
      <c r="R5" s="8" t="s">
        <v>20</v>
      </c>
    </row>
    <row r="6" spans="2:18" s="23" customFormat="1">
      <c r="B6" s="21">
        <v>1</v>
      </c>
      <c r="C6" s="24">
        <f>(1430100 + 1800)</f>
        <v>1431900</v>
      </c>
      <c r="D6" s="21">
        <v>1</v>
      </c>
      <c r="E6" s="21">
        <v>10</v>
      </c>
      <c r="F6" s="25">
        <v>500</v>
      </c>
      <c r="G6" s="25">
        <v>1800</v>
      </c>
      <c r="H6" s="22">
        <v>395.49900000000002</v>
      </c>
      <c r="I6" s="22">
        <v>927.92899999999997</v>
      </c>
      <c r="J6" s="21">
        <v>117.03100000000001</v>
      </c>
      <c r="K6" s="21">
        <v>472.01900000000001</v>
      </c>
      <c r="L6" s="22">
        <v>55</v>
      </c>
      <c r="M6" s="22">
        <v>328</v>
      </c>
      <c r="N6" s="21">
        <v>1029</v>
      </c>
      <c r="O6" s="21">
        <v>207</v>
      </c>
      <c r="P6" s="22">
        <v>0.20899999999999999</v>
      </c>
      <c r="Q6" s="21">
        <v>26.896999999999998</v>
      </c>
      <c r="R6" s="21">
        <f>(1.623/1)</f>
        <v>1.623</v>
      </c>
    </row>
    <row r="7" spans="2:18" s="23" customFormat="1">
      <c r="B7" s="21">
        <v>7</v>
      </c>
      <c r="C7" s="25">
        <f>(61316000 + 12600)</f>
        <v>61328600</v>
      </c>
      <c r="D7" s="21">
        <v>18</v>
      </c>
      <c r="E7" s="21">
        <v>62</v>
      </c>
      <c r="F7" s="25">
        <v>9000</v>
      </c>
      <c r="G7" s="25">
        <v>12600</v>
      </c>
      <c r="H7" s="21">
        <v>2584.9229999999998</v>
      </c>
      <c r="I7" s="21">
        <v>6938.7</v>
      </c>
      <c r="J7" s="21">
        <v>124.87779999999999</v>
      </c>
      <c r="K7" s="21">
        <v>3450.1714000000002</v>
      </c>
      <c r="L7" s="21">
        <v>347</v>
      </c>
      <c r="M7" s="21">
        <v>2120</v>
      </c>
      <c r="N7" s="21">
        <v>7290</v>
      </c>
      <c r="O7" s="21">
        <v>1767</v>
      </c>
      <c r="P7" s="21">
        <v>0.161</v>
      </c>
      <c r="Q7" s="21">
        <v>28.617000000000001</v>
      </c>
      <c r="R7" s="21">
        <f>(5.356/7)</f>
        <v>0.76514285714285712</v>
      </c>
    </row>
    <row r="8" spans="2:18" s="23" customFormat="1">
      <c r="B8" s="21">
        <v>30</v>
      </c>
      <c r="C8" s="25">
        <f>(1104195300 + 54000)</f>
        <v>1104249300</v>
      </c>
      <c r="D8" s="21">
        <v>66</v>
      </c>
      <c r="E8" s="21">
        <v>334</v>
      </c>
      <c r="F8" s="25">
        <v>33000</v>
      </c>
      <c r="G8" s="25">
        <f>(108000/2)</f>
        <v>54000</v>
      </c>
      <c r="H8" s="21">
        <v>11117.319</v>
      </c>
      <c r="I8" s="21">
        <v>30130.359</v>
      </c>
      <c r="J8" s="21">
        <v>124.011</v>
      </c>
      <c r="K8" s="21">
        <v>14990.1309</v>
      </c>
      <c r="L8" s="21">
        <v>1529</v>
      </c>
      <c r="M8" s="21">
        <v>8745</v>
      </c>
      <c r="N8" s="21">
        <v>30664</v>
      </c>
      <c r="O8" s="21">
        <v>7911</v>
      </c>
      <c r="P8" s="21">
        <v>0.16200000000000001</v>
      </c>
      <c r="Q8" s="21">
        <v>28.391999999999999</v>
      </c>
      <c r="R8" s="21">
        <f>(23.0171/30)</f>
        <v>0.76723666666666668</v>
      </c>
    </row>
    <row r="9" spans="2:18" s="23" customFormat="1">
      <c r="B9" s="21">
        <v>90</v>
      </c>
      <c r="C9" s="25">
        <f>(9867149400 + 162000)</f>
        <v>9867311400</v>
      </c>
      <c r="D9" s="21">
        <v>234</v>
      </c>
      <c r="E9" s="21">
        <v>1001</v>
      </c>
      <c r="F9" s="25">
        <v>117000</v>
      </c>
      <c r="G9" s="25">
        <f>(324000/2)</f>
        <v>162000</v>
      </c>
      <c r="H9" s="21">
        <v>33140.821000000004</v>
      </c>
      <c r="I9" s="21">
        <v>89713.858999999997</v>
      </c>
      <c r="J9" s="21">
        <v>126.949</v>
      </c>
      <c r="K9" s="21">
        <v>44851.978000000003</v>
      </c>
      <c r="L9" s="21">
        <v>4480</v>
      </c>
      <c r="M9" s="21">
        <v>26729</v>
      </c>
      <c r="N9" s="21">
        <v>91832</v>
      </c>
      <c r="O9" s="21">
        <v>23999</v>
      </c>
      <c r="P9" s="21">
        <v>0.157</v>
      </c>
      <c r="Q9" s="21">
        <v>28.852</v>
      </c>
      <c r="R9" s="21">
        <f>(68.466/90)</f>
        <v>0.76073333333333326</v>
      </c>
    </row>
    <row r="10" spans="2:18" s="23" customFormat="1">
      <c r="B10" s="21">
        <v>365</v>
      </c>
      <c r="C10" s="25">
        <f>(161603502400 + 657000)</f>
        <v>161604159400</v>
      </c>
      <c r="D10" s="21">
        <v>955</v>
      </c>
      <c r="E10" s="21">
        <v>4178</v>
      </c>
      <c r="F10" s="25">
        <v>477500</v>
      </c>
      <c r="G10" s="25">
        <f>(1314000/2)</f>
        <v>657000</v>
      </c>
      <c r="H10" s="21">
        <v>134440.62700000001</v>
      </c>
      <c r="I10" s="21">
        <v>364401.6</v>
      </c>
      <c r="J10" s="21">
        <v>127.0355</v>
      </c>
      <c r="K10" s="21">
        <v>181995.75599999999</v>
      </c>
      <c r="L10" s="21">
        <v>18222</v>
      </c>
      <c r="M10" s="21">
        <v>107497</v>
      </c>
      <c r="N10" s="21">
        <v>371617</v>
      </c>
      <c r="O10" s="21">
        <v>96954</v>
      </c>
      <c r="P10" s="21">
        <v>0.158</v>
      </c>
      <c r="Q10" s="21">
        <v>28.573</v>
      </c>
      <c r="R10" s="21">
        <f>(275.643/365)</f>
        <v>0.75518630136986298</v>
      </c>
    </row>
    <row r="11" spans="2:18">
      <c r="G11" s="26"/>
    </row>
    <row r="12" spans="2:18">
      <c r="G12" s="26"/>
    </row>
    <row r="13" spans="2:18">
      <c r="C13" s="1" t="s">
        <v>22</v>
      </c>
      <c r="D13" s="27" t="s">
        <v>24</v>
      </c>
      <c r="E13" s="27"/>
    </row>
    <row r="14" spans="2:18">
      <c r="D14" s="27" t="s">
        <v>25</v>
      </c>
      <c r="E14" s="27"/>
    </row>
    <row r="15" spans="2:18">
      <c r="D15" s="27" t="s">
        <v>26</v>
      </c>
      <c r="E15" s="27"/>
    </row>
    <row r="16" spans="2:18">
      <c r="D16" s="27" t="s">
        <v>27</v>
      </c>
      <c r="E16" s="27"/>
    </row>
    <row r="19" spans="2:18" ht="30">
      <c r="B19" s="39" t="s">
        <v>31</v>
      </c>
      <c r="C19" s="39"/>
      <c r="D19" s="59" t="s">
        <v>32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2:18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2:18" ht="20">
      <c r="B21" s="29"/>
      <c r="C21" s="30" t="s">
        <v>2</v>
      </c>
      <c r="D21" s="29"/>
      <c r="E21" s="29"/>
      <c r="F21" s="29"/>
      <c r="G21" s="29"/>
      <c r="H21" s="40" t="s">
        <v>7</v>
      </c>
      <c r="I21" s="41"/>
      <c r="J21" s="29"/>
      <c r="K21" s="29"/>
      <c r="L21" s="42" t="s">
        <v>12</v>
      </c>
      <c r="M21" s="43"/>
      <c r="N21" s="29"/>
      <c r="O21" s="29"/>
      <c r="P21" s="31" t="s">
        <v>15</v>
      </c>
      <c r="Q21" s="29"/>
      <c r="R21" s="29"/>
    </row>
    <row r="22" spans="2:18" ht="60" customHeight="1">
      <c r="B22" s="44" t="s">
        <v>1</v>
      </c>
      <c r="C22" s="46" t="s">
        <v>3</v>
      </c>
      <c r="D22" s="48" t="s">
        <v>4</v>
      </c>
      <c r="E22" s="48" t="s">
        <v>21</v>
      </c>
      <c r="F22" s="48" t="s">
        <v>5</v>
      </c>
      <c r="G22" s="48" t="s">
        <v>6</v>
      </c>
      <c r="H22" s="49" t="s">
        <v>8</v>
      </c>
      <c r="I22" s="49" t="s">
        <v>9</v>
      </c>
      <c r="J22" s="49" t="s">
        <v>10</v>
      </c>
      <c r="K22" s="49" t="s">
        <v>11</v>
      </c>
      <c r="L22" s="51" t="s">
        <v>23</v>
      </c>
      <c r="M22" s="51" t="s">
        <v>13</v>
      </c>
      <c r="N22" s="51" t="s">
        <v>19</v>
      </c>
      <c r="O22" s="51" t="s">
        <v>14</v>
      </c>
      <c r="P22" s="53" t="s">
        <v>16</v>
      </c>
      <c r="Q22" s="55" t="s">
        <v>17</v>
      </c>
      <c r="R22" s="33" t="s">
        <v>18</v>
      </c>
    </row>
    <row r="23" spans="2:18">
      <c r="B23" s="45"/>
      <c r="C23" s="47"/>
      <c r="D23" s="47"/>
      <c r="E23" s="47"/>
      <c r="F23" s="47"/>
      <c r="G23" s="47"/>
      <c r="H23" s="50"/>
      <c r="I23" s="50"/>
      <c r="J23" s="50"/>
      <c r="K23" s="50"/>
      <c r="L23" s="52"/>
      <c r="M23" s="52"/>
      <c r="N23" s="52"/>
      <c r="O23" s="52"/>
      <c r="P23" s="54"/>
      <c r="Q23" s="54"/>
      <c r="R23" s="34" t="s">
        <v>28</v>
      </c>
    </row>
    <row r="24" spans="2:18">
      <c r="B24" s="35">
        <v>1</v>
      </c>
      <c r="C24" s="36">
        <v>1415300</v>
      </c>
      <c r="D24" s="37">
        <v>4</v>
      </c>
      <c r="E24" s="37">
        <v>12</v>
      </c>
      <c r="F24" s="36">
        <v>2000</v>
      </c>
      <c r="G24" s="36">
        <v>3600</v>
      </c>
      <c r="H24" s="37">
        <v>189.285</v>
      </c>
      <c r="I24" s="37">
        <v>427.44</v>
      </c>
      <c r="J24" s="37">
        <v>119.4302</v>
      </c>
      <c r="K24" s="37">
        <v>192.40100000000001</v>
      </c>
      <c r="L24" s="37">
        <v>91</v>
      </c>
      <c r="M24" s="37">
        <v>636</v>
      </c>
      <c r="N24" s="37">
        <v>445</v>
      </c>
      <c r="O24" s="37">
        <v>389</v>
      </c>
      <c r="P24" s="37">
        <v>0.189</v>
      </c>
      <c r="Q24" s="37">
        <v>27.542999999999999</v>
      </c>
      <c r="R24" s="37">
        <v>35.540999999999997</v>
      </c>
    </row>
    <row r="25" spans="2:18">
      <c r="B25" s="35">
        <v>7</v>
      </c>
      <c r="C25" s="36">
        <v>60796600</v>
      </c>
      <c r="D25" s="37">
        <v>41</v>
      </c>
      <c r="E25" s="37">
        <v>83</v>
      </c>
      <c r="F25" s="36">
        <v>20500</v>
      </c>
      <c r="G25" s="36">
        <v>25200</v>
      </c>
      <c r="H25" s="37">
        <v>1494.376</v>
      </c>
      <c r="I25" s="37">
        <v>3356.87</v>
      </c>
      <c r="J25" s="37">
        <v>130.66</v>
      </c>
      <c r="K25" s="37">
        <v>1719.211</v>
      </c>
      <c r="L25" s="37">
        <v>354</v>
      </c>
      <c r="M25" s="37">
        <v>4419</v>
      </c>
      <c r="N25" s="37">
        <v>3547</v>
      </c>
      <c r="O25" s="37">
        <v>3043</v>
      </c>
      <c r="P25" s="37">
        <v>0.1042</v>
      </c>
      <c r="Q25" s="37">
        <v>29.495000000000001</v>
      </c>
      <c r="R25" s="37">
        <f>(40.89/7)</f>
        <v>5.8414285714285716</v>
      </c>
    </row>
    <row r="26" spans="2:18">
      <c r="B26" s="35">
        <v>30</v>
      </c>
      <c r="C26" s="36">
        <v>1102905000</v>
      </c>
      <c r="D26" s="37">
        <v>157</v>
      </c>
      <c r="E26" s="37">
        <v>340</v>
      </c>
      <c r="F26" s="36">
        <v>83500</v>
      </c>
      <c r="G26" s="36">
        <v>108000</v>
      </c>
      <c r="H26" s="37">
        <v>6523.1540000000005</v>
      </c>
      <c r="I26" s="37">
        <v>15188.56</v>
      </c>
      <c r="J26" s="37">
        <v>127.569</v>
      </c>
      <c r="K26" s="37">
        <v>7580.3559999999998</v>
      </c>
      <c r="L26" s="37">
        <v>1575</v>
      </c>
      <c r="M26" s="37">
        <v>18934</v>
      </c>
      <c r="N26" s="37">
        <v>15582</v>
      </c>
      <c r="O26" s="37">
        <v>13139</v>
      </c>
      <c r="P26" s="37">
        <v>0.107</v>
      </c>
      <c r="Q26" s="37">
        <v>29.745000000000001</v>
      </c>
      <c r="R26" s="37">
        <f>77.557/30</f>
        <v>2.5852333333333335</v>
      </c>
    </row>
    <row r="27" spans="2:18">
      <c r="B27" s="35">
        <v>90</v>
      </c>
      <c r="C27" s="36">
        <v>9817461900</v>
      </c>
      <c r="D27" s="37">
        <v>472</v>
      </c>
      <c r="E27" s="37">
        <v>1010</v>
      </c>
      <c r="F27" s="36">
        <v>236000</v>
      </c>
      <c r="G27" s="36">
        <v>324000</v>
      </c>
      <c r="H27" s="37">
        <v>18997.050999999999</v>
      </c>
      <c r="I27" s="37">
        <v>44457.819000000003</v>
      </c>
      <c r="J27" s="37">
        <v>126.955</v>
      </c>
      <c r="K27" s="37">
        <v>22126.767</v>
      </c>
      <c r="L27" s="37">
        <v>4550</v>
      </c>
      <c r="M27" s="37">
        <v>56409</v>
      </c>
      <c r="N27" s="37">
        <v>45619</v>
      </c>
      <c r="O27" s="37">
        <v>39918</v>
      </c>
      <c r="P27" s="37">
        <v>0.10199999999999999</v>
      </c>
      <c r="Q27" s="37">
        <v>30.05</v>
      </c>
      <c r="R27" s="37">
        <f>(142.196/90)</f>
        <v>1.5799555555555556</v>
      </c>
    </row>
    <row r="28" spans="2:18">
      <c r="B28" s="35">
        <v>365</v>
      </c>
      <c r="C28" s="36">
        <v>161505966700</v>
      </c>
      <c r="D28" s="37">
        <v>2098</v>
      </c>
      <c r="E28" s="37">
        <v>4138</v>
      </c>
      <c r="F28" s="36">
        <v>1049000</v>
      </c>
      <c r="G28" s="36">
        <v>1314000</v>
      </c>
      <c r="H28" s="37">
        <v>78664.225999999995</v>
      </c>
      <c r="I28" s="37">
        <v>184230.32</v>
      </c>
      <c r="J28" s="37">
        <v>126.956</v>
      </c>
      <c r="K28" s="37">
        <v>91729.093999999997</v>
      </c>
      <c r="L28" s="37">
        <v>18255</v>
      </c>
      <c r="M28" s="37">
        <v>228349</v>
      </c>
      <c r="N28" s="37">
        <v>188260</v>
      </c>
      <c r="O28" s="37">
        <v>161127</v>
      </c>
      <c r="P28" s="37">
        <v>0.10199999999999999</v>
      </c>
      <c r="Q28" s="37">
        <v>29.952000000000002</v>
      </c>
      <c r="R28" s="37">
        <f>(480.696/365)</f>
        <v>1.3169753424657535</v>
      </c>
    </row>
    <row r="29" spans="2:18">
      <c r="B29" s="28"/>
      <c r="C29" s="28"/>
      <c r="D29" s="28"/>
      <c r="E29" s="28"/>
      <c r="F29" s="28"/>
      <c r="G29" s="3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2:18">
      <c r="B30" s="28"/>
      <c r="C30" s="28"/>
      <c r="D30" s="28"/>
      <c r="E30" s="28"/>
      <c r="F30" s="28"/>
      <c r="G30" s="3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2:18">
      <c r="B31" s="28"/>
      <c r="C31" s="29" t="s">
        <v>22</v>
      </c>
      <c r="D31" s="56" t="s">
        <v>33</v>
      </c>
      <c r="E31" s="56"/>
      <c r="F31" s="56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2:18">
      <c r="B32" s="28"/>
      <c r="C32" s="28"/>
      <c r="D32" s="56" t="s">
        <v>34</v>
      </c>
      <c r="E32" s="56"/>
      <c r="F32" s="56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2:25">
      <c r="B33" s="28"/>
      <c r="C33" s="28"/>
      <c r="D33" s="57" t="s">
        <v>29</v>
      </c>
      <c r="E33" s="57"/>
      <c r="F33" s="5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2:25">
      <c r="B34" s="28"/>
      <c r="C34" s="28"/>
      <c r="D34" s="57" t="s">
        <v>30</v>
      </c>
      <c r="E34" s="57"/>
      <c r="F34" s="5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2:25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25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2:25">
      <c r="B37" s="28"/>
      <c r="C37" s="58"/>
      <c r="D37" s="58"/>
      <c r="E37" s="58"/>
      <c r="F37" s="58"/>
      <c r="G37" s="58"/>
      <c r="H37" s="5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2:25" ht="30">
      <c r="B38" s="39" t="s">
        <v>37</v>
      </c>
      <c r="C38" s="39"/>
      <c r="D38" s="59" t="s">
        <v>35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2:2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2:25" ht="20">
      <c r="B40" s="29"/>
      <c r="C40" s="30" t="s">
        <v>2</v>
      </c>
      <c r="D40" s="29"/>
      <c r="E40" s="29"/>
      <c r="F40" s="29"/>
      <c r="G40" s="29"/>
      <c r="H40" s="40" t="s">
        <v>7</v>
      </c>
      <c r="I40" s="41"/>
      <c r="J40" s="29"/>
      <c r="K40" s="29"/>
      <c r="L40" s="42" t="s">
        <v>12</v>
      </c>
      <c r="M40" s="43"/>
      <c r="N40" s="29"/>
      <c r="O40" s="29"/>
      <c r="P40" s="31" t="s">
        <v>15</v>
      </c>
      <c r="Q40" s="29"/>
      <c r="R40" s="29"/>
    </row>
    <row r="41" spans="2:25" ht="30">
      <c r="B41" s="44" t="s">
        <v>1</v>
      </c>
      <c r="C41" s="46" t="s">
        <v>3</v>
      </c>
      <c r="D41" s="48" t="s">
        <v>4</v>
      </c>
      <c r="E41" s="48" t="s">
        <v>21</v>
      </c>
      <c r="F41" s="48" t="s">
        <v>5</v>
      </c>
      <c r="G41" s="48" t="s">
        <v>6</v>
      </c>
      <c r="H41" s="49" t="s">
        <v>8</v>
      </c>
      <c r="I41" s="49" t="s">
        <v>9</v>
      </c>
      <c r="J41" s="49" t="s">
        <v>10</v>
      </c>
      <c r="K41" s="49" t="s">
        <v>11</v>
      </c>
      <c r="L41" s="51" t="s">
        <v>23</v>
      </c>
      <c r="M41" s="51" t="s">
        <v>13</v>
      </c>
      <c r="N41" s="51" t="s">
        <v>19</v>
      </c>
      <c r="O41" s="51" t="s">
        <v>14</v>
      </c>
      <c r="P41" s="53" t="s">
        <v>16</v>
      </c>
      <c r="Q41" s="55" t="s">
        <v>17</v>
      </c>
      <c r="R41" s="33" t="s">
        <v>18</v>
      </c>
    </row>
    <row r="42" spans="2:25" ht="49" customHeight="1">
      <c r="B42" s="45"/>
      <c r="C42" s="47"/>
      <c r="D42" s="47"/>
      <c r="E42" s="47"/>
      <c r="F42" s="47"/>
      <c r="G42" s="47"/>
      <c r="H42" s="50"/>
      <c r="I42" s="50"/>
      <c r="J42" s="50"/>
      <c r="K42" s="50"/>
      <c r="L42" s="52"/>
      <c r="M42" s="52"/>
      <c r="N42" s="52"/>
      <c r="O42" s="52"/>
      <c r="P42" s="54"/>
      <c r="Q42" s="54"/>
      <c r="R42" s="34" t="s">
        <v>28</v>
      </c>
      <c r="X42" s="63"/>
      <c r="Y42" s="63"/>
    </row>
    <row r="43" spans="2:25">
      <c r="B43" s="35">
        <v>1</v>
      </c>
      <c r="C43" s="36">
        <v>1466800</v>
      </c>
      <c r="D43" s="37">
        <v>1</v>
      </c>
      <c r="E43" s="37">
        <v>10</v>
      </c>
      <c r="F43" s="36">
        <v>500</v>
      </c>
      <c r="G43" s="36">
        <v>3600</v>
      </c>
      <c r="H43" s="37">
        <v>161.273</v>
      </c>
      <c r="I43" s="37">
        <v>409.31</v>
      </c>
      <c r="J43" s="37">
        <v>126.06</v>
      </c>
      <c r="K43" s="37">
        <v>158.959</v>
      </c>
      <c r="L43" s="37">
        <v>97</v>
      </c>
      <c r="M43" s="37">
        <v>695</v>
      </c>
      <c r="N43" s="37">
        <v>429</v>
      </c>
      <c r="O43" s="37">
        <v>420</v>
      </c>
      <c r="P43" s="37">
        <v>0.188</v>
      </c>
      <c r="Q43" s="37">
        <v>31.097999999999999</v>
      </c>
      <c r="R43" s="37">
        <v>23.484999999999999</v>
      </c>
      <c r="X43" s="64"/>
      <c r="Y43" s="64"/>
    </row>
    <row r="44" spans="2:25">
      <c r="B44" s="35">
        <v>7</v>
      </c>
      <c r="C44" s="36">
        <v>60407800</v>
      </c>
      <c r="D44" s="37">
        <v>55</v>
      </c>
      <c r="E44" s="37">
        <v>94</v>
      </c>
      <c r="F44" s="36">
        <v>27500</v>
      </c>
      <c r="G44" s="36">
        <v>25200</v>
      </c>
      <c r="H44" s="37">
        <v>1016.366</v>
      </c>
      <c r="I44" s="37">
        <v>2389.0500000000002</v>
      </c>
      <c r="J44" s="37">
        <v>124.191</v>
      </c>
      <c r="K44" s="37">
        <v>1143.325</v>
      </c>
      <c r="L44" s="37">
        <v>391</v>
      </c>
      <c r="M44" s="37">
        <v>5147</v>
      </c>
      <c r="N44" s="37">
        <v>2473</v>
      </c>
      <c r="O44" s="37">
        <v>3357</v>
      </c>
      <c r="P44" s="37">
        <v>0.104</v>
      </c>
      <c r="Q44" s="37">
        <v>30.648</v>
      </c>
      <c r="R44" s="37">
        <f>38.018/7</f>
        <v>5.4311428571428575</v>
      </c>
      <c r="X44" s="65"/>
      <c r="Y44" s="66"/>
    </row>
    <row r="45" spans="2:25">
      <c r="B45" s="35">
        <v>30</v>
      </c>
      <c r="C45" s="36">
        <v>1096426900</v>
      </c>
      <c r="D45" s="37">
        <v>227</v>
      </c>
      <c r="E45" s="37">
        <v>392</v>
      </c>
      <c r="F45" s="36">
        <v>113500</v>
      </c>
      <c r="G45" s="36">
        <v>108000</v>
      </c>
      <c r="H45" s="37">
        <v>4511.1809999999996</v>
      </c>
      <c r="I45" s="37">
        <v>10148.56</v>
      </c>
      <c r="J45" s="37">
        <v>124.3</v>
      </c>
      <c r="K45" s="37">
        <v>5126.0150000000003</v>
      </c>
      <c r="L45" s="37">
        <v>1571</v>
      </c>
      <c r="M45" s="37">
        <v>22054</v>
      </c>
      <c r="N45" s="37">
        <v>10368</v>
      </c>
      <c r="O45" s="37">
        <v>14902</v>
      </c>
      <c r="P45" s="37">
        <v>9.5299999999999996E-2</v>
      </c>
      <c r="Q45" s="37">
        <v>30.52</v>
      </c>
      <c r="R45" s="37">
        <f>(620.94/12)/30</f>
        <v>1.7248333333333334</v>
      </c>
      <c r="X45" s="65"/>
      <c r="Y45" s="66"/>
    </row>
    <row r="46" spans="2:25">
      <c r="B46" s="35">
        <v>90</v>
      </c>
      <c r="C46" s="36">
        <v>9825187900</v>
      </c>
      <c r="D46" s="37">
        <v>574</v>
      </c>
      <c r="E46" s="37">
        <v>1030</v>
      </c>
      <c r="F46" s="36">
        <v>287000</v>
      </c>
      <c r="G46" s="36">
        <v>324000</v>
      </c>
      <c r="H46" s="37">
        <v>13175.844999999999</v>
      </c>
      <c r="I46" s="37">
        <v>30307.769899999999</v>
      </c>
      <c r="J46" s="37">
        <v>127.1199</v>
      </c>
      <c r="K46" s="37">
        <v>5042.1760000000004</v>
      </c>
      <c r="L46" s="37">
        <v>4605</v>
      </c>
      <c r="M46" s="37">
        <v>65805</v>
      </c>
      <c r="N46" s="37">
        <v>30830</v>
      </c>
      <c r="O46" s="37">
        <v>45086</v>
      </c>
      <c r="P46" s="37">
        <v>9.2999999999999999E-2</v>
      </c>
      <c r="Q46" s="37">
        <v>30.545000000000002</v>
      </c>
      <c r="R46" s="37">
        <f>111.68/90</f>
        <v>1.2408888888888889</v>
      </c>
      <c r="X46" s="65"/>
      <c r="Y46" s="66"/>
    </row>
    <row r="47" spans="2:25">
      <c r="B47" s="35">
        <v>365</v>
      </c>
      <c r="C47" s="36">
        <v>161430036200</v>
      </c>
      <c r="D47" s="37">
        <v>2417</v>
      </c>
      <c r="E47" s="37">
        <v>4116</v>
      </c>
      <c r="F47" s="36">
        <v>1208500</v>
      </c>
      <c r="G47" s="36">
        <v>1314000</v>
      </c>
      <c r="H47" s="37">
        <v>54686.403268499998</v>
      </c>
      <c r="I47" s="37">
        <v>122100.50011399999</v>
      </c>
      <c r="J47" s="37">
        <v>126.261</v>
      </c>
      <c r="K47" s="37">
        <v>62435.036</v>
      </c>
      <c r="L47" s="37">
        <v>18445</v>
      </c>
      <c r="M47" s="37">
        <v>268411</v>
      </c>
      <c r="N47" s="37">
        <v>126554</v>
      </c>
      <c r="O47" s="37">
        <v>182395</v>
      </c>
      <c r="P47" s="37">
        <v>9.1999999999999998E-2</v>
      </c>
      <c r="Q47" s="37">
        <v>30.774000000000001</v>
      </c>
      <c r="R47" s="37">
        <f>349.767/365</f>
        <v>0.95826575342465747</v>
      </c>
      <c r="X47" s="65"/>
      <c r="Y47" s="66"/>
    </row>
    <row r="48" spans="2:25">
      <c r="B48" s="28"/>
      <c r="C48" s="28"/>
      <c r="D48" s="28"/>
      <c r="E48" s="28"/>
      <c r="F48" s="28"/>
      <c r="G48" s="3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X48" s="65"/>
      <c r="Y48" s="66"/>
    </row>
    <row r="49" spans="2:18" ht="20">
      <c r="B49" s="60" t="s">
        <v>42</v>
      </c>
      <c r="C49" s="28"/>
      <c r="D49" s="28"/>
      <c r="E49" s="28"/>
      <c r="F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spans="2:18">
      <c r="B50" s="28"/>
      <c r="C50" s="29" t="s">
        <v>22</v>
      </c>
      <c r="D50" s="56" t="s">
        <v>33</v>
      </c>
      <c r="E50" s="56"/>
      <c r="F50" s="56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spans="2:18">
      <c r="B51" s="28"/>
      <c r="C51" s="28"/>
      <c r="D51" s="56" t="s">
        <v>36</v>
      </c>
      <c r="E51" s="56"/>
      <c r="F51" s="56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2:18">
      <c r="B52" s="28"/>
      <c r="C52" s="28"/>
      <c r="D52" s="57" t="s">
        <v>29</v>
      </c>
      <c r="E52" s="57"/>
      <c r="F52" s="5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2:18">
      <c r="B53" s="28"/>
      <c r="C53" s="28"/>
      <c r="D53" s="57" t="s">
        <v>30</v>
      </c>
      <c r="E53" s="57"/>
      <c r="F53" s="5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2:18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2:18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2:18">
      <c r="B56" s="28"/>
      <c r="C56" s="58"/>
      <c r="D56" s="58"/>
      <c r="E56" s="58"/>
      <c r="F56" s="58"/>
      <c r="G56" s="58"/>
      <c r="H56" s="5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2:18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2:18" ht="30">
      <c r="B58" s="39" t="s">
        <v>38</v>
      </c>
      <c r="C58" s="39"/>
      <c r="D58" s="59" t="s">
        <v>39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2:18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2:18" ht="20">
      <c r="B60" s="29"/>
      <c r="C60" s="30" t="s">
        <v>2</v>
      </c>
      <c r="D60" s="29"/>
      <c r="E60" s="29"/>
      <c r="F60" s="29"/>
      <c r="G60" s="29"/>
      <c r="H60" s="40" t="s">
        <v>7</v>
      </c>
      <c r="I60" s="41"/>
      <c r="J60" s="29"/>
      <c r="K60" s="29"/>
      <c r="L60" s="42" t="s">
        <v>12</v>
      </c>
      <c r="M60" s="43"/>
      <c r="N60" s="29"/>
      <c r="O60" s="29"/>
      <c r="P60" s="31" t="s">
        <v>15</v>
      </c>
      <c r="Q60" s="29"/>
      <c r="R60" s="29"/>
    </row>
    <row r="61" spans="2:18" ht="30">
      <c r="B61" s="44" t="s">
        <v>1</v>
      </c>
      <c r="C61" s="46" t="s">
        <v>3</v>
      </c>
      <c r="D61" s="48" t="s">
        <v>4</v>
      </c>
      <c r="E61" s="48" t="s">
        <v>21</v>
      </c>
      <c r="F61" s="48" t="s">
        <v>5</v>
      </c>
      <c r="G61" s="48" t="s">
        <v>6</v>
      </c>
      <c r="H61" s="49" t="s">
        <v>8</v>
      </c>
      <c r="I61" s="49" t="s">
        <v>9</v>
      </c>
      <c r="J61" s="49" t="s">
        <v>10</v>
      </c>
      <c r="K61" s="49" t="s">
        <v>11</v>
      </c>
      <c r="L61" s="51" t="s">
        <v>23</v>
      </c>
      <c r="M61" s="51" t="s">
        <v>13</v>
      </c>
      <c r="N61" s="51" t="s">
        <v>19</v>
      </c>
      <c r="O61" s="51" t="s">
        <v>14</v>
      </c>
      <c r="P61" s="53" t="s">
        <v>16</v>
      </c>
      <c r="Q61" s="55" t="s">
        <v>17</v>
      </c>
      <c r="R61" s="33" t="s">
        <v>18</v>
      </c>
    </row>
    <row r="62" spans="2:18" ht="34" customHeight="1">
      <c r="B62" s="45"/>
      <c r="C62" s="47"/>
      <c r="D62" s="47"/>
      <c r="E62" s="47"/>
      <c r="F62" s="47"/>
      <c r="G62" s="47"/>
      <c r="H62" s="50"/>
      <c r="I62" s="50"/>
      <c r="J62" s="50"/>
      <c r="K62" s="50"/>
      <c r="L62" s="52"/>
      <c r="M62" s="52"/>
      <c r="N62" s="52"/>
      <c r="O62" s="52"/>
      <c r="P62" s="54"/>
      <c r="Q62" s="54"/>
      <c r="R62" s="34" t="s">
        <v>28</v>
      </c>
    </row>
    <row r="63" spans="2:18">
      <c r="B63" s="35">
        <v>90</v>
      </c>
      <c r="C63" s="36">
        <v>9823605100</v>
      </c>
      <c r="D63" s="37">
        <v>0</v>
      </c>
      <c r="E63" s="37">
        <v>1042</v>
      </c>
      <c r="F63" s="36">
        <v>0</v>
      </c>
      <c r="G63" s="36">
        <v>1296000</v>
      </c>
      <c r="H63" s="37">
        <v>24.797000000000001</v>
      </c>
      <c r="I63" s="37">
        <v>371.24990000000003</v>
      </c>
      <c r="J63" s="37">
        <v>128.06299999999999</v>
      </c>
      <c r="K63" s="37">
        <v>12.195</v>
      </c>
      <c r="L63" s="37">
        <v>50351</v>
      </c>
      <c r="M63" s="37">
        <v>85727</v>
      </c>
      <c r="N63" s="37">
        <v>13</v>
      </c>
      <c r="O63" s="37">
        <v>9895</v>
      </c>
      <c r="P63" s="37">
        <v>0.8357</v>
      </c>
      <c r="Q63" s="37">
        <v>29.648</v>
      </c>
      <c r="R63" s="37">
        <f>49259.946/90</f>
        <v>547.33273333333341</v>
      </c>
    </row>
    <row r="64" spans="2:18">
      <c r="B64" s="28"/>
      <c r="C64" s="28"/>
      <c r="D64" s="28"/>
      <c r="E64" s="28"/>
      <c r="F64" s="28"/>
      <c r="G64" s="3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</row>
    <row r="65" spans="2:18">
      <c r="B65" s="28"/>
      <c r="C65" s="28"/>
      <c r="D65" s="28"/>
      <c r="E65" s="28"/>
      <c r="F65" s="28"/>
      <c r="G65" s="3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</row>
    <row r="66" spans="2:18">
      <c r="B66" s="28"/>
      <c r="C66" s="29" t="s">
        <v>22</v>
      </c>
      <c r="D66" s="56" t="s">
        <v>40</v>
      </c>
      <c r="E66" s="56"/>
      <c r="F66" s="56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</row>
    <row r="67" spans="2:18">
      <c r="B67" s="28"/>
      <c r="C67" s="28"/>
      <c r="D67" s="56" t="s">
        <v>41</v>
      </c>
      <c r="E67" s="56"/>
      <c r="F67" s="56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pans="2:18">
      <c r="B68" s="28"/>
      <c r="C68" s="28"/>
      <c r="D68" s="57" t="s">
        <v>29</v>
      </c>
      <c r="E68" s="57"/>
      <c r="F68" s="5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2:18">
      <c r="B69" s="28"/>
      <c r="C69" s="28"/>
      <c r="D69" s="57" t="s">
        <v>30</v>
      </c>
      <c r="E69" s="57"/>
      <c r="F69" s="5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</row>
    <row r="70" spans="2:18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pans="2:18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2:18">
      <c r="B72" s="28"/>
      <c r="C72" s="58"/>
      <c r="D72" s="58"/>
      <c r="E72" s="58"/>
      <c r="F72" s="58"/>
      <c r="G72" s="58"/>
      <c r="H72" s="5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2:18" ht="30">
      <c r="B73" s="39" t="s">
        <v>53</v>
      </c>
      <c r="C73" s="39"/>
      <c r="D73" s="59" t="s">
        <v>46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2:18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2:18" ht="20">
      <c r="B75" s="29"/>
      <c r="C75" s="30" t="s">
        <v>2</v>
      </c>
      <c r="D75" s="29"/>
      <c r="E75" s="29"/>
      <c r="F75" s="29"/>
      <c r="G75" s="29"/>
      <c r="H75" s="40" t="s">
        <v>7</v>
      </c>
      <c r="I75" s="41"/>
      <c r="J75" s="29"/>
      <c r="K75" s="29"/>
      <c r="L75" s="42" t="s">
        <v>12</v>
      </c>
      <c r="M75" s="43"/>
      <c r="N75" s="29"/>
      <c r="O75" s="29"/>
      <c r="P75" s="31" t="s">
        <v>15</v>
      </c>
      <c r="Q75" s="29"/>
      <c r="R75" s="29"/>
    </row>
    <row r="76" spans="2:18" ht="30">
      <c r="B76" s="44" t="s">
        <v>1</v>
      </c>
      <c r="C76" s="46" t="s">
        <v>3</v>
      </c>
      <c r="D76" s="48" t="s">
        <v>4</v>
      </c>
      <c r="E76" s="48" t="s">
        <v>21</v>
      </c>
      <c r="F76" s="48" t="s">
        <v>5</v>
      </c>
      <c r="G76" s="48" t="s">
        <v>6</v>
      </c>
      <c r="H76" s="49" t="s">
        <v>8</v>
      </c>
      <c r="I76" s="49" t="s">
        <v>9</v>
      </c>
      <c r="J76" s="49" t="s">
        <v>10</v>
      </c>
      <c r="K76" s="49" t="s">
        <v>11</v>
      </c>
      <c r="L76" s="51" t="s">
        <v>23</v>
      </c>
      <c r="M76" s="51" t="s">
        <v>13</v>
      </c>
      <c r="N76" s="51" t="s">
        <v>19</v>
      </c>
      <c r="O76" s="51" t="s">
        <v>14</v>
      </c>
      <c r="P76" s="53" t="s">
        <v>16</v>
      </c>
      <c r="Q76" s="55" t="s">
        <v>17</v>
      </c>
      <c r="R76" s="33" t="s">
        <v>18</v>
      </c>
    </row>
    <row r="77" spans="2:18" ht="48" customHeight="1">
      <c r="B77" s="45"/>
      <c r="C77" s="47"/>
      <c r="D77" s="47"/>
      <c r="E77" s="47"/>
      <c r="F77" s="47"/>
      <c r="G77" s="47"/>
      <c r="H77" s="50"/>
      <c r="I77" s="50"/>
      <c r="J77" s="50"/>
      <c r="K77" s="50"/>
      <c r="L77" s="52"/>
      <c r="M77" s="52"/>
      <c r="N77" s="52"/>
      <c r="O77" s="52"/>
      <c r="P77" s="54"/>
      <c r="Q77" s="54"/>
      <c r="R77" s="34" t="s">
        <v>28</v>
      </c>
    </row>
    <row r="78" spans="2:18">
      <c r="B78" s="35">
        <v>90</v>
      </c>
      <c r="C78" s="36">
        <v>9856235600</v>
      </c>
      <c r="D78" s="37">
        <v>0</v>
      </c>
      <c r="E78" s="37">
        <v>1026</v>
      </c>
      <c r="F78" s="36">
        <v>0</v>
      </c>
      <c r="G78" s="36">
        <v>702000</v>
      </c>
      <c r="H78" s="37">
        <v>27.832000000000001</v>
      </c>
      <c r="I78" s="37">
        <v>328.69900000000001</v>
      </c>
      <c r="J78" s="37">
        <v>126.313</v>
      </c>
      <c r="K78" s="37">
        <v>15.208</v>
      </c>
      <c r="L78" s="37">
        <v>50392</v>
      </c>
      <c r="M78" s="37">
        <v>86248</v>
      </c>
      <c r="N78" s="37">
        <v>28</v>
      </c>
      <c r="O78" s="37">
        <v>9913</v>
      </c>
      <c r="P78" s="37">
        <v>0.83499999999999996</v>
      </c>
      <c r="Q78" s="37">
        <v>31.117999999999999</v>
      </c>
      <c r="R78" s="37">
        <f>34263.552/90</f>
        <v>380.70613333333336</v>
      </c>
    </row>
    <row r="79" spans="2:18">
      <c r="B79" s="28"/>
      <c r="C79" s="28"/>
      <c r="D79" s="28"/>
      <c r="E79" s="28"/>
      <c r="F79" s="28"/>
      <c r="G79" s="3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2:18">
      <c r="B80" s="28"/>
      <c r="C80" s="28"/>
      <c r="D80" s="28"/>
      <c r="E80" s="28"/>
      <c r="F80" s="28"/>
      <c r="G80" s="3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</row>
    <row r="81" spans="2:18">
      <c r="B81" s="28"/>
      <c r="C81" s="29" t="s">
        <v>22</v>
      </c>
      <c r="D81" s="56" t="s">
        <v>43</v>
      </c>
      <c r="E81" s="56"/>
      <c r="F81" s="56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2:18">
      <c r="B82" s="28"/>
      <c r="C82" s="28"/>
      <c r="D82" s="56" t="s">
        <v>44</v>
      </c>
      <c r="E82" s="56"/>
      <c r="F82" s="56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</row>
    <row r="83" spans="2:18">
      <c r="B83" s="28"/>
      <c r="C83" s="28"/>
      <c r="D83" s="57" t="s">
        <v>29</v>
      </c>
      <c r="E83" s="57"/>
      <c r="F83" s="5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2:18">
      <c r="B84" s="28"/>
      <c r="C84" s="28"/>
      <c r="D84" s="57" t="s">
        <v>30</v>
      </c>
      <c r="E84" s="57"/>
      <c r="F84" s="5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</row>
    <row r="85" spans="2:18">
      <c r="B85" s="28"/>
      <c r="C85" s="28" t="s">
        <v>45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8" spans="2:18" ht="30">
      <c r="B88" s="39" t="s">
        <v>47</v>
      </c>
      <c r="C88" s="39"/>
      <c r="D88" s="59" t="s">
        <v>50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</row>
    <row r="89" spans="2:18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</row>
    <row r="90" spans="2:18" ht="20">
      <c r="B90" s="29"/>
      <c r="C90" s="30" t="s">
        <v>2</v>
      </c>
      <c r="D90" s="29"/>
      <c r="E90" s="29"/>
      <c r="F90" s="29"/>
      <c r="G90" s="29"/>
      <c r="H90" s="40" t="s">
        <v>7</v>
      </c>
      <c r="I90" s="41"/>
      <c r="J90" s="29"/>
      <c r="K90" s="29"/>
      <c r="L90" s="42" t="s">
        <v>12</v>
      </c>
      <c r="M90" s="43"/>
      <c r="N90" s="29"/>
      <c r="O90" s="29"/>
      <c r="P90" s="31" t="s">
        <v>15</v>
      </c>
      <c r="Q90" s="29"/>
      <c r="R90" s="29"/>
    </row>
    <row r="91" spans="2:18" ht="74" customHeight="1">
      <c r="B91" s="44" t="s">
        <v>1</v>
      </c>
      <c r="C91" s="46" t="s">
        <v>3</v>
      </c>
      <c r="D91" s="48" t="s">
        <v>4</v>
      </c>
      <c r="E91" s="48" t="s">
        <v>21</v>
      </c>
      <c r="F91" s="48" t="s">
        <v>5</v>
      </c>
      <c r="G91" s="48" t="s">
        <v>6</v>
      </c>
      <c r="H91" s="49" t="s">
        <v>8</v>
      </c>
      <c r="I91" s="49" t="s">
        <v>9</v>
      </c>
      <c r="J91" s="49" t="s">
        <v>10</v>
      </c>
      <c r="K91" s="49" t="s">
        <v>11</v>
      </c>
      <c r="L91" s="51" t="s">
        <v>23</v>
      </c>
      <c r="M91" s="51" t="s">
        <v>13</v>
      </c>
      <c r="N91" s="51" t="s">
        <v>19</v>
      </c>
      <c r="O91" s="51" t="s">
        <v>14</v>
      </c>
      <c r="P91" s="53" t="s">
        <v>16</v>
      </c>
      <c r="Q91" s="55" t="s">
        <v>17</v>
      </c>
      <c r="R91" s="33" t="s">
        <v>18</v>
      </c>
    </row>
    <row r="92" spans="2:18">
      <c r="B92" s="45"/>
      <c r="C92" s="47"/>
      <c r="D92" s="47"/>
      <c r="E92" s="47"/>
      <c r="F92" s="47"/>
      <c r="G92" s="47"/>
      <c r="H92" s="50"/>
      <c r="I92" s="50"/>
      <c r="J92" s="50"/>
      <c r="K92" s="50"/>
      <c r="L92" s="52"/>
      <c r="M92" s="52"/>
      <c r="N92" s="52"/>
      <c r="O92" s="52"/>
      <c r="P92" s="54"/>
      <c r="Q92" s="54"/>
      <c r="R92" s="34" t="s">
        <v>28</v>
      </c>
    </row>
    <row r="93" spans="2:18">
      <c r="B93" s="35">
        <v>90</v>
      </c>
      <c r="C93" s="36">
        <v>9863014700</v>
      </c>
      <c r="D93" s="37">
        <v>0</v>
      </c>
      <c r="E93" s="37">
        <v>983</v>
      </c>
      <c r="F93" s="36">
        <v>0</v>
      </c>
      <c r="G93" s="36">
        <v>486000</v>
      </c>
      <c r="H93" s="37">
        <v>51.523000000000003</v>
      </c>
      <c r="I93" s="37">
        <v>340.18900000000002</v>
      </c>
      <c r="J93" s="37">
        <v>126.009</v>
      </c>
      <c r="K93" s="37">
        <v>41.216000000000001</v>
      </c>
      <c r="L93" s="37">
        <v>35852</v>
      </c>
      <c r="M93" s="37">
        <v>86123</v>
      </c>
      <c r="N93" s="37">
        <v>107</v>
      </c>
      <c r="O93" s="37">
        <v>24433</v>
      </c>
      <c r="P93" s="37">
        <v>0.59470000000000001</v>
      </c>
      <c r="Q93" s="37">
        <v>50.174399999999999</v>
      </c>
      <c r="R93" s="37">
        <f>10621.466/90</f>
        <v>118.01628888888889</v>
      </c>
    </row>
    <row r="94" spans="2:18">
      <c r="B94" s="35">
        <v>365</v>
      </c>
      <c r="C94" s="36">
        <v>161717622900</v>
      </c>
      <c r="D94" s="37">
        <v>0</v>
      </c>
      <c r="E94" s="37">
        <v>4247</v>
      </c>
      <c r="F94" s="36">
        <v>0</v>
      </c>
      <c r="G94" s="36">
        <v>1971000</v>
      </c>
      <c r="H94" s="37">
        <v>51.02</v>
      </c>
      <c r="I94" s="37">
        <v>353.17</v>
      </c>
      <c r="J94" s="37">
        <v>126.105</v>
      </c>
      <c r="K94" s="37">
        <v>40.624000000000002</v>
      </c>
      <c r="L94" s="37">
        <v>146254</v>
      </c>
      <c r="M94" s="37">
        <v>349410</v>
      </c>
      <c r="N94" s="37">
        <v>111</v>
      </c>
      <c r="O94" s="37">
        <v>98061</v>
      </c>
      <c r="P94" s="37">
        <v>0.59799999999999998</v>
      </c>
      <c r="Q94" s="37">
        <v>48.045400000000001</v>
      </c>
      <c r="R94" s="37">
        <f>43492.236/365</f>
        <v>119.1568109589041</v>
      </c>
    </row>
    <row r="95" spans="2:18">
      <c r="B95" s="28"/>
      <c r="C95" s="28"/>
      <c r="D95" s="28"/>
      <c r="E95" s="28"/>
      <c r="F95" s="28"/>
      <c r="G95" s="3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2:18">
      <c r="B96" s="28"/>
      <c r="C96" s="29" t="s">
        <v>22</v>
      </c>
      <c r="D96" s="56" t="s">
        <v>49</v>
      </c>
      <c r="E96" s="56"/>
      <c r="F96" s="56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2:18">
      <c r="B97" s="28"/>
      <c r="C97" s="28"/>
      <c r="D97" s="56" t="s">
        <v>48</v>
      </c>
      <c r="E97" s="56"/>
      <c r="F97" s="56"/>
      <c r="G97" s="28"/>
      <c r="H97" s="28"/>
      <c r="I97" s="28"/>
      <c r="J97" s="28"/>
      <c r="K97" s="28"/>
      <c r="L97" s="28"/>
      <c r="M97" s="28"/>
      <c r="N97" s="28"/>
      <c r="O97" s="61" t="s">
        <v>51</v>
      </c>
      <c r="P97" s="28"/>
      <c r="Q97" s="28"/>
      <c r="R97" s="28"/>
    </row>
    <row r="98" spans="2:18">
      <c r="B98" s="28"/>
      <c r="C98" s="28"/>
      <c r="D98" s="57" t="s">
        <v>29</v>
      </c>
      <c r="E98" s="57"/>
      <c r="F98" s="5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2:18">
      <c r="B99" s="28"/>
      <c r="C99" s="28"/>
      <c r="D99" s="57" t="s">
        <v>30</v>
      </c>
      <c r="E99" s="57"/>
      <c r="F99" s="5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2:18">
      <c r="B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2" spans="2:18">
      <c r="C102" s="28" t="s">
        <v>52</v>
      </c>
    </row>
    <row r="105" spans="2:18" ht="30">
      <c r="B105" s="6" t="s">
        <v>56</v>
      </c>
    </row>
    <row r="107" spans="2:18" ht="20">
      <c r="B107" s="2" t="s">
        <v>66</v>
      </c>
    </row>
    <row r="108" spans="2:18">
      <c r="C108" t="s">
        <v>57</v>
      </c>
    </row>
    <row r="109" spans="2:18">
      <c r="B109" t="s">
        <v>54</v>
      </c>
      <c r="C109" t="s">
        <v>55</v>
      </c>
    </row>
    <row r="110" spans="2:18">
      <c r="B110">
        <v>6</v>
      </c>
      <c r="C110" s="21">
        <v>33140.821000000004</v>
      </c>
    </row>
    <row r="111" spans="2:18">
      <c r="B111">
        <v>9</v>
      </c>
      <c r="C111" s="37">
        <v>18997.050999999999</v>
      </c>
    </row>
    <row r="112" spans="2:18">
      <c r="B112">
        <v>12</v>
      </c>
      <c r="C112" s="37">
        <v>13175.844999999999</v>
      </c>
    </row>
    <row r="113" spans="2:3">
      <c r="B113">
        <v>48</v>
      </c>
      <c r="C113" s="37">
        <v>24.797000000000001</v>
      </c>
    </row>
    <row r="114" spans="2:3">
      <c r="B114">
        <v>26</v>
      </c>
      <c r="C114" s="37">
        <v>27.832000000000001</v>
      </c>
    </row>
    <row r="115" spans="2:3">
      <c r="B115">
        <v>18</v>
      </c>
      <c r="C115" s="37">
        <v>51.523000000000003</v>
      </c>
    </row>
    <row r="137" spans="2:3" ht="20">
      <c r="B137" s="2" t="s">
        <v>59</v>
      </c>
    </row>
    <row r="138" spans="2:3">
      <c r="B138" t="s">
        <v>54</v>
      </c>
      <c r="C138" t="s">
        <v>58</v>
      </c>
    </row>
    <row r="139" spans="2:3">
      <c r="B139">
        <v>6</v>
      </c>
      <c r="C139" s="21">
        <v>0.157</v>
      </c>
    </row>
    <row r="140" spans="2:3">
      <c r="B140">
        <v>9</v>
      </c>
      <c r="C140" s="37">
        <v>0.10199999999999999</v>
      </c>
    </row>
    <row r="141" spans="2:3">
      <c r="B141">
        <v>12</v>
      </c>
      <c r="C141" s="37">
        <v>9.2999999999999999E-2</v>
      </c>
    </row>
    <row r="142" spans="2:3">
      <c r="B142">
        <v>48</v>
      </c>
      <c r="C142" s="37">
        <v>0.8357</v>
      </c>
    </row>
    <row r="143" spans="2:3">
      <c r="B143">
        <v>26</v>
      </c>
      <c r="C143" s="37">
        <v>0.83499999999999996</v>
      </c>
    </row>
    <row r="144" spans="2:3">
      <c r="B144">
        <v>18</v>
      </c>
      <c r="C144" s="37">
        <v>0.59470000000000001</v>
      </c>
    </row>
    <row r="159" spans="2:3" ht="20">
      <c r="B159" s="2" t="s">
        <v>3</v>
      </c>
    </row>
    <row r="160" spans="2:3">
      <c r="B160" t="s">
        <v>54</v>
      </c>
      <c r="C160" t="s">
        <v>60</v>
      </c>
    </row>
    <row r="161" spans="2:3">
      <c r="B161">
        <v>6</v>
      </c>
      <c r="C161" s="25">
        <f>(9867149400 + 162000)</f>
        <v>9867311400</v>
      </c>
    </row>
    <row r="162" spans="2:3">
      <c r="B162">
        <v>9</v>
      </c>
      <c r="C162" s="36">
        <v>9817461900</v>
      </c>
    </row>
    <row r="163" spans="2:3">
      <c r="B163">
        <v>12</v>
      </c>
      <c r="C163" s="36">
        <v>9825187900</v>
      </c>
    </row>
    <row r="164" spans="2:3">
      <c r="B164">
        <v>48</v>
      </c>
      <c r="C164" s="36">
        <v>9823605100</v>
      </c>
    </row>
    <row r="165" spans="2:3">
      <c r="B165">
        <v>26</v>
      </c>
      <c r="C165" s="36">
        <v>9856235600</v>
      </c>
    </row>
    <row r="166" spans="2:3">
      <c r="B166">
        <v>18</v>
      </c>
      <c r="C166" s="36">
        <v>9863014700</v>
      </c>
    </row>
    <row r="176" spans="2:3" ht="20">
      <c r="B176" s="2" t="s">
        <v>62</v>
      </c>
    </row>
    <row r="177" spans="2:3">
      <c r="B177" t="s">
        <v>54</v>
      </c>
      <c r="C177" t="s">
        <v>61</v>
      </c>
    </row>
    <row r="178" spans="2:3">
      <c r="B178">
        <v>6</v>
      </c>
      <c r="C178" s="62">
        <v>0.76073333300000001</v>
      </c>
    </row>
    <row r="179" spans="2:3">
      <c r="B179">
        <v>9</v>
      </c>
      <c r="C179" s="37">
        <f>(142.196/90)</f>
        <v>1.5799555555555556</v>
      </c>
    </row>
    <row r="180" spans="2:3">
      <c r="B180">
        <v>12</v>
      </c>
      <c r="C180" s="37">
        <f>111.68/90</f>
        <v>1.2408888888888889</v>
      </c>
    </row>
    <row r="181" spans="2:3">
      <c r="B181">
        <v>48</v>
      </c>
      <c r="C181" s="37">
        <f>49259.946/90</f>
        <v>547.33273333333341</v>
      </c>
    </row>
    <row r="182" spans="2:3">
      <c r="B182">
        <v>26</v>
      </c>
      <c r="C182" s="37">
        <f>34263.552/90</f>
        <v>380.70613333333336</v>
      </c>
    </row>
    <row r="183" spans="2:3">
      <c r="B183">
        <v>18</v>
      </c>
      <c r="C183" s="37">
        <f>10621.466/90</f>
        <v>118.01628888888889</v>
      </c>
    </row>
    <row r="194" spans="2:3" ht="20">
      <c r="B194" s="2" t="s">
        <v>63</v>
      </c>
    </row>
    <row r="195" spans="2:3">
      <c r="B195" t="s">
        <v>54</v>
      </c>
      <c r="C195" t="s">
        <v>64</v>
      </c>
    </row>
    <row r="196" spans="2:3">
      <c r="B196">
        <v>6</v>
      </c>
      <c r="C196" s="21">
        <v>28.852</v>
      </c>
    </row>
    <row r="197" spans="2:3">
      <c r="B197">
        <v>9</v>
      </c>
      <c r="C197" s="37">
        <v>30.05</v>
      </c>
    </row>
    <row r="198" spans="2:3">
      <c r="B198">
        <v>12</v>
      </c>
      <c r="C198" s="37">
        <v>30.545000000000002</v>
      </c>
    </row>
    <row r="199" spans="2:3">
      <c r="B199">
        <v>48</v>
      </c>
      <c r="C199" s="37">
        <v>29.648</v>
      </c>
    </row>
    <row r="200" spans="2:3">
      <c r="B200">
        <v>26</v>
      </c>
      <c r="C200" s="37">
        <v>31.117999999999999</v>
      </c>
    </row>
    <row r="201" spans="2:3">
      <c r="B201">
        <v>18</v>
      </c>
      <c r="C201" s="37">
        <v>50.174399999999999</v>
      </c>
    </row>
    <row r="214" spans="2:3" ht="20">
      <c r="B214" s="2" t="s">
        <v>65</v>
      </c>
    </row>
    <row r="216" spans="2:3" ht="45">
      <c r="B216" s="67" t="s">
        <v>1</v>
      </c>
      <c r="C216" s="5" t="s">
        <v>8</v>
      </c>
    </row>
    <row r="217" spans="2:3">
      <c r="B217" s="35">
        <v>1</v>
      </c>
      <c r="C217" s="22">
        <v>395.49900000000002</v>
      </c>
    </row>
    <row r="218" spans="2:3">
      <c r="B218" s="35">
        <v>7</v>
      </c>
      <c r="C218" s="21">
        <v>2584.9229999999998</v>
      </c>
    </row>
    <row r="219" spans="2:3">
      <c r="B219" s="35">
        <v>30</v>
      </c>
      <c r="C219" s="21">
        <v>11117.319</v>
      </c>
    </row>
    <row r="220" spans="2:3">
      <c r="B220" s="35">
        <v>90</v>
      </c>
      <c r="C220" s="21">
        <v>33140.821000000004</v>
      </c>
    </row>
    <row r="221" spans="2:3">
      <c r="B221" s="35">
        <v>365</v>
      </c>
      <c r="C221" s="21">
        <v>134440.62700000001</v>
      </c>
    </row>
    <row r="231" spans="2:4" ht="20">
      <c r="B231" s="2" t="s">
        <v>67</v>
      </c>
      <c r="D231" t="s">
        <v>68</v>
      </c>
    </row>
    <row r="232" spans="2:4" ht="30">
      <c r="B232" s="67" t="s">
        <v>1</v>
      </c>
      <c r="C232" s="5" t="s">
        <v>10</v>
      </c>
    </row>
    <row r="233" spans="2:4">
      <c r="B233" s="35">
        <v>1</v>
      </c>
      <c r="C233" s="21">
        <v>117.03100000000001</v>
      </c>
    </row>
    <row r="234" spans="2:4">
      <c r="B234" s="35">
        <v>7</v>
      </c>
      <c r="C234" s="21">
        <v>124.87779999999999</v>
      </c>
    </row>
    <row r="235" spans="2:4">
      <c r="B235" s="35">
        <v>30</v>
      </c>
      <c r="C235" s="21">
        <v>124.011</v>
      </c>
    </row>
    <row r="236" spans="2:4">
      <c r="B236" s="35">
        <v>90</v>
      </c>
      <c r="C236" s="21">
        <v>126.949</v>
      </c>
    </row>
    <row r="237" spans="2:4">
      <c r="B237" s="35">
        <v>365</v>
      </c>
      <c r="C237" s="21">
        <v>127.0355</v>
      </c>
    </row>
    <row r="254" spans="2:4" ht="20">
      <c r="B254" s="2" t="s">
        <v>70</v>
      </c>
    </row>
    <row r="256" spans="2:4">
      <c r="B256" t="s">
        <v>54</v>
      </c>
      <c r="C256" t="s">
        <v>69</v>
      </c>
      <c r="D256" t="s">
        <v>55</v>
      </c>
    </row>
    <row r="257" spans="2:4">
      <c r="B257">
        <v>6</v>
      </c>
      <c r="C257" s="21">
        <v>234</v>
      </c>
      <c r="D257" s="21">
        <v>33140.821000000004</v>
      </c>
    </row>
    <row r="258" spans="2:4">
      <c r="B258">
        <v>9</v>
      </c>
      <c r="C258" s="37">
        <v>472</v>
      </c>
      <c r="D258" s="37">
        <v>18997.050999999999</v>
      </c>
    </row>
    <row r="259" spans="2:4">
      <c r="B259">
        <v>12</v>
      </c>
      <c r="C259" s="37">
        <v>574</v>
      </c>
      <c r="D259" s="37">
        <v>13175.844999999999</v>
      </c>
    </row>
    <row r="260" spans="2:4">
      <c r="B260">
        <v>48</v>
      </c>
      <c r="C260" s="37">
        <v>0</v>
      </c>
      <c r="D260" s="37">
        <v>24.797000000000001</v>
      </c>
    </row>
    <row r="261" spans="2:4">
      <c r="B261">
        <v>26</v>
      </c>
      <c r="C261" s="37">
        <v>0</v>
      </c>
      <c r="D261" s="37">
        <v>27.832000000000001</v>
      </c>
    </row>
    <row r="262" spans="2:4">
      <c r="B262">
        <v>18</v>
      </c>
      <c r="C262" s="37">
        <v>0</v>
      </c>
      <c r="D262" s="37">
        <v>51.523000000000003</v>
      </c>
    </row>
    <row r="274" spans="2:4" ht="20">
      <c r="B274" s="2" t="s">
        <v>73</v>
      </c>
    </row>
    <row r="275" spans="2:4">
      <c r="D275" t="s">
        <v>72</v>
      </c>
    </row>
    <row r="276" spans="2:4" ht="15" customHeight="1">
      <c r="B276" s="70" t="s">
        <v>1</v>
      </c>
      <c r="C276" s="1" t="s">
        <v>71</v>
      </c>
      <c r="D276" s="32" t="s">
        <v>8</v>
      </c>
    </row>
    <row r="277" spans="2:4" ht="30" customHeight="1">
      <c r="B277" s="71"/>
      <c r="C277" s="5" t="s">
        <v>8</v>
      </c>
      <c r="D277" s="69"/>
    </row>
    <row r="278" spans="2:4">
      <c r="B278" s="35">
        <v>1</v>
      </c>
      <c r="C278" s="22">
        <v>395.49900000000002</v>
      </c>
      <c r="D278" s="37">
        <v>189.285</v>
      </c>
    </row>
    <row r="279" spans="2:4">
      <c r="B279" s="35">
        <v>7</v>
      </c>
      <c r="C279" s="21">
        <v>2584.9229999999998</v>
      </c>
      <c r="D279" s="37">
        <v>1494.376</v>
      </c>
    </row>
    <row r="280" spans="2:4">
      <c r="B280" s="35">
        <v>30</v>
      </c>
      <c r="C280" s="21">
        <v>11117.319</v>
      </c>
      <c r="D280" s="37">
        <v>6523.1540000000005</v>
      </c>
    </row>
    <row r="281" spans="2:4">
      <c r="B281" s="35">
        <v>90</v>
      </c>
      <c r="C281" s="21">
        <v>33140.821000000004</v>
      </c>
      <c r="D281" s="37">
        <v>18997.050999999999</v>
      </c>
    </row>
    <row r="282" spans="2:4">
      <c r="B282" s="35">
        <v>365</v>
      </c>
      <c r="C282" s="21">
        <v>134440.62700000001</v>
      </c>
      <c r="D282" s="37">
        <v>78664.225999999995</v>
      </c>
    </row>
    <row r="283" spans="2:4">
      <c r="D283" s="68"/>
    </row>
    <row r="293" spans="2:4" ht="20">
      <c r="B293" s="2" t="s">
        <v>74</v>
      </c>
    </row>
    <row r="294" spans="2:4">
      <c r="D294" s="48" t="s">
        <v>72</v>
      </c>
    </row>
    <row r="295" spans="2:4">
      <c r="B295" s="71"/>
      <c r="C295" s="4" t="s">
        <v>71</v>
      </c>
      <c r="D295" s="47"/>
    </row>
    <row r="296" spans="2:4">
      <c r="B296" s="35">
        <v>1</v>
      </c>
      <c r="C296" s="21">
        <v>1</v>
      </c>
      <c r="D296" s="37">
        <v>4</v>
      </c>
    </row>
    <row r="297" spans="2:4">
      <c r="B297" s="35">
        <v>7</v>
      </c>
      <c r="C297" s="21">
        <v>18</v>
      </c>
      <c r="D297" s="37">
        <v>41</v>
      </c>
    </row>
    <row r="298" spans="2:4">
      <c r="B298" s="35">
        <v>30</v>
      </c>
      <c r="C298" s="21">
        <v>66</v>
      </c>
      <c r="D298" s="37">
        <v>157</v>
      </c>
    </row>
    <row r="299" spans="2:4">
      <c r="B299" s="35">
        <v>90</v>
      </c>
      <c r="C299" s="21">
        <v>234</v>
      </c>
      <c r="D299" s="37">
        <v>472</v>
      </c>
    </row>
    <row r="300" spans="2:4">
      <c r="B300" s="35">
        <v>365</v>
      </c>
      <c r="C300" s="21">
        <v>955</v>
      </c>
      <c r="D300" s="37">
        <v>2098</v>
      </c>
    </row>
    <row r="312" spans="2:5" ht="20">
      <c r="B312" s="2" t="s">
        <v>75</v>
      </c>
    </row>
    <row r="313" spans="2:5">
      <c r="D313" t="s">
        <v>72</v>
      </c>
    </row>
    <row r="314" spans="2:5" ht="60">
      <c r="B314" s="70" t="s">
        <v>1</v>
      </c>
      <c r="C314" s="1" t="s">
        <v>71</v>
      </c>
      <c r="D314" s="32" t="s">
        <v>8</v>
      </c>
      <c r="E314" s="49" t="s">
        <v>8</v>
      </c>
    </row>
    <row r="315" spans="2:5" ht="45">
      <c r="B315" s="71"/>
      <c r="C315" s="5" t="s">
        <v>8</v>
      </c>
      <c r="D315" s="69"/>
      <c r="E315" s="50"/>
    </row>
    <row r="316" spans="2:5">
      <c r="B316" s="35">
        <v>1</v>
      </c>
      <c r="C316" s="22">
        <v>395.49900000000002</v>
      </c>
      <c r="D316" s="37">
        <v>189.285</v>
      </c>
      <c r="E316" s="37">
        <v>161.273</v>
      </c>
    </row>
    <row r="317" spans="2:5">
      <c r="B317" s="35">
        <v>7</v>
      </c>
      <c r="C317" s="21">
        <v>2584.9229999999998</v>
      </c>
      <c r="D317" s="37">
        <v>1494.376</v>
      </c>
      <c r="E317" s="37">
        <v>1016.366</v>
      </c>
    </row>
    <row r="318" spans="2:5">
      <c r="B318" s="35">
        <v>30</v>
      </c>
      <c r="C318" s="21">
        <v>11117.319</v>
      </c>
      <c r="D318" s="37">
        <v>6523.1540000000005</v>
      </c>
      <c r="E318" s="37">
        <v>4511.1809999999996</v>
      </c>
    </row>
    <row r="319" spans="2:5">
      <c r="B319" s="35">
        <v>90</v>
      </c>
      <c r="C319" s="21">
        <v>33140.821000000004</v>
      </c>
      <c r="D319" s="37">
        <v>18997.050999999999</v>
      </c>
      <c r="E319" s="37">
        <v>13175.844999999999</v>
      </c>
    </row>
    <row r="320" spans="2:5">
      <c r="B320" s="35">
        <v>365</v>
      </c>
      <c r="C320" s="21">
        <v>134440.62700000001</v>
      </c>
      <c r="D320" s="37">
        <v>78664.225999999995</v>
      </c>
      <c r="E320" s="37">
        <v>54686.403268499998</v>
      </c>
    </row>
    <row r="329" spans="1:2" ht="18">
      <c r="A329" s="72" t="s">
        <v>76</v>
      </c>
    </row>
    <row r="331" spans="1:2">
      <c r="A331" t="s">
        <v>71</v>
      </c>
      <c r="B331" s="21">
        <v>33140.821000000004</v>
      </c>
    </row>
    <row r="332" spans="1:2">
      <c r="A332" t="s">
        <v>72</v>
      </c>
      <c r="B332" s="37">
        <v>18997.050999999999</v>
      </c>
    </row>
    <row r="333" spans="1:2">
      <c r="A333" t="s">
        <v>78</v>
      </c>
      <c r="B333" s="37">
        <v>13175.844999999999</v>
      </c>
    </row>
    <row r="334" spans="1:2">
      <c r="A334" t="s">
        <v>77</v>
      </c>
      <c r="B334" s="37">
        <v>24.797000000000001</v>
      </c>
    </row>
  </sheetData>
  <mergeCells count="122">
    <mergeCell ref="E314:E315"/>
    <mergeCell ref="D97:F97"/>
    <mergeCell ref="D98:F98"/>
    <mergeCell ref="D99:F99"/>
    <mergeCell ref="Y42:Y43"/>
    <mergeCell ref="X42:X43"/>
    <mergeCell ref="D294:D295"/>
    <mergeCell ref="M91:M92"/>
    <mergeCell ref="N91:N92"/>
    <mergeCell ref="O91:O92"/>
    <mergeCell ref="P91:P92"/>
    <mergeCell ref="Q91:Q92"/>
    <mergeCell ref="D96:F96"/>
    <mergeCell ref="G91:G92"/>
    <mergeCell ref="H91:H92"/>
    <mergeCell ref="I91:I92"/>
    <mergeCell ref="J91:J92"/>
    <mergeCell ref="K91:K92"/>
    <mergeCell ref="L91:L92"/>
    <mergeCell ref="D83:F83"/>
    <mergeCell ref="D84:F84"/>
    <mergeCell ref="B88:C88"/>
    <mergeCell ref="H90:I90"/>
    <mergeCell ref="L90:M90"/>
    <mergeCell ref="B91:B92"/>
    <mergeCell ref="C91:C92"/>
    <mergeCell ref="D91:D92"/>
    <mergeCell ref="E91:E92"/>
    <mergeCell ref="F91:F92"/>
    <mergeCell ref="N76:N77"/>
    <mergeCell ref="O76:O77"/>
    <mergeCell ref="P76:P77"/>
    <mergeCell ref="Q76:Q77"/>
    <mergeCell ref="D81:F81"/>
    <mergeCell ref="D82:F82"/>
    <mergeCell ref="H76:H77"/>
    <mergeCell ref="I76:I77"/>
    <mergeCell ref="J76:J77"/>
    <mergeCell ref="K76:K77"/>
    <mergeCell ref="L76:L77"/>
    <mergeCell ref="M76:M77"/>
    <mergeCell ref="B76:B77"/>
    <mergeCell ref="C76:C77"/>
    <mergeCell ref="D76:D77"/>
    <mergeCell ref="E76:E77"/>
    <mergeCell ref="F76:F77"/>
    <mergeCell ref="G76:G77"/>
    <mergeCell ref="D68:F68"/>
    <mergeCell ref="D69:F69"/>
    <mergeCell ref="C72:H72"/>
    <mergeCell ref="B73:C73"/>
    <mergeCell ref="H75:I75"/>
    <mergeCell ref="L75:M75"/>
    <mergeCell ref="N61:N62"/>
    <mergeCell ref="O61:O62"/>
    <mergeCell ref="P61:P62"/>
    <mergeCell ref="Q61:Q62"/>
    <mergeCell ref="D66:F66"/>
    <mergeCell ref="D67:F67"/>
    <mergeCell ref="H61:H62"/>
    <mergeCell ref="I61:I62"/>
    <mergeCell ref="J61:J62"/>
    <mergeCell ref="K61:K62"/>
    <mergeCell ref="L61:L62"/>
    <mergeCell ref="M61:M62"/>
    <mergeCell ref="B61:B62"/>
    <mergeCell ref="C61:C62"/>
    <mergeCell ref="D61:D62"/>
    <mergeCell ref="E61:E62"/>
    <mergeCell ref="F61:F62"/>
    <mergeCell ref="G61:G62"/>
    <mergeCell ref="B41:B42"/>
    <mergeCell ref="L40:M40"/>
    <mergeCell ref="H40:I40"/>
    <mergeCell ref="B38:C38"/>
    <mergeCell ref="B58:C58"/>
    <mergeCell ref="H60:I60"/>
    <mergeCell ref="L60:M60"/>
    <mergeCell ref="K41:K42"/>
    <mergeCell ref="J41:J42"/>
    <mergeCell ref="I41:I42"/>
    <mergeCell ref="H41:H42"/>
    <mergeCell ref="G41:G42"/>
    <mergeCell ref="F41:F42"/>
    <mergeCell ref="Q41:Q42"/>
    <mergeCell ref="P41:P42"/>
    <mergeCell ref="O41:O42"/>
    <mergeCell ref="N41:N42"/>
    <mergeCell ref="M41:M42"/>
    <mergeCell ref="L41:L42"/>
    <mergeCell ref="D34:F34"/>
    <mergeCell ref="C37:H37"/>
    <mergeCell ref="C56:H56"/>
    <mergeCell ref="D53:F53"/>
    <mergeCell ref="D52:F52"/>
    <mergeCell ref="D51:F51"/>
    <mergeCell ref="D50:F50"/>
    <mergeCell ref="E41:E42"/>
    <mergeCell ref="D41:D42"/>
    <mergeCell ref="C41:C42"/>
    <mergeCell ref="O22:O23"/>
    <mergeCell ref="P22:P23"/>
    <mergeCell ref="Q22:Q23"/>
    <mergeCell ref="D31:F31"/>
    <mergeCell ref="D32:F32"/>
    <mergeCell ref="D33:F33"/>
    <mergeCell ref="I22:I23"/>
    <mergeCell ref="J22:J23"/>
    <mergeCell ref="K22:K23"/>
    <mergeCell ref="L22:L23"/>
    <mergeCell ref="M22:M23"/>
    <mergeCell ref="N22:N23"/>
    <mergeCell ref="B19:C19"/>
    <mergeCell ref="H21:I21"/>
    <mergeCell ref="L21:M21"/>
    <mergeCell ref="B22:B23"/>
    <mergeCell ref="C22:C23"/>
    <mergeCell ref="D22:D23"/>
    <mergeCell ref="E22:E23"/>
    <mergeCell ref="F22:F23"/>
    <mergeCell ref="G22:G23"/>
    <mergeCell ref="H22:H23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Sheet1!C110:C115</xm:f>
              <xm:sqref>D109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2016-03-12T09:10:08Z</dcterms:created>
  <dcterms:modified xsi:type="dcterms:W3CDTF">2016-03-15T01:14:16Z</dcterms:modified>
</cp:coreProperties>
</file>