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ouhrn exportu" sheetId="1" r:id="rId4"/>
    <sheet name="List 1 - Aircraft" sheetId="2" r:id="rId5"/>
    <sheet name="List 1-1 - Aircraft" sheetId="3" r:id="rId6"/>
    <sheet name="List 2 - Prices" sheetId="4" r:id="rId7"/>
    <sheet name="List 3 - Aircraft" sheetId="5" r:id="rId8"/>
  </sheets>
</workbook>
</file>

<file path=xl/comments1.xml><?xml version="1.0" encoding="utf-8"?>
<comments xmlns="http://schemas.openxmlformats.org/spreadsheetml/2006/main">
  <authors>
    <author>Ales Daniel</author>
  </authors>
  <commentList>
    <comment ref="BE2" authorId="0">
      <text>
        <r>
          <rPr>
            <sz val="11"/>
            <color indexed="8"/>
            <rFont val="Helvetica Neue"/>
          </rPr>
          <t>Ales Daniel:
https://www.officialdata.org/us/inflation/1800?amount=1</t>
        </r>
      </text>
    </comment>
  </commentList>
</comments>
</file>

<file path=xl/comments2.xml><?xml version="1.0" encoding="utf-8"?>
<comments xmlns="http://schemas.openxmlformats.org/spreadsheetml/2006/main">
  <authors>
    <author>Ales Daniel</author>
  </authors>
  <commentList>
    <comment ref="BE2" authorId="0">
      <text>
        <r>
          <rPr>
            <sz val="11"/>
            <color indexed="8"/>
            <rFont val="Helvetica Neue"/>
          </rPr>
          <t>Ales Daniel:
https://www.officialdata.org/us/inflation/1800?amount=1</t>
        </r>
      </text>
    </comment>
  </commentList>
</comments>
</file>

<file path=xl/comments3.xml><?xml version="1.0" encoding="utf-8"?>
<comments xmlns="http://schemas.openxmlformats.org/spreadsheetml/2006/main">
  <authors>
    <author>Ales Daniel</author>
  </authors>
  <commentList>
    <comment ref="BE2" authorId="0">
      <text>
        <r>
          <rPr>
            <sz val="11"/>
            <color indexed="8"/>
            <rFont val="Helvetica Neue"/>
          </rPr>
          <t>Ales Daniel:
https://www.officialdata.org/us/inflation/1800?amount=1</t>
        </r>
      </text>
    </comment>
  </commentList>
</comments>
</file>

<file path=xl/sharedStrings.xml><?xml version="1.0" encoding="utf-8"?>
<sst xmlns="http://schemas.openxmlformats.org/spreadsheetml/2006/main" uniqueCount="368">
  <si>
    <t>Tento dokument byl exportován z Numbers. Všechny tabulky byly převedeny do pracovních listů Excel. Všechny ostatní objekty ze všech listů Numbers byly umístěny na samostatné pracovní listy. Je možné, že výpočty vzorců budou v aplikaci Excel odlišné.</t>
  </si>
  <si>
    <t>Název listu Numbers</t>
  </si>
  <si>
    <t>Název tabulky Numbers</t>
  </si>
  <si>
    <t>Název pracovního listu Excel</t>
  </si>
  <si>
    <t>List 1</t>
  </si>
  <si>
    <t>Aircraft</t>
  </si>
  <si>
    <t>List 1 - Aircraft</t>
  </si>
  <si>
    <t>State</t>
  </si>
  <si>
    <t>GRF Version planned</t>
  </si>
  <si>
    <t>Type</t>
  </si>
  <si>
    <t>ID</t>
  </si>
  <si>
    <t>STR ID</t>
  </si>
  <si>
    <t>Introduction date</t>
  </si>
  <si>
    <t>Model life</t>
  </si>
  <si>
    <t>Vehicle life</t>
  </si>
  <si>
    <t>Loading speed</t>
  </si>
  <si>
    <t>Cost factor orig</t>
  </si>
  <si>
    <t>Running cost orig</t>
  </si>
  <si>
    <t>Speed kmh</t>
  </si>
  <si>
    <t>Range</t>
  </si>
  <si>
    <t>Refit cost</t>
  </si>
  <si>
    <t>Acceleration</t>
  </si>
  <si>
    <t>Passenger capacity</t>
  </si>
  <si>
    <t>Mail capacity</t>
  </si>
  <si>
    <t>Sound type</t>
  </si>
  <si>
    <t>Passanger capacity callback</t>
  </si>
  <si>
    <t>Mail capacity callback</t>
  </si>
  <si>
    <t xml:space="preserve">Price </t>
  </si>
  <si>
    <t>Running cost</t>
  </si>
  <si>
    <t>Purchase Price 0.6.0</t>
  </si>
  <si>
    <t>Running Cost New 0.6.0</t>
  </si>
  <si>
    <t>Price Calculated</t>
  </si>
  <si>
    <t>Length pixels</t>
  </si>
  <si>
    <t>Wingspan pixels</t>
  </si>
  <si>
    <t>Height pixels</t>
  </si>
  <si>
    <t>Capacity</t>
  </si>
  <si>
    <t>Built</t>
  </si>
  <si>
    <t>Length</t>
  </si>
  <si>
    <t>Wingspan</t>
  </si>
  <si>
    <t>Height</t>
  </si>
  <si>
    <t>Real price</t>
  </si>
  <si>
    <t>Maintenance cost</t>
  </si>
  <si>
    <t>Real running cost</t>
  </si>
  <si>
    <t>Real range full load in km</t>
  </si>
  <si>
    <t>MTOW</t>
  </si>
  <si>
    <t>Empty Weight</t>
  </si>
  <si>
    <t>Cargo in kgs</t>
  </si>
  <si>
    <t>Fuel Weight in kgs</t>
  </si>
  <si>
    <t>Fuel Usage</t>
  </si>
  <si>
    <t>Needed Crew</t>
  </si>
  <si>
    <t>Aircraft generation / Complexity</t>
  </si>
  <si>
    <t>Fuel Usage Cost</t>
  </si>
  <si>
    <t>MTOW Cost</t>
  </si>
  <si>
    <t>Crew Cost</t>
  </si>
  <si>
    <t>Modernization</t>
  </si>
  <si>
    <t>Algorithm Running Cost</t>
  </si>
  <si>
    <t>Running Cost Index from Alg</t>
  </si>
  <si>
    <t>Real Unit Cost in USD</t>
  </si>
  <si>
    <t>Set Unit Cost in USD</t>
  </si>
  <si>
    <t>Game Unit Cost</t>
  </si>
  <si>
    <t>Unit Cost index</t>
  </si>
  <si>
    <t>Year</t>
  </si>
  <si>
    <t>Inflation from 1800</t>
  </si>
  <si>
    <t>Normalized Unit Cost</t>
  </si>
  <si>
    <t>Game Unit Cost Normalized</t>
  </si>
  <si>
    <t>Unit Cost Index Normalized</t>
  </si>
  <si>
    <t>Modernization Normalized</t>
  </si>
  <si>
    <t>Running Cost Normalized</t>
  </si>
  <si>
    <t>Unit Running Cost Index Normalized</t>
  </si>
  <si>
    <t>Cost Estimation Model DOC per Flight</t>
  </si>
  <si>
    <t>Aero A-304</t>
  </si>
  <si>
    <t>ALMOST DONE</t>
  </si>
  <si>
    <t>0.6.0</t>
  </si>
  <si>
    <t>C</t>
  </si>
  <si>
    <t>aero_a304</t>
  </si>
  <si>
    <t>AERO_A304</t>
  </si>
  <si>
    <t>propeller</t>
  </si>
  <si>
    <t>Let L-410</t>
  </si>
  <si>
    <t>let_l410</t>
  </si>
  <si>
    <t>LET_L410</t>
  </si>
  <si>
    <t>Let L-410NG</t>
  </si>
  <si>
    <t>let_l410ng</t>
  </si>
  <si>
    <t>LET_L410NG</t>
  </si>
  <si>
    <t>Avia B.21 / BH-21</t>
  </si>
  <si>
    <t>F</t>
  </si>
  <si>
    <t>avia_b21</t>
  </si>
  <si>
    <t>AVIA_B21</t>
  </si>
  <si>
    <t>Avia B.534</t>
  </si>
  <si>
    <t>avia_b534</t>
  </si>
  <si>
    <t>AVIA_B534</t>
  </si>
  <si>
    <t>Letov Š.328</t>
  </si>
  <si>
    <t>letov_s328</t>
  </si>
  <si>
    <t>LETOV_S328</t>
  </si>
  <si>
    <t>Zlín Z.12 / Z-XII</t>
  </si>
  <si>
    <t>zlin_z12</t>
  </si>
  <si>
    <t>ZLIN_Z12</t>
  </si>
  <si>
    <t>Hawker Hurricane</t>
  </si>
  <si>
    <t>0.1.0</t>
  </si>
  <si>
    <t>hurricane</t>
  </si>
  <si>
    <t>HURRICANE</t>
  </si>
  <si>
    <t>Avia B.35</t>
  </si>
  <si>
    <t>avia_b35</t>
  </si>
  <si>
    <t>AVIA_B35</t>
  </si>
  <si>
    <t>F-4 Phantom</t>
  </si>
  <si>
    <t>f4</t>
  </si>
  <si>
    <t>F4</t>
  </si>
  <si>
    <t>jet</t>
  </si>
  <si>
    <t>Aero L-29</t>
  </si>
  <si>
    <t>aero_l29</t>
  </si>
  <si>
    <t>AERO_L29</t>
  </si>
  <si>
    <t>Aero L-39</t>
  </si>
  <si>
    <t>aero_l39</t>
  </si>
  <si>
    <t>AERO_L39</t>
  </si>
  <si>
    <t>F-16</t>
  </si>
  <si>
    <t>f16</t>
  </si>
  <si>
    <t>F16</t>
  </si>
  <si>
    <t>Saab JAS 39 Gripen</t>
  </si>
  <si>
    <t>0.3.0</t>
  </si>
  <si>
    <t>jas39</t>
  </si>
  <si>
    <t>JAS39</t>
  </si>
  <si>
    <t>271plus</t>
  </si>
  <si>
    <t>Dassault Rafale</t>
  </si>
  <si>
    <t>rafale</t>
  </si>
  <si>
    <t>RAFALE</t>
  </si>
  <si>
    <t>201 plus</t>
  </si>
  <si>
    <t>Aero L-159</t>
  </si>
  <si>
    <t>aero_l159</t>
  </si>
  <si>
    <t>AERO_L159</t>
  </si>
  <si>
    <t>F-35</t>
  </si>
  <si>
    <t>f35</t>
  </si>
  <si>
    <t>F35</t>
  </si>
  <si>
    <t>Aero L-39NG</t>
  </si>
  <si>
    <t>aero_l39ng</t>
  </si>
  <si>
    <t>AERO_L39NG</t>
  </si>
  <si>
    <t>Bell UH-1 Iroquois</t>
  </si>
  <si>
    <t>0.4.0</t>
  </si>
  <si>
    <t>H</t>
  </si>
  <si>
    <t>uh1</t>
  </si>
  <si>
    <t>UH1</t>
  </si>
  <si>
    <t>helicopter</t>
  </si>
  <si>
    <t>&gt;16000</t>
  </si>
  <si>
    <t>Mil Mi-6</t>
  </si>
  <si>
    <t>Mil Mi-8</t>
  </si>
  <si>
    <t>Mil Mi-17</t>
  </si>
  <si>
    <t>Mil Mi-26</t>
  </si>
  <si>
    <t>Mil Mi-38</t>
  </si>
  <si>
    <t>Sikorsky CH-37 Mojave</t>
  </si>
  <si>
    <t>Sikorsky H-60 Black Hawk</t>
  </si>
  <si>
    <t>Sikorsky CH-53E/K Super/King Stallion</t>
  </si>
  <si>
    <t>Sikorsky CH-148</t>
  </si>
  <si>
    <t>Aérospatiale SA 321 Super Frelon</t>
  </si>
  <si>
    <t>Aérospatiale SA 330 Puma</t>
  </si>
  <si>
    <t>Eurocopter AS532 Cougar / AS 332 Super Puma</t>
  </si>
  <si>
    <t>AgustaWestland AW101</t>
  </si>
  <si>
    <t>Eurocopter EC725 Caracal / EC225 Super Puma</t>
  </si>
  <si>
    <t>AgustaWestland AW139</t>
  </si>
  <si>
    <t>Fokker Dr.I</t>
  </si>
  <si>
    <t>NOT PLANNED</t>
  </si>
  <si>
    <t>List 1-1</t>
  </si>
  <si>
    <t>List 1-1 - Aircraft</t>
  </si>
  <si>
    <t>List 2</t>
  </si>
  <si>
    <t>Prices</t>
  </si>
  <si>
    <t>List 2 - Prices</t>
  </si>
  <si>
    <t>real cost</t>
  </si>
  <si>
    <t>real running cost</t>
  </si>
  <si>
    <t>game purchase</t>
  </si>
  <si>
    <t>game running cost</t>
  </si>
  <si>
    <t>Avro 504</t>
  </si>
  <si>
    <t>Nieuport-Delage NiD 29</t>
  </si>
  <si>
    <t>P-51</t>
  </si>
  <si>
    <t>F-86</t>
  </si>
  <si>
    <t>F/A-18</t>
  </si>
  <si>
    <t>BAE Tempest</t>
  </si>
  <si>
    <t>F-104</t>
  </si>
  <si>
    <t>MiG-15</t>
  </si>
  <si>
    <t>MiG-19</t>
  </si>
  <si>
    <t>MiG-29</t>
  </si>
  <si>
    <t>Su-30</t>
  </si>
  <si>
    <t>Polikarpov I-15</t>
  </si>
  <si>
    <t>Polikarpov I-16</t>
  </si>
  <si>
    <t>Yak-9</t>
  </si>
  <si>
    <t>Mirage III</t>
  </si>
  <si>
    <t>Mirage 2000</t>
  </si>
  <si>
    <t>JAS-39</t>
  </si>
  <si>
    <t>Su-57</t>
  </si>
  <si>
    <t>Rafale</t>
  </si>
  <si>
    <t>RQ-4</t>
  </si>
  <si>
    <t>Ju52</t>
  </si>
  <si>
    <t>DC-3</t>
  </si>
  <si>
    <t>BAe146</t>
  </si>
  <si>
    <t>Fokker 100</t>
  </si>
  <si>
    <t>Boeing 727</t>
  </si>
  <si>
    <t>Boeing 747</t>
  </si>
  <si>
    <t>Airbus A330</t>
  </si>
  <si>
    <t>Concorde</t>
  </si>
  <si>
    <t>List 3</t>
  </si>
  <si>
    <t>List 3 - Aircraft</t>
  </si>
  <si>
    <t>0.7.0</t>
  </si>
  <si>
    <t>B</t>
  </si>
  <si>
    <t>Douglas C-74 Globemaster</t>
  </si>
  <si>
    <t>c74</t>
  </si>
  <si>
    <t>C74</t>
  </si>
  <si>
    <t>Aero K-75 / Ae-45</t>
  </si>
  <si>
    <t>D</t>
  </si>
  <si>
    <t>aero_ae45</t>
  </si>
  <si>
    <t>AERO_AE45</t>
  </si>
  <si>
    <t>Antonov An-2</t>
  </si>
  <si>
    <t>E</t>
  </si>
  <si>
    <t>an2</t>
  </si>
  <si>
    <t>AN2</t>
  </si>
  <si>
    <t>&gt;18000</t>
  </si>
  <si>
    <t>Douglas C-124 Globemaster II</t>
  </si>
  <si>
    <t>c124</t>
  </si>
  <si>
    <t>C124</t>
  </si>
  <si>
    <t>Antonov An-12</t>
  </si>
  <si>
    <t>G</t>
  </si>
  <si>
    <t>an12</t>
  </si>
  <si>
    <t>AN12</t>
  </si>
  <si>
    <t>Antonov An-24</t>
  </si>
  <si>
    <t>an24</t>
  </si>
  <si>
    <t>AN24</t>
  </si>
  <si>
    <t>Lockheed C-141 Starlifter</t>
  </si>
  <si>
    <t>I</t>
  </si>
  <si>
    <t>c141</t>
  </si>
  <si>
    <t>C141</t>
  </si>
  <si>
    <t>Grumman C-2 Greyhound</t>
  </si>
  <si>
    <t>J</t>
  </si>
  <si>
    <t>c2</t>
  </si>
  <si>
    <t>C2</t>
  </si>
  <si>
    <t>Antonov An-22</t>
  </si>
  <si>
    <t>K</t>
  </si>
  <si>
    <t>an22</t>
  </si>
  <si>
    <t>AN22</t>
  </si>
  <si>
    <t>Lockheed C-5 Galaxy</t>
  </si>
  <si>
    <t>L</t>
  </si>
  <si>
    <t>c5</t>
  </si>
  <si>
    <t>C5</t>
  </si>
  <si>
    <t>M</t>
  </si>
  <si>
    <t>Antonov An-26</t>
  </si>
  <si>
    <t>N</t>
  </si>
  <si>
    <t>an26</t>
  </si>
  <si>
    <t>AN26</t>
  </si>
  <si>
    <t>Ilyushin Il-76</t>
  </si>
  <si>
    <t>O</t>
  </si>
  <si>
    <t>il76</t>
  </si>
  <si>
    <t>IL76</t>
  </si>
  <si>
    <t>&gt;960</t>
  </si>
  <si>
    <t>Boeing C-17 Globemaster III</t>
  </si>
  <si>
    <t>P</t>
  </si>
  <si>
    <t>c17</t>
  </si>
  <si>
    <t>C17</t>
  </si>
  <si>
    <t>Airbus A-400M Atlas</t>
  </si>
  <si>
    <t>Q</t>
  </si>
  <si>
    <t>a400</t>
  </si>
  <si>
    <t>A400</t>
  </si>
  <si>
    <t>R</t>
  </si>
  <si>
    <t>S</t>
  </si>
  <si>
    <t>avro</t>
  </si>
  <si>
    <t>AVRO</t>
  </si>
  <si>
    <t>T</t>
  </si>
  <si>
    <t>nid29</t>
  </si>
  <si>
    <t>NID29</t>
  </si>
  <si>
    <t>Avia B.3</t>
  </si>
  <si>
    <t>U</t>
  </si>
  <si>
    <t>avia_b3</t>
  </si>
  <si>
    <t>AVIA_B3</t>
  </si>
  <si>
    <t>Aero A.18</t>
  </si>
  <si>
    <t>V</t>
  </si>
  <si>
    <t>aero_a18</t>
  </si>
  <si>
    <t>AERO_A18</t>
  </si>
  <si>
    <t>W</t>
  </si>
  <si>
    <t>Avia Ba.33</t>
  </si>
  <si>
    <t>X</t>
  </si>
  <si>
    <t>avia_ba33</t>
  </si>
  <si>
    <t>AVIA_BA33</t>
  </si>
  <si>
    <t>Y</t>
  </si>
  <si>
    <t>Z</t>
  </si>
  <si>
    <t>A</t>
  </si>
  <si>
    <t>i16</t>
  </si>
  <si>
    <t>I16</t>
  </si>
  <si>
    <t>Grumman F6F Hellcat</t>
  </si>
  <si>
    <t>hellcat</t>
  </si>
  <si>
    <t>F6F</t>
  </si>
  <si>
    <t>Yakovlev Yak-9</t>
  </si>
  <si>
    <t>yak9</t>
  </si>
  <si>
    <t>YAK9</t>
  </si>
  <si>
    <t>Avia S-199 (Bf-109)</t>
  </si>
  <si>
    <t>avia_s199</t>
  </si>
  <si>
    <t>AVIA_S199</t>
  </si>
  <si>
    <t>Hawker Sea Hawk</t>
  </si>
  <si>
    <t>hseahawk</t>
  </si>
  <si>
    <t>HSEAHAWK</t>
  </si>
  <si>
    <t>Mikoyan-Gurevich 
MiG-15</t>
  </si>
  <si>
    <t>mig15</t>
  </si>
  <si>
    <t>MIG15</t>
  </si>
  <si>
    <t>&gt; 17000</t>
  </si>
  <si>
    <t>f86</t>
  </si>
  <si>
    <t>F86</t>
  </si>
  <si>
    <t>Aero S-103 (Mig-15bis)</t>
  </si>
  <si>
    <t>s103</t>
  </si>
  <si>
    <t>S103</t>
  </si>
  <si>
    <t>&gt;2500</t>
  </si>
  <si>
    <t>Mikoyan-Gurevich MiG-19</t>
  </si>
  <si>
    <t>mig19</t>
  </si>
  <si>
    <t>MIG19</t>
  </si>
  <si>
    <t>&gt; 2500</t>
  </si>
  <si>
    <t>Mikoyan-Gurevich MiG-21</t>
  </si>
  <si>
    <t>mig21</t>
  </si>
  <si>
    <t>MIG21</t>
  </si>
  <si>
    <t>Dassault Mirage III</t>
  </si>
  <si>
    <t>mirage3</t>
  </si>
  <si>
    <t>MIRAGE3</t>
  </si>
  <si>
    <t>Aero S-105 (Mig-19S)</t>
  </si>
  <si>
    <t>s105</t>
  </si>
  <si>
    <t>S105</t>
  </si>
  <si>
    <t>Mikoyan MiG-29</t>
  </si>
  <si>
    <t>mig29</t>
  </si>
  <si>
    <t>MIG29</t>
  </si>
  <si>
    <t>&gt; 1600</t>
  </si>
  <si>
    <t>Dassault Mirage 2000</t>
  </si>
  <si>
    <t>mirage2k</t>
  </si>
  <si>
    <t>MIRAGE2K</t>
  </si>
  <si>
    <t>f18</t>
  </si>
  <si>
    <t>F18</t>
  </si>
  <si>
    <t>Sukhoi Su-30</t>
  </si>
  <si>
    <t>su30</t>
  </si>
  <si>
    <t>SU30</t>
  </si>
  <si>
    <t>&gt; 630</t>
  </si>
  <si>
    <t>Sukhoi Su-57</t>
  </si>
  <si>
    <t>su57</t>
  </si>
  <si>
    <t>SU57</t>
  </si>
  <si>
    <t>rq4</t>
  </si>
  <si>
    <t>RQ4</t>
  </si>
  <si>
    <t>Lockheed Martin RQ-170 Sentinel</t>
  </si>
  <si>
    <t>rq170</t>
  </si>
  <si>
    <t>RQ170</t>
  </si>
  <si>
    <t>PLANNED</t>
  </si>
  <si>
    <t>mi6</t>
  </si>
  <si>
    <t>MI6</t>
  </si>
  <si>
    <t>mi8</t>
  </si>
  <si>
    <t>MI8</t>
  </si>
  <si>
    <t>mi17</t>
  </si>
  <si>
    <t>MI17</t>
  </si>
  <si>
    <t>mi26</t>
  </si>
  <si>
    <t>MI26</t>
  </si>
  <si>
    <t>x</t>
  </si>
  <si>
    <t>mi38</t>
  </si>
  <si>
    <t>MI38</t>
  </si>
  <si>
    <t>ch37</t>
  </si>
  <si>
    <t>CH37</t>
  </si>
  <si>
    <t>h60</t>
  </si>
  <si>
    <t>H60</t>
  </si>
  <si>
    <t>ch53</t>
  </si>
  <si>
    <t>CH53</t>
  </si>
  <si>
    <t>ch148</t>
  </si>
  <si>
    <t>CH148</t>
  </si>
  <si>
    <t>sa321</t>
  </si>
  <si>
    <t>SA321</t>
  </si>
  <si>
    <t>sa330</t>
  </si>
  <si>
    <t>SA330</t>
  </si>
  <si>
    <t>as532</t>
  </si>
  <si>
    <t>AS532</t>
  </si>
  <si>
    <t>aw101</t>
  </si>
  <si>
    <t>AW101</t>
  </si>
  <si>
    <t>ec725</t>
  </si>
  <si>
    <t>EC725</t>
  </si>
  <si>
    <t>aw139</t>
  </si>
  <si>
    <t>AW139</t>
  </si>
</sst>
</file>

<file path=xl/styles.xml><?xml version="1.0" encoding="utf-8"?>
<styleSheet xmlns="http://schemas.openxmlformats.org/spreadsheetml/2006/main">
  <numFmts count="7">
    <numFmt numFmtId="0" formatCode="General"/>
    <numFmt numFmtId="59" formatCode="yyyy-mm-dd"/>
    <numFmt numFmtId="60" formatCode="0.0"/>
    <numFmt numFmtId="61" formatCode="_-[$£-809]* #,##0_-;\-[$£-809]* #,##0_-;_-[$£-809]* &quot;-&quot;??;_-@_-"/>
    <numFmt numFmtId="62" formatCode="[$$-409] #,##0"/>
    <numFmt numFmtId="63" formatCode="_-[$$-409]* #,##0_-;_-[$$-409]* \(#,##0\)_-;_-[$$-409]* &quot;-&quot;??;_-@_-"/>
    <numFmt numFmtId="64" formatCode="yyyy-mm-dd h:mm"/>
  </numFmts>
  <fonts count="9">
    <font>
      <sz val="10"/>
      <color indexed="8"/>
      <name val="Helvetica Neue"/>
    </font>
    <font>
      <sz val="12"/>
      <color indexed="8"/>
      <name val="Helvetica Neue"/>
    </font>
    <font>
      <sz val="14"/>
      <color indexed="8"/>
      <name val="Helvetica Neue"/>
    </font>
    <font>
      <u val="single"/>
      <sz val="12"/>
      <color indexed="11"/>
      <name val="Helvetica Neue"/>
    </font>
    <font>
      <b val="1"/>
      <sz val="10"/>
      <color indexed="8"/>
      <name val="Helvetica Neue"/>
    </font>
    <font>
      <sz val="11"/>
      <color indexed="8"/>
      <name val="Helvetica Neue"/>
    </font>
    <font>
      <i val="1"/>
      <sz val="10"/>
      <color indexed="19"/>
      <name val="Helvetica Neue"/>
    </font>
    <font>
      <sz val="10"/>
      <color indexed="21"/>
      <name val="Helvetica Neue"/>
    </font>
    <font>
      <sz val="10"/>
      <color indexed="20"/>
      <name val="Helvetica Neue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2"/>
        <bgColor auto="1"/>
      </patternFill>
    </fill>
  </fills>
  <borders count="8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81">
    <xf numFmtId="0" fontId="0" applyNumberFormat="0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left" vertical="top" wrapText="1"/>
    </xf>
    <xf numFmtId="0" fontId="2" applyNumberFormat="0" applyFont="1" applyFill="0" applyBorder="0" applyAlignment="1" applyProtection="0">
      <alignment horizontal="left" vertical="top" wrapText="1"/>
    </xf>
    <xf numFmtId="0" fontId="1" fillId="2" applyNumberFormat="0" applyFont="1" applyFill="1" applyBorder="0" applyAlignment="1" applyProtection="0">
      <alignment horizontal="left" vertical="top" wrapText="1"/>
    </xf>
    <xf numFmtId="0" fontId="1" fillId="3" applyNumberFormat="0" applyFont="1" applyFill="1" applyBorder="0" applyAlignment="1" applyProtection="0">
      <alignment horizontal="left" vertical="top" wrapText="1"/>
    </xf>
    <xf numFmtId="0" fontId="3" fillId="3" applyNumberFormat="0" applyFont="1" applyFill="1" applyBorder="0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4" fillId="4" borderId="1" applyNumberFormat="0" applyFont="1" applyFill="1" applyBorder="1" applyAlignment="1" applyProtection="0">
      <alignment vertical="top" wrapText="1"/>
    </xf>
    <xf numFmtId="49" fontId="4" fillId="4" borderId="1" applyNumberFormat="1" applyFont="1" applyFill="1" applyBorder="1" applyAlignment="1" applyProtection="0">
      <alignment vertical="top" wrapText="1"/>
    </xf>
    <xf numFmtId="49" fontId="4" fillId="5" borderId="2" applyNumberFormat="1" applyFont="1" applyFill="1" applyBorder="1" applyAlignment="1" applyProtection="0">
      <alignment vertical="top" wrapText="1"/>
    </xf>
    <xf numFmtId="49" fontId="0" fillId="6" borderId="3" applyNumberFormat="1" applyFont="1" applyFill="1" applyBorder="1" applyAlignment="1" applyProtection="0">
      <alignment vertical="top" wrapText="1"/>
    </xf>
    <xf numFmtId="49" fontId="0" fillId="7" borderId="4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59" fontId="0" fillId="8" borderId="4" applyNumberFormat="1" applyFont="1" applyFill="1" applyBorder="1" applyAlignment="1" applyProtection="0">
      <alignment vertical="top" wrapText="1"/>
    </xf>
    <xf numFmtId="1" fontId="0" borderId="4" applyNumberFormat="1" applyFont="1" applyFill="0" applyBorder="1" applyAlignment="1" applyProtection="0">
      <alignment vertical="top" wrapText="1"/>
    </xf>
    <xf numFmtId="3" fontId="6" borderId="4" applyNumberFormat="1" applyFont="1" applyFill="0" applyBorder="1" applyAlignment="1" applyProtection="0">
      <alignment vertical="top" wrapText="1"/>
    </xf>
    <xf numFmtId="1" fontId="6" borderId="4" applyNumberFormat="1" applyFont="1" applyFill="0" applyBorder="1" applyAlignment="1" applyProtection="0">
      <alignment vertical="top" wrapText="1"/>
    </xf>
    <xf numFmtId="3" fontId="0" fillId="7" borderId="4" applyNumberFormat="1" applyFont="1" applyFill="1" applyBorder="1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1" fontId="0" fillId="9" borderId="4" applyNumberFormat="1" applyFont="1" applyFill="1" applyBorder="1" applyAlignment="1" applyProtection="0">
      <alignment vertical="top" wrapText="1"/>
    </xf>
    <xf numFmtId="0" fontId="0" fillId="7" borderId="4" applyNumberFormat="1" applyFont="1" applyFill="1" applyBorder="1" applyAlignment="1" applyProtection="0">
      <alignment vertical="top" wrapText="1"/>
    </xf>
    <xf numFmtId="1" fontId="0" fillId="7" borderId="4" applyNumberFormat="1" applyFont="1" applyFill="1" applyBorder="1" applyAlignment="1" applyProtection="0">
      <alignment vertical="top" wrapText="1"/>
    </xf>
    <xf numFmtId="61" fontId="0" fillId="10" borderId="4" applyNumberFormat="1" applyFont="1" applyFill="1" applyBorder="1" applyAlignment="1" applyProtection="0">
      <alignment vertical="top" wrapText="1"/>
    </xf>
    <xf numFmtId="61" fontId="7" fillId="10" borderId="4" applyNumberFormat="1" applyFont="1" applyFill="1" applyBorder="1" applyAlignment="1" applyProtection="0">
      <alignment vertical="top" wrapText="1"/>
    </xf>
    <xf numFmtId="1" fontId="0" fillId="10" borderId="4" applyNumberFormat="1" applyFont="1" applyFill="1" applyBorder="1" applyAlignment="1" applyProtection="0">
      <alignment vertical="top" wrapText="1"/>
    </xf>
    <xf numFmtId="62" fontId="0" fillId="7" borderId="4" applyNumberFormat="1" applyFont="1" applyFill="1" applyBorder="1" applyAlignment="1" applyProtection="0">
      <alignment vertical="top" wrapText="1"/>
    </xf>
    <xf numFmtId="61" fontId="7" fillId="7" borderId="4" applyNumberFormat="1" applyFont="1" applyFill="1" applyBorder="1" applyAlignment="1" applyProtection="0">
      <alignment vertical="top" wrapText="1"/>
    </xf>
    <xf numFmtId="59" fontId="0" fillId="7" borderId="4" applyNumberFormat="1" applyFont="1" applyFill="1" applyBorder="1" applyAlignment="1" applyProtection="0">
      <alignment vertical="top" wrapText="1"/>
    </xf>
    <xf numFmtId="60" fontId="0" fillId="7" borderId="4" applyNumberFormat="1" applyFont="1" applyFill="1" applyBorder="1" applyAlignment="1" applyProtection="0">
      <alignment vertical="top" wrapText="1"/>
    </xf>
    <xf numFmtId="63" fontId="0" fillId="7" borderId="4" applyNumberFormat="1" applyFont="1" applyFill="1" applyBorder="1" applyAlignment="1" applyProtection="0">
      <alignment vertical="top" wrapText="1"/>
    </xf>
    <xf numFmtId="61" fontId="8" fillId="7" borderId="4" applyNumberFormat="1" applyFont="1" applyFill="1" applyBorder="1" applyAlignment="1" applyProtection="0">
      <alignment vertical="top" wrapText="1"/>
    </xf>
    <xf numFmtId="61" fontId="0" fillId="7" borderId="4" applyNumberFormat="1" applyFont="1" applyFill="1" applyBorder="1" applyAlignment="1" applyProtection="0">
      <alignment vertical="top" wrapText="1"/>
    </xf>
    <xf numFmtId="49" fontId="4" fillId="5" borderId="5" applyNumberFormat="1" applyFont="1" applyFill="1" applyBorder="1" applyAlignment="1" applyProtection="0">
      <alignment vertical="top" wrapText="1"/>
    </xf>
    <xf numFmtId="49" fontId="0" fillId="6" borderId="6" applyNumberFormat="1" applyFont="1" applyFill="1" applyBorder="1" applyAlignment="1" applyProtection="0">
      <alignment vertical="top" wrapText="1"/>
    </xf>
    <xf numFmtId="49" fontId="0" fillId="7" borderId="7" applyNumberFormat="1" applyFont="1" applyFill="1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1" fontId="0" borderId="7" applyNumberFormat="1" applyFont="1" applyFill="0" applyBorder="1" applyAlignment="1" applyProtection="0">
      <alignment vertical="top" wrapText="1"/>
    </xf>
    <xf numFmtId="3" fontId="6" borderId="7" applyNumberFormat="1" applyFont="1" applyFill="0" applyBorder="1" applyAlignment="1" applyProtection="0">
      <alignment vertical="top" wrapText="1"/>
    </xf>
    <xf numFmtId="1" fontId="6" borderId="7" applyNumberFormat="1" applyFont="1" applyFill="0" applyBorder="1" applyAlignment="1" applyProtection="0">
      <alignment vertical="top" wrapText="1"/>
    </xf>
    <xf numFmtId="3" fontId="0" fillId="7" borderId="7" applyNumberFormat="1" applyFont="1" applyFill="1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1" fontId="0" fillId="9" borderId="7" applyNumberFormat="1" applyFont="1" applyFill="1" applyBorder="1" applyAlignment="1" applyProtection="0">
      <alignment vertical="top" wrapText="1"/>
    </xf>
    <xf numFmtId="0" fontId="0" fillId="7" borderId="7" applyNumberFormat="1" applyFont="1" applyFill="1" applyBorder="1" applyAlignment="1" applyProtection="0">
      <alignment vertical="top" wrapText="1"/>
    </xf>
    <xf numFmtId="1" fontId="0" fillId="7" borderId="7" applyNumberFormat="1" applyFont="1" applyFill="1" applyBorder="1" applyAlignment="1" applyProtection="0">
      <alignment vertical="top" wrapText="1"/>
    </xf>
    <xf numFmtId="61" fontId="0" fillId="10" borderId="7" applyNumberFormat="1" applyFont="1" applyFill="1" applyBorder="1" applyAlignment="1" applyProtection="0">
      <alignment vertical="top" wrapText="1"/>
    </xf>
    <xf numFmtId="61" fontId="7" fillId="10" borderId="7" applyNumberFormat="1" applyFont="1" applyFill="1" applyBorder="1" applyAlignment="1" applyProtection="0">
      <alignment vertical="top" wrapText="1"/>
    </xf>
    <xf numFmtId="1" fontId="0" fillId="10" borderId="7" applyNumberFormat="1" applyFont="1" applyFill="1" applyBorder="1" applyAlignment="1" applyProtection="0">
      <alignment vertical="top" wrapText="1"/>
    </xf>
    <xf numFmtId="62" fontId="0" fillId="7" borderId="7" applyNumberFormat="1" applyFont="1" applyFill="1" applyBorder="1" applyAlignment="1" applyProtection="0">
      <alignment vertical="top" wrapText="1"/>
    </xf>
    <xf numFmtId="61" fontId="7" fillId="7" borderId="7" applyNumberFormat="1" applyFont="1" applyFill="1" applyBorder="1" applyAlignment="1" applyProtection="0">
      <alignment vertical="top" wrapText="1"/>
    </xf>
    <xf numFmtId="59" fontId="0" fillId="7" borderId="7" applyNumberFormat="1" applyFont="1" applyFill="1" applyBorder="1" applyAlignment="1" applyProtection="0">
      <alignment vertical="top" wrapText="1"/>
    </xf>
    <xf numFmtId="60" fontId="0" fillId="7" borderId="7" applyNumberFormat="1" applyFont="1" applyFill="1" applyBorder="1" applyAlignment="1" applyProtection="0">
      <alignment vertical="top" wrapText="1"/>
    </xf>
    <xf numFmtId="63" fontId="0" fillId="7" borderId="7" applyNumberFormat="1" applyFont="1" applyFill="1" applyBorder="1" applyAlignment="1" applyProtection="0">
      <alignment vertical="top" wrapText="1"/>
    </xf>
    <xf numFmtId="61" fontId="8" fillId="7" borderId="7" applyNumberFormat="1" applyFont="1" applyFill="1" applyBorder="1" applyAlignment="1" applyProtection="0">
      <alignment vertical="top" wrapText="1"/>
    </xf>
    <xf numFmtId="61" fontId="0" fillId="7" borderId="7" applyNumberFormat="1" applyFont="1" applyFill="1" applyBorder="1" applyAlignment="1" applyProtection="0">
      <alignment vertical="top" wrapText="1"/>
    </xf>
    <xf numFmtId="59" fontId="0" fillId="8" borderId="7" applyNumberFormat="1" applyFont="1" applyFill="1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fillId="9" borderId="7" applyNumberFormat="1" applyFont="1" applyFill="1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fillId="11" borderId="6" applyNumberFormat="0" applyFont="1" applyFill="1" applyBorder="1" applyAlignment="1" applyProtection="0">
      <alignment vertical="top" wrapText="1"/>
    </xf>
    <xf numFmtId="0" fontId="0" fillId="7" borderId="7" applyNumberFormat="0" applyFont="1" applyFill="1" applyBorder="1" applyAlignment="1" applyProtection="0">
      <alignment vertical="top" wrapText="1"/>
    </xf>
    <xf numFmtId="64" fontId="0" borderId="7" applyNumberFormat="1" applyFont="1" applyFill="0" applyBorder="1" applyAlignment="1" applyProtection="0">
      <alignment vertical="top" wrapText="1"/>
    </xf>
    <xf numFmtId="0" fontId="0" fillId="9" borderId="7" applyNumberFormat="0" applyFont="1" applyFill="1" applyBorder="1" applyAlignment="1" applyProtection="0">
      <alignment vertical="top" wrapText="1"/>
    </xf>
    <xf numFmtId="0" fontId="4" fillId="5" borderId="5" applyNumberFormat="0" applyFont="1" applyFill="1" applyBorder="1" applyAlignment="1" applyProtection="0">
      <alignment vertical="top" wrapText="1"/>
    </xf>
    <xf numFmtId="49" fontId="0" fillId="10" borderId="6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4" fillId="4" borderId="1" applyNumberFormat="1" applyFont="1" applyFill="1" applyBorder="1" applyAlignment="1" applyProtection="0">
      <alignment vertical="top" wrapText="1"/>
    </xf>
    <xf numFmtId="1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1" fontId="0" borderId="6" applyNumberFormat="1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4" fillId="8" borderId="5" applyNumberFormat="0" applyFont="1" applyFill="1" applyBorder="1" applyAlignment="1" applyProtection="0">
      <alignment vertical="top" wrapText="1"/>
    </xf>
    <xf numFmtId="0" fontId="0" fillId="8" borderId="6" applyNumberFormat="0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9" fontId="0" fillId="11" borderId="6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bdc0bf"/>
      <rgbColor rgb="ffa5a5a5"/>
      <rgbColor rgb="ff3f3f3f"/>
      <rgbColor rgb="ffdbdbdb"/>
      <rgbColor rgb="ff88f94e"/>
      <rgbColor rgb="ffd5d5d5"/>
      <rgbColor rgb="fffff056"/>
      <rgbColor rgb="ff919191"/>
      <rgbColor rgb="ffb41700"/>
      <rgbColor rgb="ff941100"/>
      <rgbColor rgb="ff56c1f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3.6016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6</v>
      </c>
    </row>
    <row r="11">
      <c r="B11" t="s" s="3">
        <v>158</v>
      </c>
      <c r="C11" s="3"/>
      <c r="D11" s="3"/>
    </row>
    <row r="12">
      <c r="B12" s="4"/>
      <c r="C12" t="s" s="4">
        <v>5</v>
      </c>
      <c r="D12" t="s" s="5">
        <v>159</v>
      </c>
    </row>
    <row r="13">
      <c r="B13" t="s" s="3">
        <v>160</v>
      </c>
      <c r="C13" s="3"/>
      <c r="D13" s="3"/>
    </row>
    <row r="14">
      <c r="B14" s="4"/>
      <c r="C14" t="s" s="4">
        <v>161</v>
      </c>
      <c r="D14" t="s" s="5">
        <v>162</v>
      </c>
    </row>
    <row r="15">
      <c r="B15" t="s" s="3">
        <v>195</v>
      </c>
      <c r="C15" s="3"/>
      <c r="D15" s="3"/>
    </row>
    <row r="16">
      <c r="B16" s="4"/>
      <c r="C16" t="s" s="4">
        <v>5</v>
      </c>
      <c r="D16" t="s" s="5">
        <v>196</v>
      </c>
    </row>
  </sheetData>
  <mergeCells count="1">
    <mergeCell ref="B3:D3"/>
  </mergeCells>
  <hyperlinks>
    <hyperlink ref="D10" location="'List 1 - Aircraft'!R2C1" tooltip="" display="List 1 - Aircraft"/>
    <hyperlink ref="D12" location="'List 1-1 - Aircraft'!R2C1" tooltip="" display="List 1-1 - Aircraft"/>
    <hyperlink ref="D14" location="'List 2 - Prices'!R2C1" tooltip="" display="List 2 - Prices"/>
    <hyperlink ref="D16" location="'List 3 - Aircraft'!R2C1" tooltip="" display="List 3 - Aircraft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2:BL4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0.4609" style="6" customWidth="1"/>
    <col min="2" max="2" width="13.4375" style="6" customWidth="1"/>
    <col min="3" max="3" width="11.9062" style="6" customWidth="1"/>
    <col min="4" max="4" width="7.07812" style="6" customWidth="1"/>
    <col min="5" max="5" width="10.1172" style="6" customWidth="1"/>
    <col min="6" max="6" width="12.625" style="6" customWidth="1"/>
    <col min="7" max="7" width="11.6719" style="6" customWidth="1"/>
    <col min="8" max="8" width="6.85156" style="6" customWidth="1"/>
    <col min="9" max="9" width="7.67188" style="6" customWidth="1"/>
    <col min="10" max="12" width="8.92969" style="6" customWidth="1"/>
    <col min="13" max="13" width="7" style="6" customWidth="1"/>
    <col min="14" max="15" width="6.72656" style="6" customWidth="1"/>
    <col min="16" max="16" width="5.78125" style="6" customWidth="1"/>
    <col min="17" max="17" width="10.2422" style="6" customWidth="1"/>
    <col min="18" max="18" width="8.60938" style="6" customWidth="1"/>
    <col min="19" max="19" width="10.5" style="6" customWidth="1"/>
    <col min="20" max="20" width="10.0703" style="6" customWidth="1"/>
    <col min="21" max="21" width="8.60938" style="6" customWidth="1"/>
    <col min="22" max="22" width="5.5" style="6" customWidth="1"/>
    <col min="23" max="23" width="8.63281" style="6" customWidth="1"/>
    <col min="24" max="24" width="9.28125" style="6" customWidth="1"/>
    <col min="25" max="25" width="8.57812" style="6" customWidth="1"/>
    <col min="26" max="26" width="6.07812" style="6" customWidth="1"/>
    <col min="27" max="27" width="7.5" style="6" customWidth="1"/>
    <col min="28" max="28" width="9.85156" style="6" customWidth="1"/>
    <col min="29" max="29" width="7.17188" style="6" customWidth="1"/>
    <col min="30" max="30" width="5.72656" style="6" customWidth="1"/>
    <col min="31" max="31" width="9.82031" style="6" customWidth="1"/>
    <col min="32" max="32" width="7.07812" style="6" customWidth="1"/>
    <col min="33" max="33" width="9.35156" style="6" customWidth="1"/>
    <col min="34" max="34" width="6.67188" style="6" customWidth="1"/>
    <col min="35" max="35" width="10.6719" style="6" customWidth="1"/>
    <col min="36" max="37" width="11.3906" style="6" customWidth="1"/>
    <col min="38" max="41" width="13.4062" style="6" customWidth="1"/>
    <col min="42" max="42" width="7.35156" style="6" customWidth="1"/>
    <col min="43" max="43" width="6.5" style="6" customWidth="1"/>
    <col min="44" max="45" width="8.00781" style="6" customWidth="1"/>
    <col min="46" max="46" width="7" style="6" customWidth="1"/>
    <col min="47" max="48" width="7.5" style="6" customWidth="1"/>
    <col min="49" max="49" width="7.70312" style="6" customWidth="1"/>
    <col min="50" max="50" width="9.67188" style="6" customWidth="1"/>
    <col min="51" max="51" width="8.53125" style="6" customWidth="1"/>
    <col min="52" max="52" width="14.3516" style="6" customWidth="1"/>
    <col min="53" max="53" width="10.6719" style="6" customWidth="1"/>
    <col min="54" max="54" width="9.85156" style="6" customWidth="1"/>
    <col min="55" max="57" width="6.48438" style="6" customWidth="1"/>
    <col min="58" max="59" width="13" style="6" customWidth="1"/>
    <col min="60" max="64" width="10.5" style="6" customWidth="1"/>
    <col min="65" max="16384" width="16.3516" style="6" customWidth="1"/>
  </cols>
  <sheetData>
    <row r="1" ht="27.65" customHeight="1">
      <c r="A1" t="s" s="7">
        <v>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</row>
    <row r="2" ht="68.25" customHeight="1">
      <c r="A2" s="8"/>
      <c r="B2" t="s" s="9">
        <v>7</v>
      </c>
      <c r="C2" t="s" s="9">
        <v>8</v>
      </c>
      <c r="D2" t="s" s="9">
        <v>9</v>
      </c>
      <c r="E2" t="s" s="9">
        <v>10</v>
      </c>
      <c r="F2" t="s" s="9">
        <v>11</v>
      </c>
      <c r="G2" t="s" s="9">
        <v>12</v>
      </c>
      <c r="H2" t="s" s="9">
        <v>13</v>
      </c>
      <c r="I2" t="s" s="9">
        <v>14</v>
      </c>
      <c r="J2" t="s" s="9">
        <v>15</v>
      </c>
      <c r="K2" t="s" s="9">
        <v>16</v>
      </c>
      <c r="L2" t="s" s="9">
        <v>17</v>
      </c>
      <c r="M2" t="s" s="9">
        <v>18</v>
      </c>
      <c r="N2" t="s" s="9">
        <v>19</v>
      </c>
      <c r="O2" t="s" s="9">
        <v>20</v>
      </c>
      <c r="P2" t="s" s="9">
        <v>21</v>
      </c>
      <c r="Q2" t="s" s="9">
        <v>22</v>
      </c>
      <c r="R2" t="s" s="9">
        <v>23</v>
      </c>
      <c r="S2" t="s" s="9">
        <v>24</v>
      </c>
      <c r="T2" t="s" s="9">
        <v>25</v>
      </c>
      <c r="U2" t="s" s="9">
        <v>26</v>
      </c>
      <c r="V2" t="s" s="9">
        <v>27</v>
      </c>
      <c r="W2" t="s" s="9">
        <v>28</v>
      </c>
      <c r="X2" t="s" s="9">
        <v>29</v>
      </c>
      <c r="Y2" t="s" s="9">
        <v>30</v>
      </c>
      <c r="Z2" t="s" s="9">
        <v>31</v>
      </c>
      <c r="AA2" t="s" s="9">
        <v>32</v>
      </c>
      <c r="AB2" t="s" s="9">
        <v>33</v>
      </c>
      <c r="AC2" t="s" s="9">
        <v>34</v>
      </c>
      <c r="AD2" t="s" s="9">
        <v>35</v>
      </c>
      <c r="AE2" t="s" s="9">
        <v>36</v>
      </c>
      <c r="AF2" t="s" s="9">
        <v>37</v>
      </c>
      <c r="AG2" t="s" s="9">
        <v>38</v>
      </c>
      <c r="AH2" t="s" s="9">
        <v>39</v>
      </c>
      <c r="AI2" t="s" s="9">
        <v>40</v>
      </c>
      <c r="AJ2" t="s" s="9">
        <v>41</v>
      </c>
      <c r="AK2" t="s" s="9">
        <v>42</v>
      </c>
      <c r="AL2" t="s" s="9">
        <v>43</v>
      </c>
      <c r="AM2" t="s" s="9">
        <v>44</v>
      </c>
      <c r="AN2" t="s" s="9">
        <v>45</v>
      </c>
      <c r="AO2" t="s" s="9">
        <v>46</v>
      </c>
      <c r="AP2" t="s" s="9">
        <v>47</v>
      </c>
      <c r="AQ2" t="s" s="9">
        <v>48</v>
      </c>
      <c r="AR2" t="s" s="9">
        <v>49</v>
      </c>
      <c r="AS2" t="s" s="9">
        <v>50</v>
      </c>
      <c r="AT2" t="s" s="9">
        <v>51</v>
      </c>
      <c r="AU2" t="s" s="9">
        <v>52</v>
      </c>
      <c r="AV2" t="s" s="9">
        <v>53</v>
      </c>
      <c r="AW2" t="s" s="9">
        <v>54</v>
      </c>
      <c r="AX2" t="s" s="9">
        <v>55</v>
      </c>
      <c r="AY2" t="s" s="9">
        <v>56</v>
      </c>
      <c r="AZ2" t="s" s="9">
        <v>57</v>
      </c>
      <c r="BA2" t="s" s="9">
        <v>58</v>
      </c>
      <c r="BB2" t="s" s="9">
        <v>59</v>
      </c>
      <c r="BC2" t="s" s="9">
        <v>60</v>
      </c>
      <c r="BD2" t="s" s="9">
        <v>61</v>
      </c>
      <c r="BE2" t="s" s="9">
        <v>62</v>
      </c>
      <c r="BF2" t="s" s="9">
        <v>63</v>
      </c>
      <c r="BG2" t="s" s="9">
        <v>64</v>
      </c>
      <c r="BH2" t="s" s="9">
        <v>65</v>
      </c>
      <c r="BI2" t="s" s="9">
        <v>66</v>
      </c>
      <c r="BJ2" t="s" s="9">
        <v>67</v>
      </c>
      <c r="BK2" t="s" s="9">
        <v>68</v>
      </c>
      <c r="BL2" t="s" s="9">
        <v>69</v>
      </c>
    </row>
    <row r="3" ht="20.25" customHeight="1">
      <c r="A3" t="s" s="10">
        <v>70</v>
      </c>
      <c r="B3" t="s" s="11">
        <v>71</v>
      </c>
      <c r="C3" t="s" s="12">
        <v>72</v>
      </c>
      <c r="D3" t="s" s="12">
        <v>73</v>
      </c>
      <c r="E3" t="s" s="13">
        <v>74</v>
      </c>
      <c r="F3" t="s" s="13">
        <v>75</v>
      </c>
      <c r="G3" s="14">
        <v>13697</v>
      </c>
      <c r="H3" s="15">
        <v>4</v>
      </c>
      <c r="I3" s="15">
        <v>12</v>
      </c>
      <c r="J3" s="15">
        <v>10</v>
      </c>
      <c r="K3" s="15">
        <v>2</v>
      </c>
      <c r="L3" s="15">
        <v>3</v>
      </c>
      <c r="M3" s="15">
        <v>322</v>
      </c>
      <c r="N3" s="15">
        <f>AL3/5</f>
        <v>240</v>
      </c>
      <c r="O3" s="15">
        <v>0</v>
      </c>
      <c r="P3" s="15">
        <v>30</v>
      </c>
      <c r="Q3" s="15">
        <v>8</v>
      </c>
      <c r="R3" s="15">
        <v>12</v>
      </c>
      <c r="S3" t="s" s="13">
        <v>76</v>
      </c>
      <c r="T3" s="15"/>
      <c r="U3" s="15"/>
      <c r="V3" s="16">
        <v>2</v>
      </c>
      <c r="W3" s="17">
        <f>(AJ3*2)/(9600/255)</f>
        <v>79.6875</v>
      </c>
      <c r="X3" s="15">
        <f>BH3</f>
        <v>1</v>
      </c>
      <c r="Y3" s="15">
        <f>BK3</f>
        <v>111.339209375309</v>
      </c>
      <c r="Z3" s="18">
        <f>AI3/100/(700000/255)</f>
        <v>0.546428571428571</v>
      </c>
      <c r="AA3" s="19">
        <f>3.3*AF3</f>
        <v>43.56</v>
      </c>
      <c r="AB3" s="19">
        <f>3.3*AG3</f>
        <v>63.36</v>
      </c>
      <c r="AC3" s="19">
        <f>3.3*AH3</f>
        <v>11.22</v>
      </c>
      <c r="AD3" s="20">
        <v>6</v>
      </c>
      <c r="AE3" s="15">
        <v>19</v>
      </c>
      <c r="AF3" s="21">
        <v>13.2</v>
      </c>
      <c r="AG3" s="21">
        <v>19.2</v>
      </c>
      <c r="AH3" s="21">
        <v>3.4</v>
      </c>
      <c r="AI3" s="18">
        <v>150000</v>
      </c>
      <c r="AJ3" s="18">
        <v>1500</v>
      </c>
      <c r="AK3" s="18"/>
      <c r="AL3" s="22">
        <v>1200</v>
      </c>
      <c r="AM3" s="22">
        <v>4365</v>
      </c>
      <c r="AN3" s="22">
        <v>3020</v>
      </c>
      <c r="AO3" s="22">
        <f>300+(85*AR3)</f>
        <v>555</v>
      </c>
      <c r="AP3" s="22">
        <f>AM3-AO3-AN3</f>
        <v>790</v>
      </c>
      <c r="AQ3" s="22">
        <f>(AP3/0.8)/(AL3/1.852)*54</f>
        <v>82.29825</v>
      </c>
      <c r="AR3" s="22">
        <v>3</v>
      </c>
      <c r="AS3" s="22">
        <v>1</v>
      </c>
      <c r="AT3" s="23">
        <f>AQ3*0.673*54</f>
        <v>2990.8830015</v>
      </c>
      <c r="AU3" s="23">
        <f>AM3/5</f>
        <v>873</v>
      </c>
      <c r="AV3" s="23">
        <f>AR3*(AS3*1.3*300)</f>
        <v>1170</v>
      </c>
      <c r="AW3" s="23">
        <f>(BB3*3/100)</f>
        <v>88.0311</v>
      </c>
      <c r="AX3" s="24">
        <f>AT3+AU3+AV3+AW3</f>
        <v>5121.9141015</v>
      </c>
      <c r="AY3" s="25">
        <f>AX3/(9600/255)</f>
        <v>136.050843321094</v>
      </c>
      <c r="AZ3" s="26"/>
      <c r="BA3" s="18">
        <v>20000</v>
      </c>
      <c r="BB3" s="27">
        <f>(BA3/2/50)+2734.37</f>
        <v>2934.37</v>
      </c>
      <c r="BC3" s="22">
        <f>BB3/2734.37</f>
        <v>1.07314299089004</v>
      </c>
      <c r="BD3" s="28">
        <f>G3</f>
        <v>13697</v>
      </c>
      <c r="BE3" s="29">
        <v>1</v>
      </c>
      <c r="BF3" s="30">
        <f>BA3/BE3</f>
        <v>20000</v>
      </c>
      <c r="BG3" s="31">
        <f>BF3/10/2</f>
        <v>1000</v>
      </c>
      <c r="BH3" s="15">
        <f>ROUNDUP(BG3/2734.37,0)</f>
        <v>1</v>
      </c>
      <c r="BI3" s="32">
        <f>BG3*1.5/100</f>
        <v>15</v>
      </c>
      <c r="BJ3" s="27">
        <f>(-0.0000004497*POWER(AM3,2))+(0.9588*AM3)+BI3</f>
        <v>4191.5937647175</v>
      </c>
      <c r="BK3" s="15">
        <f>BJ3/(9600/255)</f>
        <v>111.339209375309</v>
      </c>
      <c r="BL3" s="15">
        <f>(-0.0000004497*POWER(AM3,2))+(0.9588*AM3)-33214</f>
        <v>-29037.4062352825</v>
      </c>
    </row>
    <row r="4" ht="20.05" customHeight="1">
      <c r="A4" t="s" s="33">
        <v>77</v>
      </c>
      <c r="B4" t="s" s="34">
        <v>71</v>
      </c>
      <c r="C4" t="s" s="35">
        <v>72</v>
      </c>
      <c r="D4" t="s" s="35">
        <v>73</v>
      </c>
      <c r="E4" t="s" s="36">
        <v>78</v>
      </c>
      <c r="F4" t="s" s="36">
        <v>79</v>
      </c>
      <c r="G4" s="37">
        <v>25309</v>
      </c>
      <c r="H4" s="38">
        <v>50</v>
      </c>
      <c r="I4" s="38">
        <v>35</v>
      </c>
      <c r="J4" s="38">
        <v>10</v>
      </c>
      <c r="K4" s="38">
        <v>2</v>
      </c>
      <c r="L4" s="38">
        <v>3</v>
      </c>
      <c r="M4" s="38">
        <v>335</v>
      </c>
      <c r="N4" s="38">
        <f>AL4/5</f>
        <v>300</v>
      </c>
      <c r="O4" s="38">
        <v>0</v>
      </c>
      <c r="P4" s="38">
        <v>35</v>
      </c>
      <c r="Q4" s="38">
        <v>19</v>
      </c>
      <c r="R4" s="38">
        <v>10</v>
      </c>
      <c r="S4" t="s" s="36">
        <v>76</v>
      </c>
      <c r="T4" s="38"/>
      <c r="U4" s="38"/>
      <c r="V4" s="39">
        <v>22</v>
      </c>
      <c r="W4" s="40">
        <f>(AJ4*2)/(9600/255)</f>
        <v>664.0625</v>
      </c>
      <c r="X4" s="38">
        <f>BH4</f>
        <v>17</v>
      </c>
      <c r="Y4" s="38">
        <f>BK4</f>
        <v>185.277627327083</v>
      </c>
      <c r="Z4" s="41">
        <f>AI4/100/(700000/255)</f>
        <v>21.8571428571429</v>
      </c>
      <c r="AA4" s="42">
        <f>3.3*AF4</f>
        <v>46.992</v>
      </c>
      <c r="AB4" s="42">
        <f>3.3*AG4</f>
        <v>65.934</v>
      </c>
      <c r="AC4" s="42">
        <f>3.3*AH4</f>
        <v>19.701</v>
      </c>
      <c r="AD4" s="43">
        <v>19</v>
      </c>
      <c r="AE4" s="38">
        <v>1200</v>
      </c>
      <c r="AF4" s="44">
        <v>14.24</v>
      </c>
      <c r="AG4" s="44">
        <v>19.98</v>
      </c>
      <c r="AH4" s="44">
        <v>5.97</v>
      </c>
      <c r="AI4" s="41">
        <v>6000000</v>
      </c>
      <c r="AJ4" s="41">
        <v>12500</v>
      </c>
      <c r="AK4" s="41"/>
      <c r="AL4" s="45">
        <v>1500</v>
      </c>
      <c r="AM4" s="45">
        <v>6600</v>
      </c>
      <c r="AN4" s="45">
        <v>4200</v>
      </c>
      <c r="AO4" s="45">
        <v>1800</v>
      </c>
      <c r="AP4" s="45">
        <f>AM4-AO4-AN4</f>
        <v>600</v>
      </c>
      <c r="AQ4" s="45">
        <f>(AP4/0.8)/(AL4/1.852)*54</f>
        <v>50.004</v>
      </c>
      <c r="AR4" s="45">
        <v>2</v>
      </c>
      <c r="AS4" s="45">
        <v>2</v>
      </c>
      <c r="AT4" s="46">
        <f>AQ4*0.673*54</f>
        <v>1817.245368</v>
      </c>
      <c r="AU4" s="46">
        <f>AM4/5</f>
        <v>1320</v>
      </c>
      <c r="AV4" s="46">
        <f>AR4*(AS4*1.3*300)</f>
        <v>1560</v>
      </c>
      <c r="AW4" s="46">
        <f>(BB4*3/100)</f>
        <v>802.0311</v>
      </c>
      <c r="AX4" s="47">
        <f>AT4+AU4+AV4+AW4</f>
        <v>5499.276468</v>
      </c>
      <c r="AY4" s="48">
        <f>AX4/(9600/255)</f>
        <v>146.074531181250</v>
      </c>
      <c r="AZ4" s="49">
        <v>2400000</v>
      </c>
      <c r="BA4" s="41">
        <f>AZ4</f>
        <v>2400000</v>
      </c>
      <c r="BB4" s="50">
        <f>(BA4/2/50)+2734.37</f>
        <v>26734.37</v>
      </c>
      <c r="BC4" s="45">
        <f>BB4/2734.37</f>
        <v>9.777158906804861</v>
      </c>
      <c r="BD4" s="51">
        <f>G4</f>
        <v>25309</v>
      </c>
      <c r="BE4" s="52">
        <v>2.7</v>
      </c>
      <c r="BF4" s="53">
        <f>BA4/BE4</f>
        <v>888888.888888889</v>
      </c>
      <c r="BG4" s="54">
        <f>BF4/10/2</f>
        <v>44444.4444444445</v>
      </c>
      <c r="BH4" s="38">
        <f>ROUNDUP(BG4/2734.37,0)</f>
        <v>17</v>
      </c>
      <c r="BI4" s="55">
        <f>BG4*1.5/100</f>
        <v>666.666666666668</v>
      </c>
      <c r="BJ4" s="50">
        <f>(-0.0000004497*POWER(AM4,2))+(0.9588*AM4)+BI4</f>
        <v>6975.157734666670</v>
      </c>
      <c r="BK4" s="38">
        <f>BJ4/(9600/255)</f>
        <v>185.277627327083</v>
      </c>
      <c r="BL4" s="38">
        <f>(-0.0000004497*POWER(AM4,2))+(0.9588*AM4)-33214</f>
        <v>-26905.508932</v>
      </c>
    </row>
    <row r="5" ht="20.05" customHeight="1">
      <c r="A5" t="s" s="33">
        <v>80</v>
      </c>
      <c r="B5" t="s" s="34">
        <v>71</v>
      </c>
      <c r="C5" t="s" s="35">
        <v>72</v>
      </c>
      <c r="D5" t="s" s="35">
        <v>73</v>
      </c>
      <c r="E5" t="s" s="36">
        <v>81</v>
      </c>
      <c r="F5" t="s" s="36">
        <v>82</v>
      </c>
      <c r="G5" s="37">
        <v>42214</v>
      </c>
      <c r="H5" s="38">
        <v>40</v>
      </c>
      <c r="I5" s="38">
        <v>35</v>
      </c>
      <c r="J5" s="38">
        <v>10</v>
      </c>
      <c r="K5" s="38">
        <v>2</v>
      </c>
      <c r="L5" s="38">
        <v>3</v>
      </c>
      <c r="M5" s="38">
        <v>417</v>
      </c>
      <c r="N5" s="38">
        <f>AL5/5</f>
        <v>514</v>
      </c>
      <c r="O5" s="38">
        <v>0</v>
      </c>
      <c r="P5" s="38">
        <v>40</v>
      </c>
      <c r="Q5" s="38">
        <v>19</v>
      </c>
      <c r="R5" s="38">
        <v>10</v>
      </c>
      <c r="S5" t="s" s="36">
        <v>76</v>
      </c>
      <c r="T5" s="38"/>
      <c r="U5" s="38"/>
      <c r="V5" s="39">
        <v>73</v>
      </c>
      <c r="W5" s="40">
        <f>(AJ5*2)/(9600/255)</f>
        <v>701.25</v>
      </c>
      <c r="X5" s="38">
        <f>BH5</f>
        <v>13</v>
      </c>
      <c r="Y5" s="38">
        <f>BK5</f>
        <v>191.322318922697</v>
      </c>
      <c r="Z5" s="41">
        <f>AI5/100/(700000/255)</f>
        <v>72.8571428571429</v>
      </c>
      <c r="AA5" s="42">
        <f>3.3*AF5</f>
        <v>51.81</v>
      </c>
      <c r="AB5" s="42">
        <f>3.3*AG5</f>
        <v>64.28400000000001</v>
      </c>
      <c r="AC5" s="42">
        <f>3.3*AH5</f>
        <v>19.701</v>
      </c>
      <c r="AD5" s="43">
        <v>19</v>
      </c>
      <c r="AE5" s="38">
        <v>1200</v>
      </c>
      <c r="AF5" s="44">
        <v>15.7</v>
      </c>
      <c r="AG5" s="44">
        <v>19.48</v>
      </c>
      <c r="AH5" s="44">
        <v>5.97</v>
      </c>
      <c r="AI5" s="41">
        <v>20000000</v>
      </c>
      <c r="AJ5" s="41">
        <v>13200</v>
      </c>
      <c r="AK5" s="41"/>
      <c r="AL5" s="45">
        <v>2570</v>
      </c>
      <c r="AM5" s="45">
        <v>7000</v>
      </c>
      <c r="AN5" s="45">
        <v>4200</v>
      </c>
      <c r="AO5" s="45">
        <v>2300</v>
      </c>
      <c r="AP5" s="45">
        <f>AM5-AO5-AN5</f>
        <v>500</v>
      </c>
      <c r="AQ5" s="45">
        <f>(AP5/0.8)/(AL5/1.852)*54</f>
        <v>24.3210116731518</v>
      </c>
      <c r="AR5" s="45">
        <v>2</v>
      </c>
      <c r="AS5" s="45">
        <v>3</v>
      </c>
      <c r="AT5" s="46">
        <f>AQ5*0.673*54</f>
        <v>883.874206225683</v>
      </c>
      <c r="AU5" s="46">
        <f>AM5/5</f>
        <v>1400</v>
      </c>
      <c r="AV5" s="46">
        <f>AR5*(AS5*1.3*300)</f>
        <v>2340</v>
      </c>
      <c r="AW5" s="46">
        <f>(BB5*3/100)</f>
        <v>3982.0311</v>
      </c>
      <c r="AX5" s="47">
        <f>AT5+AU5+AV5+AW5</f>
        <v>8605.905306225681</v>
      </c>
      <c r="AY5" s="48">
        <f>AX5/(9600/255)</f>
        <v>228.594359696620</v>
      </c>
      <c r="AZ5" s="49"/>
      <c r="BA5" s="41">
        <v>13000000</v>
      </c>
      <c r="BB5" s="50">
        <f>(BA5/2/50)+2734.37</f>
        <v>132734.37</v>
      </c>
      <c r="BC5" s="45">
        <f>BB5/2734.37</f>
        <v>48.5429440785263</v>
      </c>
      <c r="BD5" s="51">
        <f>G5</f>
        <v>42214</v>
      </c>
      <c r="BE5" s="52">
        <v>19</v>
      </c>
      <c r="BF5" s="53">
        <f>BA5/BE5</f>
        <v>684210.526315789</v>
      </c>
      <c r="BG5" s="54">
        <f>BF5/10/2</f>
        <v>34210.5263157895</v>
      </c>
      <c r="BH5" s="38">
        <f>ROUNDUP(BG5/2734.37,0)</f>
        <v>13</v>
      </c>
      <c r="BI5" s="55">
        <f>BG5*1.5/100</f>
        <v>513.157894736843</v>
      </c>
      <c r="BJ5" s="50">
        <f>(-0.0000004497*POWER(AM5,2))+(0.9588*AM5)+BI5</f>
        <v>7202.722594736840</v>
      </c>
      <c r="BK5" s="38">
        <f>BJ5/(9600/255)</f>
        <v>191.322318922697</v>
      </c>
      <c r="BL5" s="38">
        <f>(-0.0000004497*POWER(AM5,2))+(0.9588*AM5)-33214</f>
        <v>-26524.4353</v>
      </c>
    </row>
    <row r="6" ht="20.05" customHeight="1">
      <c r="A6" t="s" s="33">
        <v>83</v>
      </c>
      <c r="B6" t="s" s="34">
        <v>71</v>
      </c>
      <c r="C6" t="s" s="35">
        <v>72</v>
      </c>
      <c r="D6" t="s" s="35">
        <v>84</v>
      </c>
      <c r="E6" t="s" s="36">
        <v>85</v>
      </c>
      <c r="F6" t="s" s="36">
        <v>86</v>
      </c>
      <c r="G6" s="56">
        <v>9147</v>
      </c>
      <c r="H6" s="38">
        <v>4</v>
      </c>
      <c r="I6" s="38">
        <v>12</v>
      </c>
      <c r="J6" s="38">
        <v>5</v>
      </c>
      <c r="K6" s="38">
        <v>3</v>
      </c>
      <c r="L6" s="38">
        <v>3</v>
      </c>
      <c r="M6" s="38">
        <v>245</v>
      </c>
      <c r="N6" s="38">
        <f>AL6/5</f>
        <v>110</v>
      </c>
      <c r="O6" s="38">
        <v>0</v>
      </c>
      <c r="P6" s="38">
        <v>35</v>
      </c>
      <c r="Q6" s="38">
        <v>0</v>
      </c>
      <c r="R6" s="38">
        <v>4</v>
      </c>
      <c r="S6" t="s" s="36">
        <v>76</v>
      </c>
      <c r="T6" s="38"/>
      <c r="U6" s="38"/>
      <c r="V6" s="39">
        <v>1</v>
      </c>
      <c r="W6" s="40">
        <f>(AJ6*2)/(9600/255)</f>
        <v>22.3125</v>
      </c>
      <c r="X6" s="38">
        <f>BH6</f>
        <v>1</v>
      </c>
      <c r="Y6" s="38">
        <f>BK6</f>
        <v>27.5497036913086</v>
      </c>
      <c r="Z6" s="41">
        <f>AI6/100/(700000/255)</f>
        <v>0.0437142857142857</v>
      </c>
      <c r="AA6" s="42">
        <f>3.3*AF6</f>
        <v>22.671</v>
      </c>
      <c r="AB6" s="42">
        <f>3.3*AG6</f>
        <v>29.37</v>
      </c>
      <c r="AC6" s="42">
        <f>3.3*AH6</f>
        <v>9.042</v>
      </c>
      <c r="AD6" s="43"/>
      <c r="AE6" s="38">
        <v>137</v>
      </c>
      <c r="AF6" s="44">
        <v>6.87</v>
      </c>
      <c r="AG6" s="44">
        <v>8.9</v>
      </c>
      <c r="AH6" s="44">
        <v>2.74</v>
      </c>
      <c r="AI6" s="41">
        <v>12000</v>
      </c>
      <c r="AJ6" s="41">
        <v>420</v>
      </c>
      <c r="AK6" s="41"/>
      <c r="AL6" s="45">
        <v>550</v>
      </c>
      <c r="AM6" s="45">
        <v>1075</v>
      </c>
      <c r="AN6" s="45">
        <v>765</v>
      </c>
      <c r="AO6" s="45">
        <v>85</v>
      </c>
      <c r="AP6" s="45">
        <f>AM6-AO6-AN6</f>
        <v>225</v>
      </c>
      <c r="AQ6" s="45">
        <f>(AP6/0.8)/(AL6/1.852)*54</f>
        <v>51.1404545454545</v>
      </c>
      <c r="AR6" s="45">
        <v>1</v>
      </c>
      <c r="AS6" s="45">
        <v>1</v>
      </c>
      <c r="AT6" s="46">
        <f>AQ6*0.673*54</f>
        <v>1858.546399090910</v>
      </c>
      <c r="AU6" s="46">
        <f>AM6/5</f>
        <v>215</v>
      </c>
      <c r="AV6" s="46">
        <f>AR6*(AS6*1.3*300)</f>
        <v>390</v>
      </c>
      <c r="AW6" s="46">
        <f>(BB6*3/100)</f>
        <v>84.8211</v>
      </c>
      <c r="AX6" s="47">
        <f>AT6+AU6+AV6+AW6</f>
        <v>2548.367499090910</v>
      </c>
      <c r="AY6" s="48">
        <f>AX6/(9600/255)</f>
        <v>67.6910116946023</v>
      </c>
      <c r="AZ6" s="49"/>
      <c r="BA6" s="41">
        <v>9300</v>
      </c>
      <c r="BB6" s="50">
        <f>(BA6/2/50)+2734.37</f>
        <v>2827.37</v>
      </c>
      <c r="BC6" s="45">
        <f>BB6/2734.37</f>
        <v>1.03401149076387</v>
      </c>
      <c r="BD6" s="51">
        <f>G6</f>
        <v>9147</v>
      </c>
      <c r="BE6" s="52">
        <v>1</v>
      </c>
      <c r="BF6" s="53">
        <f>BA6/BE6</f>
        <v>9300</v>
      </c>
      <c r="BG6" s="54">
        <f>BF6/10/2</f>
        <v>465</v>
      </c>
      <c r="BH6" s="38">
        <f>ROUNDUP(BG6/2734.37,0)</f>
        <v>1</v>
      </c>
      <c r="BI6" s="55">
        <f>BG6*1.5/100</f>
        <v>6.975</v>
      </c>
      <c r="BJ6" s="50">
        <f>(-0.0000004497*POWER(AM6,2))+(0.9588*AM6)+BI6</f>
        <v>1037.1653154375</v>
      </c>
      <c r="BK6" s="38">
        <f>BJ6/(9600/255)</f>
        <v>27.5497036913086</v>
      </c>
      <c r="BL6" s="38">
        <f>(-0.0000004497*POWER(AM6,2))+(0.9588*AM6)-33214</f>
        <v>-32183.8096845625</v>
      </c>
    </row>
    <row r="7" ht="20.05" customHeight="1">
      <c r="A7" t="s" s="33">
        <v>87</v>
      </c>
      <c r="B7" t="s" s="34">
        <v>71</v>
      </c>
      <c r="C7" t="s" s="35">
        <v>72</v>
      </c>
      <c r="D7" t="s" s="35">
        <v>84</v>
      </c>
      <c r="E7" t="s" s="36">
        <v>88</v>
      </c>
      <c r="F7" t="s" s="36">
        <v>89</v>
      </c>
      <c r="G7" s="37">
        <v>12199</v>
      </c>
      <c r="H7" s="38">
        <v>6</v>
      </c>
      <c r="I7" s="38">
        <v>12</v>
      </c>
      <c r="J7" s="38">
        <v>5</v>
      </c>
      <c r="K7" s="38">
        <v>3</v>
      </c>
      <c r="L7" s="38">
        <v>3</v>
      </c>
      <c r="M7" s="38">
        <v>380</v>
      </c>
      <c r="N7" s="38">
        <f>AL7/5</f>
        <v>120</v>
      </c>
      <c r="O7" s="38">
        <v>0</v>
      </c>
      <c r="P7" s="38">
        <v>38</v>
      </c>
      <c r="Q7" s="38">
        <v>0</v>
      </c>
      <c r="R7" s="38">
        <v>4</v>
      </c>
      <c r="S7" t="s" s="36">
        <v>76</v>
      </c>
      <c r="T7" s="38"/>
      <c r="U7" s="38"/>
      <c r="V7" s="39">
        <v>1</v>
      </c>
      <c r="W7" s="40">
        <f>(AJ7*2)/(9600/255)</f>
        <v>37.1875</v>
      </c>
      <c r="X7" s="38">
        <f>BH7</f>
        <v>1</v>
      </c>
      <c r="Y7" s="38">
        <f>BK7</f>
        <v>50.5722838813125</v>
      </c>
      <c r="Z7" s="41">
        <f>AI7/100/(700000/255)</f>
        <v>0.0546428571428571</v>
      </c>
      <c r="AA7" s="42">
        <f>3.3*AF7</f>
        <v>26.73</v>
      </c>
      <c r="AB7" s="42">
        <f>3.3*AG7</f>
        <v>31.02</v>
      </c>
      <c r="AC7" s="42">
        <f>3.3*AH7</f>
        <v>10.395</v>
      </c>
      <c r="AD7" s="43"/>
      <c r="AE7" s="38">
        <v>451</v>
      </c>
      <c r="AF7" s="44">
        <v>8.1</v>
      </c>
      <c r="AG7" s="44">
        <v>9.4</v>
      </c>
      <c r="AH7" s="44">
        <v>3.15</v>
      </c>
      <c r="AI7" s="41">
        <v>15000</v>
      </c>
      <c r="AJ7" s="41">
        <v>700</v>
      </c>
      <c r="AK7" s="41"/>
      <c r="AL7" s="45">
        <v>600</v>
      </c>
      <c r="AM7" s="45">
        <v>1980</v>
      </c>
      <c r="AN7" s="45">
        <v>1460</v>
      </c>
      <c r="AO7" s="45">
        <v>85</v>
      </c>
      <c r="AP7" s="45">
        <f>AM7-AO7-AN7</f>
        <v>435</v>
      </c>
      <c r="AQ7" s="45">
        <f>(AP7/0.8)/(AL7/1.852)*54</f>
        <v>90.63225</v>
      </c>
      <c r="AR7" s="45">
        <v>1</v>
      </c>
      <c r="AS7" s="45">
        <v>2</v>
      </c>
      <c r="AT7" s="46">
        <f>AQ7*0.673*54</f>
        <v>3293.7572295</v>
      </c>
      <c r="AU7" s="46">
        <f>AM7/5</f>
        <v>396</v>
      </c>
      <c r="AV7" s="46">
        <f>AR7*(AS7*1.3*300)</f>
        <v>780</v>
      </c>
      <c r="AW7" s="46">
        <f>(BB7*3/100)</f>
        <v>84.9258</v>
      </c>
      <c r="AX7" s="47">
        <f>AT7+AU7+AV7+AW7</f>
        <v>4554.6830295</v>
      </c>
      <c r="AY7" s="48">
        <f>AX7/(9600/255)</f>
        <v>120.983767971094</v>
      </c>
      <c r="AZ7" s="49">
        <v>9649</v>
      </c>
      <c r="BA7" s="41">
        <f>AZ7</f>
        <v>9649</v>
      </c>
      <c r="BB7" s="50">
        <f>(BA7/2/50)+2734.37</f>
        <v>2830.86</v>
      </c>
      <c r="BC7" s="45">
        <f>BB7/2734.37</f>
        <v>1.0352878359549</v>
      </c>
      <c r="BD7" s="51">
        <f>G7</f>
        <v>12199</v>
      </c>
      <c r="BE7" s="52">
        <v>1</v>
      </c>
      <c r="BF7" s="53">
        <f>BA7/BE7</f>
        <v>9649</v>
      </c>
      <c r="BG7" s="54">
        <f>BF7/10/2</f>
        <v>482.45</v>
      </c>
      <c r="BH7" s="38">
        <f>ROUNDUP(BG7/2734.37,0)</f>
        <v>1</v>
      </c>
      <c r="BI7" s="55">
        <f>BG7*1.5/100</f>
        <v>7.23675</v>
      </c>
      <c r="BJ7" s="50">
        <f>(-0.0000004497*POWER(AM7,2))+(0.9588*AM7)+BI7</f>
        <v>1903.89774612</v>
      </c>
      <c r="BK7" s="38">
        <f>BJ7/(9600/255)</f>
        <v>50.5722838813125</v>
      </c>
      <c r="BL7" s="38">
        <f>(-0.0000004497*POWER(AM7,2))+(0.9588*AM7)-33214</f>
        <v>-31317.33900388</v>
      </c>
    </row>
    <row r="8" ht="20.05" customHeight="1">
      <c r="A8" t="s" s="33">
        <v>90</v>
      </c>
      <c r="B8" t="s" s="34">
        <v>71</v>
      </c>
      <c r="C8" t="s" s="35">
        <v>72</v>
      </c>
      <c r="D8" t="s" s="35">
        <v>84</v>
      </c>
      <c r="E8" t="s" s="36">
        <v>91</v>
      </c>
      <c r="F8" t="s" s="36">
        <v>92</v>
      </c>
      <c r="G8" s="37">
        <v>12254</v>
      </c>
      <c r="H8" s="38">
        <v>6</v>
      </c>
      <c r="I8" s="38">
        <v>15</v>
      </c>
      <c r="J8" s="38">
        <v>5</v>
      </c>
      <c r="K8" s="38">
        <v>3</v>
      </c>
      <c r="L8" s="38">
        <v>3</v>
      </c>
      <c r="M8" s="38">
        <v>328</v>
      </c>
      <c r="N8" s="38">
        <f>AL8/5</f>
        <v>256</v>
      </c>
      <c r="O8" s="38">
        <v>0</v>
      </c>
      <c r="P8" s="38">
        <v>35</v>
      </c>
      <c r="Q8" s="38">
        <v>1</v>
      </c>
      <c r="R8" s="38">
        <v>4</v>
      </c>
      <c r="S8" t="s" s="36">
        <v>76</v>
      </c>
      <c r="T8" s="38"/>
      <c r="U8" s="38"/>
      <c r="V8" s="39">
        <v>1</v>
      </c>
      <c r="W8" s="40">
        <f>(AJ8*2)/(9600/255)</f>
        <v>31.875</v>
      </c>
      <c r="X8" s="38">
        <f>BH8</f>
        <v>1</v>
      </c>
      <c r="Y8" s="38">
        <f>BK8</f>
        <v>67.37173766399999</v>
      </c>
      <c r="Z8" s="41">
        <f>AI8/100/(700000/255)</f>
        <v>0.051</v>
      </c>
      <c r="AA8" s="42">
        <f>3.3*AF8</f>
        <v>34.188</v>
      </c>
      <c r="AB8" s="42">
        <f>3.3*AG8</f>
        <v>45.243</v>
      </c>
      <c r="AC8" s="42">
        <f>3.3*AH8</f>
        <v>11.385</v>
      </c>
      <c r="AD8" s="43"/>
      <c r="AE8" s="38">
        <v>312</v>
      </c>
      <c r="AF8" s="44">
        <v>10.36</v>
      </c>
      <c r="AG8" s="44">
        <v>13.71</v>
      </c>
      <c r="AH8" s="44">
        <v>3.45</v>
      </c>
      <c r="AI8" s="41">
        <v>14000</v>
      </c>
      <c r="AJ8" s="41">
        <v>600</v>
      </c>
      <c r="AK8" s="41"/>
      <c r="AL8" s="45">
        <v>1280</v>
      </c>
      <c r="AM8" s="45">
        <v>2640</v>
      </c>
      <c r="AN8" s="45">
        <v>1680</v>
      </c>
      <c r="AO8" s="45">
        <v>670</v>
      </c>
      <c r="AP8" s="45">
        <f>AM8-AO8-AN8</f>
        <v>290</v>
      </c>
      <c r="AQ8" s="45">
        <f>(AP8/0.8)/(AL8/1.852)*54</f>
        <v>28.322578125</v>
      </c>
      <c r="AR8" s="45">
        <v>2</v>
      </c>
      <c r="AS8" s="45">
        <v>2</v>
      </c>
      <c r="AT8" s="46">
        <f>AQ8*0.673*54</f>
        <v>1029.299134218750</v>
      </c>
      <c r="AU8" s="46">
        <f>AM8/5</f>
        <v>528</v>
      </c>
      <c r="AV8" s="46">
        <f>AR8*(AS8*1.3*300)</f>
        <v>1560</v>
      </c>
      <c r="AW8" s="46">
        <f>(BB8*3/100)</f>
        <v>85.33110000000001</v>
      </c>
      <c r="AX8" s="47">
        <f>AT8+AU8+AV8+AW8</f>
        <v>3202.630234218750</v>
      </c>
      <c r="AY8" s="48">
        <f>AX8/(9600/255)</f>
        <v>85.06986559643551</v>
      </c>
      <c r="AZ8" s="49"/>
      <c r="BA8" s="41">
        <v>11000</v>
      </c>
      <c r="BB8" s="50">
        <f>(BA8/2/50)+2734.37</f>
        <v>2844.37</v>
      </c>
      <c r="BC8" s="45">
        <f>BB8/2734.37</f>
        <v>1.04022864498952</v>
      </c>
      <c r="BD8" s="51">
        <f>G8</f>
        <v>12254</v>
      </c>
      <c r="BE8" s="52">
        <v>1</v>
      </c>
      <c r="BF8" s="53">
        <f>BA8/BE8</f>
        <v>11000</v>
      </c>
      <c r="BG8" s="54">
        <f>BF8/10/2</f>
        <v>550</v>
      </c>
      <c r="BH8" s="38">
        <f>ROUNDUP(BG8/2734.37,0)</f>
        <v>1</v>
      </c>
      <c r="BI8" s="55">
        <f>BG8*1.5/100</f>
        <v>8.25</v>
      </c>
      <c r="BJ8" s="50">
        <f>(-0.0000004497*POWER(AM8,2))+(0.9588*AM8)+BI8</f>
        <v>2536.34777088</v>
      </c>
      <c r="BK8" s="38">
        <f>BJ8/(9600/255)</f>
        <v>67.37173766399999</v>
      </c>
      <c r="BL8" s="38">
        <f>(-0.0000004497*POWER(AM8,2))+(0.9588*AM8)-33214</f>
        <v>-30685.90222912</v>
      </c>
    </row>
    <row r="9" ht="20.05" customHeight="1">
      <c r="A9" t="s" s="33">
        <v>93</v>
      </c>
      <c r="B9" t="s" s="34">
        <v>71</v>
      </c>
      <c r="C9" t="s" s="35">
        <v>72</v>
      </c>
      <c r="D9" t="s" s="35">
        <v>84</v>
      </c>
      <c r="E9" t="s" s="36">
        <v>94</v>
      </c>
      <c r="F9" t="s" s="36">
        <v>95</v>
      </c>
      <c r="G9" s="37">
        <v>12889</v>
      </c>
      <c r="H9" s="38">
        <v>5</v>
      </c>
      <c r="I9" s="38">
        <v>15</v>
      </c>
      <c r="J9" s="38">
        <v>5</v>
      </c>
      <c r="K9" s="38">
        <v>3</v>
      </c>
      <c r="L9" s="38">
        <v>3</v>
      </c>
      <c r="M9" s="38">
        <v>145</v>
      </c>
      <c r="N9" s="38">
        <f>AL9/5</f>
        <v>80</v>
      </c>
      <c r="O9" s="38">
        <v>0</v>
      </c>
      <c r="P9" s="38">
        <v>30</v>
      </c>
      <c r="Q9" s="38">
        <v>1</v>
      </c>
      <c r="R9" s="38">
        <v>4</v>
      </c>
      <c r="S9" t="s" s="36">
        <v>76</v>
      </c>
      <c r="T9" s="38"/>
      <c r="U9" s="38"/>
      <c r="V9" s="39">
        <v>1</v>
      </c>
      <c r="W9" s="40">
        <f>(AJ9*2)/(9600/255)</f>
        <v>10.625</v>
      </c>
      <c r="X9" s="38">
        <f>BH9</f>
        <v>1</v>
      </c>
      <c r="Y9" s="38">
        <f>BK9</f>
        <v>12.7588074609375</v>
      </c>
      <c r="Z9" s="41">
        <f>AI9/100/(700000/255)</f>
        <v>0.0327857142857143</v>
      </c>
      <c r="AA9" s="42">
        <f>3.3*AF9</f>
        <v>25.74</v>
      </c>
      <c r="AB9" s="42">
        <f>3.3*AG9</f>
        <v>33</v>
      </c>
      <c r="AC9" s="42">
        <f>3.3*AH9</f>
        <v>5.544</v>
      </c>
      <c r="AD9" s="43"/>
      <c r="AE9" s="38">
        <v>201</v>
      </c>
      <c r="AF9" s="44">
        <v>7.8</v>
      </c>
      <c r="AG9" s="44">
        <v>10</v>
      </c>
      <c r="AH9" s="44">
        <v>1.68</v>
      </c>
      <c r="AI9" s="41">
        <v>9000</v>
      </c>
      <c r="AJ9" s="41">
        <v>200</v>
      </c>
      <c r="AK9" s="41"/>
      <c r="AL9" s="45">
        <v>400</v>
      </c>
      <c r="AM9" s="45">
        <v>500</v>
      </c>
      <c r="AN9" s="45">
        <v>295</v>
      </c>
      <c r="AO9" s="45">
        <v>170</v>
      </c>
      <c r="AP9" s="45">
        <f>AM9-AO9-AN9</f>
        <v>35</v>
      </c>
      <c r="AQ9" s="45">
        <f>(AP9/0.8)/(AL9/1.852)*54</f>
        <v>10.938375</v>
      </c>
      <c r="AR9" s="45">
        <v>2</v>
      </c>
      <c r="AS9" s="45">
        <v>2</v>
      </c>
      <c r="AT9" s="46">
        <f>AQ9*0.673*54</f>
        <v>397.52242425</v>
      </c>
      <c r="AU9" s="46">
        <f>AM9/5</f>
        <v>100</v>
      </c>
      <c r="AV9" s="46">
        <f>AR9*(AS9*1.3*300)</f>
        <v>1560</v>
      </c>
      <c r="AW9" s="46">
        <f>(BB9*3/100)</f>
        <v>82.4487</v>
      </c>
      <c r="AX9" s="47">
        <f>AT9+AU9+AV9+AW9</f>
        <v>2139.97112425</v>
      </c>
      <c r="AY9" s="48">
        <f>AX9/(9600/255)</f>
        <v>56.8429829878906</v>
      </c>
      <c r="AZ9" s="49">
        <v>1392</v>
      </c>
      <c r="BA9" s="41">
        <f>AZ9</f>
        <v>1392</v>
      </c>
      <c r="BB9" s="50">
        <f>(BA9/2/50)+2734.37</f>
        <v>2748.29</v>
      </c>
      <c r="BC9" s="45">
        <f>BB9/2734.37</f>
        <v>1.00509075216595</v>
      </c>
      <c r="BD9" s="51">
        <f>G9</f>
        <v>12889</v>
      </c>
      <c r="BE9" s="52">
        <v>1</v>
      </c>
      <c r="BF9" s="53">
        <f>BA9/BE9</f>
        <v>1392</v>
      </c>
      <c r="BG9" s="54">
        <f>BF9/10/2</f>
        <v>69.59999999999999</v>
      </c>
      <c r="BH9" s="38">
        <f>ROUNDUP(BG9/2734.37,0)</f>
        <v>1</v>
      </c>
      <c r="BI9" s="55">
        <f>BG9*1.5/100</f>
        <v>1.044</v>
      </c>
      <c r="BJ9" s="50">
        <f>(-0.0000004497*POWER(AM9,2))+(0.9588*AM9)+BI9</f>
        <v>480.331575</v>
      </c>
      <c r="BK9" s="38">
        <f>BJ9/(9600/255)</f>
        <v>12.7588074609375</v>
      </c>
      <c r="BL9" s="38">
        <f>(-0.0000004497*POWER(AM9,2))+(0.9588*AM9)-33214</f>
        <v>-32734.712425</v>
      </c>
    </row>
    <row r="10" ht="20.05" customHeight="1">
      <c r="A10" t="s" s="33">
        <v>96</v>
      </c>
      <c r="B10" t="s" s="34">
        <v>71</v>
      </c>
      <c r="C10" t="s" s="35">
        <v>97</v>
      </c>
      <c r="D10" t="s" s="35">
        <v>84</v>
      </c>
      <c r="E10" t="s" s="36">
        <v>98</v>
      </c>
      <c r="F10" t="s" s="36">
        <v>99</v>
      </c>
      <c r="G10" s="37">
        <v>13094</v>
      </c>
      <c r="H10" s="38">
        <v>9</v>
      </c>
      <c r="I10" s="38">
        <v>15</v>
      </c>
      <c r="J10" s="38">
        <v>5</v>
      </c>
      <c r="K10" s="38">
        <v>2</v>
      </c>
      <c r="L10" s="38">
        <v>3</v>
      </c>
      <c r="M10" s="38">
        <v>550</v>
      </c>
      <c r="N10" s="38">
        <f>AL10/5</f>
        <v>194</v>
      </c>
      <c r="O10" s="38">
        <v>0</v>
      </c>
      <c r="P10" s="38">
        <v>35</v>
      </c>
      <c r="Q10" s="38">
        <v>0</v>
      </c>
      <c r="R10" s="38">
        <v>4</v>
      </c>
      <c r="S10" t="s" s="36">
        <v>76</v>
      </c>
      <c r="T10" s="38"/>
      <c r="U10" s="38"/>
      <c r="V10" s="39">
        <v>2</v>
      </c>
      <c r="W10" s="40">
        <f>(AJ10*2)/(9600/255)</f>
        <v>42.5</v>
      </c>
      <c r="X10" s="38">
        <f>BH10</f>
        <v>1</v>
      </c>
      <c r="Y10" s="38">
        <f>BK10</f>
        <v>88.85746688109229</v>
      </c>
      <c r="Z10" s="41">
        <f>AI10/100/(700000/255)</f>
        <v>0.0582857142857143</v>
      </c>
      <c r="AA10" s="42">
        <f>3.3*AF10</f>
        <v>32.439</v>
      </c>
      <c r="AB10" s="42">
        <f>3.3*AG10</f>
        <v>40.227</v>
      </c>
      <c r="AC10" s="42">
        <f>3.3*AH10</f>
        <v>13.2</v>
      </c>
      <c r="AD10" s="43">
        <v>1</v>
      </c>
      <c r="AE10" s="38"/>
      <c r="AF10" s="44">
        <v>9.83</v>
      </c>
      <c r="AG10" s="44">
        <v>12.19</v>
      </c>
      <c r="AH10" s="44">
        <v>4</v>
      </c>
      <c r="AI10" s="41">
        <v>16000</v>
      </c>
      <c r="AJ10" s="41">
        <v>800</v>
      </c>
      <c r="AK10" s="41"/>
      <c r="AL10" s="45">
        <v>970</v>
      </c>
      <c r="AM10" s="45">
        <v>3479</v>
      </c>
      <c r="AN10" s="45">
        <v>2606</v>
      </c>
      <c r="AO10" s="45">
        <v>85</v>
      </c>
      <c r="AP10" s="45">
        <f>AM10-AO10-AN10</f>
        <v>788</v>
      </c>
      <c r="AQ10" s="45">
        <f>(AP10/0.8)/(AL10/1.852)*54</f>
        <v>101.554515463918</v>
      </c>
      <c r="AR10" s="45">
        <v>1</v>
      </c>
      <c r="AS10" s="45">
        <v>3</v>
      </c>
      <c r="AT10" s="46">
        <f>AQ10*0.673*54</f>
        <v>3690.694200989710</v>
      </c>
      <c r="AU10" s="46">
        <f>AM10/5</f>
        <v>695.8</v>
      </c>
      <c r="AV10" s="46">
        <f>AR10*(AS10*1.3*300)</f>
        <v>1170</v>
      </c>
      <c r="AW10" s="46">
        <f>(BB10*3/100)</f>
        <v>88.0311</v>
      </c>
      <c r="AX10" s="47">
        <f>AT10+AU10+AV10+AW10</f>
        <v>5644.525300989710</v>
      </c>
      <c r="AY10" s="48">
        <f>AX10/(9600/255)</f>
        <v>149.932703307539</v>
      </c>
      <c r="AZ10" s="49">
        <v>20000</v>
      </c>
      <c r="BA10" s="41">
        <f>AZ10</f>
        <v>20000</v>
      </c>
      <c r="BB10" s="50">
        <f>(BA10/2/50)+2734.37</f>
        <v>2934.37</v>
      </c>
      <c r="BC10" s="45">
        <f>BB10/2734.37</f>
        <v>1.07314299089004</v>
      </c>
      <c r="BD10" s="51">
        <f>G10</f>
        <v>13094</v>
      </c>
      <c r="BE10" s="52">
        <v>1</v>
      </c>
      <c r="BF10" s="53">
        <f>BA10/BE10</f>
        <v>20000</v>
      </c>
      <c r="BG10" s="54">
        <f>BF10/10/2</f>
        <v>1000</v>
      </c>
      <c r="BH10" s="38">
        <f>ROUNDUP(BG10/2734.37,0)</f>
        <v>1</v>
      </c>
      <c r="BI10" s="55">
        <f>BG10*1.5/100</f>
        <v>15</v>
      </c>
      <c r="BJ10" s="50">
        <f>(-0.0000004497*POWER(AM10,2))+(0.9588*AM10)+BI10</f>
        <v>3345.2222825823</v>
      </c>
      <c r="BK10" s="38">
        <f>BJ10/(9600/255)</f>
        <v>88.85746688109229</v>
      </c>
      <c r="BL10" s="38">
        <f>(-0.0000004497*POWER(AM10,2))+(0.9588*AM10)-33214</f>
        <v>-29883.7777174177</v>
      </c>
    </row>
    <row r="11" ht="20.05" customHeight="1">
      <c r="A11" t="s" s="33">
        <v>100</v>
      </c>
      <c r="B11" t="s" s="34">
        <v>71</v>
      </c>
      <c r="C11" t="s" s="35">
        <v>72</v>
      </c>
      <c r="D11" t="s" s="35">
        <v>84</v>
      </c>
      <c r="E11" t="s" s="36">
        <v>101</v>
      </c>
      <c r="F11" t="s" s="36">
        <v>102</v>
      </c>
      <c r="G11" s="37">
        <v>14151</v>
      </c>
      <c r="H11" s="38">
        <v>4</v>
      </c>
      <c r="I11" s="38">
        <v>10</v>
      </c>
      <c r="J11" s="38">
        <v>5</v>
      </c>
      <c r="K11" s="38">
        <v>3</v>
      </c>
      <c r="L11" s="38">
        <v>3</v>
      </c>
      <c r="M11" s="38">
        <v>550</v>
      </c>
      <c r="N11" s="38">
        <f>AL11/5</f>
        <v>188</v>
      </c>
      <c r="O11" s="38">
        <v>0</v>
      </c>
      <c r="P11" s="38">
        <v>40</v>
      </c>
      <c r="Q11" s="38">
        <v>0</v>
      </c>
      <c r="R11" s="38">
        <v>4</v>
      </c>
      <c r="S11" t="s" s="36">
        <v>76</v>
      </c>
      <c r="T11" s="38"/>
      <c r="U11" s="38"/>
      <c r="V11" s="39">
        <v>1</v>
      </c>
      <c r="W11" s="40">
        <f>(AJ11*2)/(9600/255)</f>
        <v>45.15625</v>
      </c>
      <c r="X11" s="38">
        <f>BH11</f>
        <v>1</v>
      </c>
      <c r="Y11" s="38">
        <f>BK11</f>
        <v>60.8851472319375</v>
      </c>
      <c r="Z11" s="41">
        <f>AI11/100/(700000/255)</f>
        <v>0.0582857142857143</v>
      </c>
      <c r="AA11" s="42">
        <f>3.3*AF11</f>
        <v>28.05</v>
      </c>
      <c r="AB11" s="42">
        <f>3.3*AG11</f>
        <v>35.805</v>
      </c>
      <c r="AC11" s="42">
        <f>3.3*AH11</f>
        <v>8.58</v>
      </c>
      <c r="AD11" s="43"/>
      <c r="AE11" s="38">
        <v>12</v>
      </c>
      <c r="AF11" s="44">
        <v>8.5</v>
      </c>
      <c r="AG11" s="44">
        <v>10.85</v>
      </c>
      <c r="AH11" s="44">
        <v>2.6</v>
      </c>
      <c r="AI11" s="41">
        <v>16000</v>
      </c>
      <c r="AJ11" s="41">
        <v>850</v>
      </c>
      <c r="AK11" s="41"/>
      <c r="AL11" s="45">
        <v>940</v>
      </c>
      <c r="AM11" s="45">
        <v>2380</v>
      </c>
      <c r="AN11" s="45">
        <v>1690</v>
      </c>
      <c r="AO11" s="45">
        <v>85</v>
      </c>
      <c r="AP11" s="45">
        <f>AM11-AO11-AN11</f>
        <v>605</v>
      </c>
      <c r="AQ11" s="45">
        <f>(AP11/0.8)/(AL11/1.852)*54</f>
        <v>80.4585638297872</v>
      </c>
      <c r="AR11" s="45">
        <v>1</v>
      </c>
      <c r="AS11" s="45">
        <v>2</v>
      </c>
      <c r="AT11" s="46">
        <f>AQ11*0.673*54</f>
        <v>2924.025126702130</v>
      </c>
      <c r="AU11" s="46">
        <f>AM11/5</f>
        <v>476</v>
      </c>
      <c r="AV11" s="46">
        <f>AR11*(AS11*1.3*300)</f>
        <v>780</v>
      </c>
      <c r="AW11" s="46">
        <f>(BB11*3/100)</f>
        <v>87.1311</v>
      </c>
      <c r="AX11" s="47">
        <f>AT11+AU11+AV11+AW11</f>
        <v>4267.156226702130</v>
      </c>
      <c r="AY11" s="48">
        <f>AX11/(9600/255)</f>
        <v>113.346337271775</v>
      </c>
      <c r="AZ11" s="49"/>
      <c r="BA11" s="41">
        <v>17000</v>
      </c>
      <c r="BB11" s="50">
        <f>(BA11/2/50)+2734.37</f>
        <v>2904.37</v>
      </c>
      <c r="BC11" s="45">
        <f>BB11/2734.37</f>
        <v>1.06217154225653</v>
      </c>
      <c r="BD11" s="51">
        <f>G11</f>
        <v>14151</v>
      </c>
      <c r="BE11" s="52">
        <v>1</v>
      </c>
      <c r="BF11" s="53">
        <f>BA11/BE11</f>
        <v>17000</v>
      </c>
      <c r="BG11" s="54">
        <f>BF11/10/2</f>
        <v>850</v>
      </c>
      <c r="BH11" s="38">
        <f>ROUNDUP(BG11/2734.37,0)</f>
        <v>1</v>
      </c>
      <c r="BI11" s="55">
        <f>BG11*1.5/100</f>
        <v>12.75</v>
      </c>
      <c r="BJ11" s="50">
        <f>(-0.0000004497*POWER(AM11,2))+(0.9588*AM11)+BI11</f>
        <v>2292.14671932</v>
      </c>
      <c r="BK11" s="38">
        <f>BJ11/(9600/255)</f>
        <v>60.8851472319375</v>
      </c>
      <c r="BL11" s="38">
        <f>(-0.0000004497*POWER(AM11,2))+(0.9588*AM11)-33214</f>
        <v>-30934.60328068</v>
      </c>
    </row>
    <row r="12" ht="20.05" customHeight="1">
      <c r="A12" t="s" s="33">
        <v>103</v>
      </c>
      <c r="B12" t="s" s="34">
        <v>71</v>
      </c>
      <c r="C12" t="s" s="35">
        <v>97</v>
      </c>
      <c r="D12" t="s" s="35">
        <v>84</v>
      </c>
      <c r="E12" t="s" s="36">
        <v>104</v>
      </c>
      <c r="F12" t="s" s="36">
        <v>105</v>
      </c>
      <c r="G12" s="37">
        <v>21337</v>
      </c>
      <c r="H12" s="38">
        <v>24</v>
      </c>
      <c r="I12" s="57">
        <v>30</v>
      </c>
      <c r="J12" s="57">
        <v>5</v>
      </c>
      <c r="K12" s="57">
        <v>8</v>
      </c>
      <c r="L12" s="57">
        <v>13</v>
      </c>
      <c r="M12" s="57">
        <v>2370</v>
      </c>
      <c r="N12" s="38">
        <f>AL12/5</f>
        <v>540</v>
      </c>
      <c r="O12" s="38">
        <v>0</v>
      </c>
      <c r="P12" s="38">
        <v>80</v>
      </c>
      <c r="Q12" s="38">
        <v>0</v>
      </c>
      <c r="R12" s="38">
        <v>4</v>
      </c>
      <c r="S12" t="s" s="36">
        <v>106</v>
      </c>
      <c r="T12" s="38"/>
      <c r="U12" s="38"/>
      <c r="V12" s="39">
        <v>7</v>
      </c>
      <c r="W12" s="40">
        <f>(AJ12*2)/(9600/255)</f>
        <v>637.5</v>
      </c>
      <c r="X12" s="38">
        <f>BH12</f>
        <v>20</v>
      </c>
      <c r="Y12" s="38">
        <f>BK12</f>
        <v>724.1245109984339</v>
      </c>
      <c r="Z12" s="41">
        <f>AI12/100/(700000/255)</f>
        <v>6.92142857142857</v>
      </c>
      <c r="AA12" s="42">
        <f>3.3*AF12</f>
        <v>63.36</v>
      </c>
      <c r="AB12" s="42">
        <f>3.3*AG12</f>
        <v>38.61</v>
      </c>
      <c r="AC12" s="42">
        <f>3.3*AH12</f>
        <v>16.5</v>
      </c>
      <c r="AD12" s="58">
        <v>2</v>
      </c>
      <c r="AE12" s="59"/>
      <c r="AF12" s="44">
        <v>19.2</v>
      </c>
      <c r="AG12" s="44">
        <v>11.7</v>
      </c>
      <c r="AH12" s="44">
        <v>5</v>
      </c>
      <c r="AI12" s="41">
        <v>1900000</v>
      </c>
      <c r="AJ12" s="41">
        <v>12000</v>
      </c>
      <c r="AK12" s="41">
        <v>4000</v>
      </c>
      <c r="AL12" s="44">
        <v>2700</v>
      </c>
      <c r="AM12" s="44">
        <v>27965</v>
      </c>
      <c r="AN12" s="44">
        <v>13397</v>
      </c>
      <c r="AO12" s="44">
        <f>85*2</f>
        <v>170</v>
      </c>
      <c r="AP12" s="45">
        <f>AM12-AO12-AN12</f>
        <v>14398</v>
      </c>
      <c r="AQ12" s="45">
        <f>(AP12/0.8)/(AL12/1.852)*54</f>
        <v>666.6274</v>
      </c>
      <c r="AR12" s="44">
        <v>2</v>
      </c>
      <c r="AS12" s="44">
        <v>6</v>
      </c>
      <c r="AT12" s="46">
        <f>AQ12*0.673*54</f>
        <v>24226.5729708</v>
      </c>
      <c r="AU12" s="46">
        <f>AM12/5</f>
        <v>5593</v>
      </c>
      <c r="AV12" s="46">
        <f>AR12*(AS12*1.3*300)</f>
        <v>4680</v>
      </c>
      <c r="AW12" s="46">
        <f>(BB12*3/100)</f>
        <v>802.0311</v>
      </c>
      <c r="AX12" s="47">
        <f>AT12+AU12+AV12+AW12</f>
        <v>35301.6040708</v>
      </c>
      <c r="AY12" s="48">
        <f>AX12/(9600/255)</f>
        <v>937.698858130625</v>
      </c>
      <c r="AZ12" s="49">
        <v>2400000</v>
      </c>
      <c r="BA12" s="41">
        <f>AZ12</f>
        <v>2400000</v>
      </c>
      <c r="BB12" s="50">
        <f>(BA12/2/50)+2734.37</f>
        <v>26734.37</v>
      </c>
      <c r="BC12" s="45">
        <f>BB12/2734.37</f>
        <v>9.777158906804861</v>
      </c>
      <c r="BD12" s="51">
        <f>G12</f>
        <v>21337</v>
      </c>
      <c r="BE12" s="52">
        <v>2.25</v>
      </c>
      <c r="BF12" s="53">
        <f>BA12/BE12</f>
        <v>1066666.66666667</v>
      </c>
      <c r="BG12" s="54">
        <f>BF12/10/2</f>
        <v>53333.3333333335</v>
      </c>
      <c r="BH12" s="38">
        <f>ROUNDUP(BG12/2734.37,0)</f>
        <v>20</v>
      </c>
      <c r="BI12" s="55">
        <f>BG12*1.5/100</f>
        <v>800.000000000003</v>
      </c>
      <c r="BJ12" s="50">
        <f>(-0.0000004497*POWER(AM12,2))+(0.9588*AM12)+BI12</f>
        <v>27261.1580611175</v>
      </c>
      <c r="BK12" s="38">
        <f>BJ12/(9600/255)</f>
        <v>724.1245109984339</v>
      </c>
      <c r="BL12" s="38">
        <f>(-0.0000004497*POWER(AM12,2))+(0.9588*AM12)-33214</f>
        <v>-6752.8419388825</v>
      </c>
    </row>
    <row r="13" ht="20.05" customHeight="1">
      <c r="A13" t="s" s="33">
        <v>107</v>
      </c>
      <c r="B13" t="s" s="34">
        <v>71</v>
      </c>
      <c r="C13" t="s" s="35">
        <v>72</v>
      </c>
      <c r="D13" t="s" s="35">
        <v>84</v>
      </c>
      <c r="E13" t="s" s="36">
        <v>108</v>
      </c>
      <c r="F13" t="s" s="36">
        <v>109</v>
      </c>
      <c r="G13" s="37">
        <v>21645</v>
      </c>
      <c r="H13" s="38">
        <v>11</v>
      </c>
      <c r="I13" s="38">
        <v>20</v>
      </c>
      <c r="J13" s="38">
        <v>5</v>
      </c>
      <c r="K13" s="38">
        <v>3</v>
      </c>
      <c r="L13" s="38">
        <v>3</v>
      </c>
      <c r="M13" s="38">
        <v>655</v>
      </c>
      <c r="N13" s="38">
        <f>AL13/5</f>
        <v>180</v>
      </c>
      <c r="O13" s="38">
        <v>0</v>
      </c>
      <c r="P13" s="38">
        <v>65</v>
      </c>
      <c r="Q13" s="38">
        <v>1</v>
      </c>
      <c r="R13" s="38">
        <v>4</v>
      </c>
      <c r="S13" t="s" s="36">
        <v>106</v>
      </c>
      <c r="T13" s="38"/>
      <c r="U13" s="38"/>
      <c r="V13" s="39">
        <v>1</v>
      </c>
      <c r="W13" s="40">
        <f>(AJ13*2)/(9600/255)</f>
        <v>318.75</v>
      </c>
      <c r="X13" s="38">
        <f>BH13</f>
        <v>1</v>
      </c>
      <c r="Y13" s="38">
        <f>BK13</f>
        <v>83.8022157935</v>
      </c>
      <c r="Z13" s="41">
        <f>AI13/100/(700000/255)</f>
        <v>0.291428571428571</v>
      </c>
      <c r="AA13" s="42">
        <f>3.3*AF13</f>
        <v>35.673</v>
      </c>
      <c r="AB13" s="42">
        <f>3.3*AG13</f>
        <v>33.957</v>
      </c>
      <c r="AC13" s="42">
        <f>3.3*AH13</f>
        <v>10.329</v>
      </c>
      <c r="AD13" s="43"/>
      <c r="AE13" s="38">
        <v>3665</v>
      </c>
      <c r="AF13" s="44">
        <v>10.81</v>
      </c>
      <c r="AG13" s="44">
        <v>10.29</v>
      </c>
      <c r="AH13" s="44">
        <v>3.13</v>
      </c>
      <c r="AI13" s="41">
        <v>80000</v>
      </c>
      <c r="AJ13" s="41">
        <v>6000</v>
      </c>
      <c r="AK13" s="41"/>
      <c r="AL13" s="45">
        <v>900</v>
      </c>
      <c r="AM13" s="45">
        <v>3280</v>
      </c>
      <c r="AN13" s="45">
        <v>2280</v>
      </c>
      <c r="AO13" s="45">
        <v>170</v>
      </c>
      <c r="AP13" s="45">
        <f>AM13-AO13-AN13</f>
        <v>830</v>
      </c>
      <c r="AQ13" s="45">
        <f>(AP13/0.8)/(AL13/1.852)*54</f>
        <v>115.287</v>
      </c>
      <c r="AR13" s="45">
        <v>2</v>
      </c>
      <c r="AS13" s="45">
        <v>4</v>
      </c>
      <c r="AT13" s="46">
        <f>AQ13*0.673*54</f>
        <v>4189.760154</v>
      </c>
      <c r="AU13" s="46">
        <f>AM13/5</f>
        <v>656</v>
      </c>
      <c r="AV13" s="46">
        <f>AR13*(AS13*1.3*300)</f>
        <v>3120</v>
      </c>
      <c r="AW13" s="46">
        <f>(BB13*3/100)</f>
        <v>95.42400000000001</v>
      </c>
      <c r="AX13" s="47">
        <f>AT13+AU13+AV13+AW13</f>
        <v>8061.184154</v>
      </c>
      <c r="AY13" s="48">
        <f>AX13/(9600/255)</f>
        <v>214.125204090625</v>
      </c>
      <c r="AZ13" s="49">
        <v>44643</v>
      </c>
      <c r="BA13" s="41">
        <f>AZ13</f>
        <v>44643</v>
      </c>
      <c r="BB13" s="50">
        <f>(BA13/2/50)+2734.37</f>
        <v>3180.8</v>
      </c>
      <c r="BC13" s="45">
        <f>BB13/2734.37</f>
        <v>1.1632661271152</v>
      </c>
      <c r="BD13" s="51">
        <f>G13</f>
        <v>21645</v>
      </c>
      <c r="BE13" s="52">
        <v>2.25</v>
      </c>
      <c r="BF13" s="53">
        <f>BA13/BE13</f>
        <v>19841.3333333333</v>
      </c>
      <c r="BG13" s="54">
        <f>BF13/10/2</f>
        <v>992.066666666665</v>
      </c>
      <c r="BH13" s="38">
        <f>ROUNDUP(BG13/2734.37,0)</f>
        <v>1</v>
      </c>
      <c r="BI13" s="55">
        <f>BG13*1.5/100</f>
        <v>14.881</v>
      </c>
      <c r="BJ13" s="50">
        <f>(-0.0000004497*POWER(AM13,2))+(0.9588*AM13)+BI13</f>
        <v>3154.90694752</v>
      </c>
      <c r="BK13" s="38">
        <f>BJ13/(9600/255)</f>
        <v>83.8022157935</v>
      </c>
      <c r="BL13" s="38">
        <f>(-0.0000004497*POWER(AM13,2))+(0.9588*AM13)-33214</f>
        <v>-30073.97405248</v>
      </c>
    </row>
    <row r="14" ht="20.05" customHeight="1">
      <c r="A14" t="s" s="33">
        <v>110</v>
      </c>
      <c r="B14" t="s" s="34">
        <v>71</v>
      </c>
      <c r="C14" t="s" s="35">
        <v>72</v>
      </c>
      <c r="D14" t="s" s="35">
        <v>84</v>
      </c>
      <c r="E14" t="s" s="36">
        <v>111</v>
      </c>
      <c r="F14" t="s" s="36">
        <v>112</v>
      </c>
      <c r="G14" s="37">
        <v>25146</v>
      </c>
      <c r="H14" s="38">
        <v>28</v>
      </c>
      <c r="I14" s="38">
        <v>30</v>
      </c>
      <c r="J14" s="38">
        <v>5</v>
      </c>
      <c r="K14" s="38">
        <v>3</v>
      </c>
      <c r="L14" s="38">
        <v>3</v>
      </c>
      <c r="M14" s="38">
        <v>750</v>
      </c>
      <c r="N14" s="38">
        <f>AL14/5</f>
        <v>350</v>
      </c>
      <c r="O14" s="38">
        <v>0</v>
      </c>
      <c r="P14" s="38">
        <v>75</v>
      </c>
      <c r="Q14" s="38">
        <v>1</v>
      </c>
      <c r="R14" s="38">
        <v>4</v>
      </c>
      <c r="S14" t="s" s="36">
        <v>106</v>
      </c>
      <c r="T14" s="38"/>
      <c r="U14" s="38"/>
      <c r="V14" s="39">
        <v>2</v>
      </c>
      <c r="W14" s="40">
        <f>(AJ14*2)/(9600/255)</f>
        <v>584.375</v>
      </c>
      <c r="X14" s="38">
        <f>BH14</f>
        <v>2</v>
      </c>
      <c r="Y14" s="38">
        <f>BK14</f>
        <v>121.030068998438</v>
      </c>
      <c r="Z14" s="41">
        <f>AI14/100/(700000/255)</f>
        <v>0.728571428571429</v>
      </c>
      <c r="AA14" s="42">
        <f>3.3*AF14</f>
        <v>40.029</v>
      </c>
      <c r="AB14" s="42">
        <f>3.3*AG14</f>
        <v>31.218</v>
      </c>
      <c r="AC14" s="42">
        <f>3.3*AH14</f>
        <v>15.741</v>
      </c>
      <c r="AD14" s="43"/>
      <c r="AE14" s="38">
        <v>2900</v>
      </c>
      <c r="AF14" s="44">
        <v>12.13</v>
      </c>
      <c r="AG14" s="44">
        <v>9.460000000000001</v>
      </c>
      <c r="AH14" s="44">
        <v>4.77</v>
      </c>
      <c r="AI14" s="41">
        <v>200000</v>
      </c>
      <c r="AJ14" s="41">
        <v>11000</v>
      </c>
      <c r="AK14" s="41"/>
      <c r="AL14" s="45">
        <v>1750</v>
      </c>
      <c r="AM14" s="45">
        <v>4700</v>
      </c>
      <c r="AN14" s="45">
        <v>3459</v>
      </c>
      <c r="AO14" s="45">
        <v>170</v>
      </c>
      <c r="AP14" s="45">
        <f>AM14-AO14-AN14</f>
        <v>1071</v>
      </c>
      <c r="AQ14" s="45">
        <f>(AP14/0.8)/(AL14/1.852)*54</f>
        <v>76.50612</v>
      </c>
      <c r="AR14" s="45">
        <v>2</v>
      </c>
      <c r="AS14" s="45">
        <v>4</v>
      </c>
      <c r="AT14" s="46">
        <f>AQ14*0.673*54</f>
        <v>2780.38541304</v>
      </c>
      <c r="AU14" s="46">
        <f>AM14/5</f>
        <v>940</v>
      </c>
      <c r="AV14" s="46">
        <f>AR14*(AS14*1.3*300)</f>
        <v>3120</v>
      </c>
      <c r="AW14" s="46">
        <f>(BB14*3/100)</f>
        <v>142.0311</v>
      </c>
      <c r="AX14" s="47">
        <f>AT14+AU14+AV14+AW14</f>
        <v>6982.41651304</v>
      </c>
      <c r="AY14" s="48">
        <f>AX14/(9600/255)</f>
        <v>185.470438627625</v>
      </c>
      <c r="AZ14" s="49">
        <v>200000</v>
      </c>
      <c r="BA14" s="41">
        <f>AZ14</f>
        <v>200000</v>
      </c>
      <c r="BB14" s="50">
        <f>(BA14/2/50)+2734.37</f>
        <v>4734.37</v>
      </c>
      <c r="BC14" s="45">
        <f>BB14/2734.37</f>
        <v>1.7314299089004</v>
      </c>
      <c r="BD14" s="51">
        <f>G14</f>
        <v>25146</v>
      </c>
      <c r="BE14" s="52">
        <v>2.5</v>
      </c>
      <c r="BF14" s="53">
        <f>BA14/BE14</f>
        <v>80000</v>
      </c>
      <c r="BG14" s="54">
        <f>BF14/10/2</f>
        <v>4000</v>
      </c>
      <c r="BH14" s="38">
        <f>ROUNDUP(BG14/2734.37,0)</f>
        <v>2</v>
      </c>
      <c r="BI14" s="55">
        <f>BG14*1.5/100</f>
        <v>60</v>
      </c>
      <c r="BJ14" s="50">
        <f>(-0.0000004497*POWER(AM14,2))+(0.9588*AM14)+BI14</f>
        <v>4556.426127</v>
      </c>
      <c r="BK14" s="38">
        <f>BJ14/(9600/255)</f>
        <v>121.030068998438</v>
      </c>
      <c r="BL14" s="38">
        <f>(-0.0000004497*POWER(AM14,2))+(0.9588*AM14)-33214</f>
        <v>-28717.573873</v>
      </c>
    </row>
    <row r="15" ht="20.05" customHeight="1">
      <c r="A15" t="s" s="33">
        <v>113</v>
      </c>
      <c r="B15" t="s" s="34">
        <v>71</v>
      </c>
      <c r="C15" t="s" s="35">
        <v>97</v>
      </c>
      <c r="D15" t="s" s="35">
        <v>84</v>
      </c>
      <c r="E15" t="s" s="36">
        <v>114</v>
      </c>
      <c r="F15" t="s" s="36">
        <v>115</v>
      </c>
      <c r="G15" s="37">
        <v>27912</v>
      </c>
      <c r="H15" s="38">
        <v>55</v>
      </c>
      <c r="I15" s="38">
        <v>40</v>
      </c>
      <c r="J15" s="38">
        <v>5</v>
      </c>
      <c r="K15" s="38">
        <v>30</v>
      </c>
      <c r="L15" s="38">
        <v>27</v>
      </c>
      <c r="M15" s="38">
        <v>2124</v>
      </c>
      <c r="N15" s="38">
        <f>AL15/5</f>
        <v>840</v>
      </c>
      <c r="O15" s="38">
        <v>0</v>
      </c>
      <c r="P15" s="38">
        <v>77</v>
      </c>
      <c r="Q15" s="38">
        <v>0</v>
      </c>
      <c r="R15" s="38">
        <v>4</v>
      </c>
      <c r="S15" t="s" s="36">
        <v>106</v>
      </c>
      <c r="T15" s="38"/>
      <c r="U15" s="38"/>
      <c r="V15" s="39">
        <v>109</v>
      </c>
      <c r="W15" s="40">
        <f>(AJ15*2)/(9600/255)</f>
        <v>1184.6875</v>
      </c>
      <c r="X15" s="38">
        <f>BH15</f>
        <v>118</v>
      </c>
      <c r="Y15" s="38">
        <f>BK15</f>
        <v>554.442235918318</v>
      </c>
      <c r="Z15" s="41">
        <f>AI15/100/(700000/255)</f>
        <v>109.285714285714</v>
      </c>
      <c r="AA15" s="42">
        <f>3.3*AF15</f>
        <v>48.84</v>
      </c>
      <c r="AB15" s="42">
        <f>3.3*AG15</f>
        <v>32.34</v>
      </c>
      <c r="AC15" s="42">
        <f>3.3*AH15</f>
        <v>15.84</v>
      </c>
      <c r="AD15" s="43">
        <v>1</v>
      </c>
      <c r="AE15" s="38"/>
      <c r="AF15" s="44">
        <v>14.8</v>
      </c>
      <c r="AG15" s="44">
        <v>9.800000000000001</v>
      </c>
      <c r="AH15" s="44">
        <v>4.8</v>
      </c>
      <c r="AI15" s="41">
        <v>30000000</v>
      </c>
      <c r="AJ15" s="41">
        <v>22300</v>
      </c>
      <c r="AK15" s="41">
        <v>7000</v>
      </c>
      <c r="AL15" s="45">
        <v>4200</v>
      </c>
      <c r="AM15" s="45">
        <v>16875</v>
      </c>
      <c r="AN15" s="45">
        <v>8272</v>
      </c>
      <c r="AO15" s="45">
        <v>85</v>
      </c>
      <c r="AP15" s="45">
        <f>AM15-AO15-AN15</f>
        <v>8518</v>
      </c>
      <c r="AQ15" s="45">
        <f>(AP15/0.8)/(AL15/1.852)*54</f>
        <v>253.532185714286</v>
      </c>
      <c r="AR15" s="45">
        <v>1</v>
      </c>
      <c r="AS15" s="45">
        <v>7</v>
      </c>
      <c r="AT15" s="46">
        <f>AQ15*0.673*54</f>
        <v>9213.866693228580</v>
      </c>
      <c r="AU15" s="46">
        <f>AM15/5</f>
        <v>3375</v>
      </c>
      <c r="AV15" s="46">
        <f>AR15*(AS15*1.3*300)</f>
        <v>2730</v>
      </c>
      <c r="AW15" s="46">
        <f>(BB15*3/100)</f>
        <v>8182.0311</v>
      </c>
      <c r="AX15" s="47">
        <f>AT15+AU15+AV15+AW15</f>
        <v>23500.8977932286</v>
      </c>
      <c r="AY15" s="48">
        <f>AX15/(9600/255)</f>
        <v>624.242597632635</v>
      </c>
      <c r="AZ15" s="49">
        <v>27000000</v>
      </c>
      <c r="BA15" s="41">
        <f>AZ15</f>
        <v>27000000</v>
      </c>
      <c r="BB15" s="50">
        <f>(BA15/2/50)+2734.37</f>
        <v>272734.37</v>
      </c>
      <c r="BC15" s="45">
        <f>BB15/2734.37</f>
        <v>99.7430377015547</v>
      </c>
      <c r="BD15" s="51">
        <f>G15</f>
        <v>27912</v>
      </c>
      <c r="BE15" s="52">
        <v>4.2</v>
      </c>
      <c r="BF15" s="53">
        <f>BA15/BE15</f>
        <v>6428571.42857143</v>
      </c>
      <c r="BG15" s="54">
        <f>BF15/10/2</f>
        <v>321428.571428572</v>
      </c>
      <c r="BH15" s="38">
        <f>ROUNDUP(BG15/2734.37,0)</f>
        <v>118</v>
      </c>
      <c r="BI15" s="55">
        <f>BG15*1.5/100</f>
        <v>4821.428571428580</v>
      </c>
      <c r="BJ15" s="50">
        <f>(-0.0000004497*POWER(AM15,2))+(0.9588*AM15)+BI15</f>
        <v>20873.1194698661</v>
      </c>
      <c r="BK15" s="38">
        <f>BJ15/(9600/255)</f>
        <v>554.442235918318</v>
      </c>
      <c r="BL15" s="38">
        <f>(-0.0000004497*POWER(AM15,2))+(0.9588*AM15)-33214</f>
        <v>-17162.3091015625</v>
      </c>
    </row>
    <row r="16" ht="20.05" customHeight="1">
      <c r="A16" t="s" s="33">
        <v>116</v>
      </c>
      <c r="B16" t="s" s="34">
        <v>71</v>
      </c>
      <c r="C16" t="s" s="35">
        <v>117</v>
      </c>
      <c r="D16" t="s" s="35">
        <v>84</v>
      </c>
      <c r="E16" t="s" s="36">
        <v>118</v>
      </c>
      <c r="F16" t="s" s="36">
        <v>119</v>
      </c>
      <c r="G16" s="37">
        <v>32540</v>
      </c>
      <c r="H16" s="57">
        <v>50</v>
      </c>
      <c r="I16" s="57">
        <v>40</v>
      </c>
      <c r="J16" s="57">
        <v>5</v>
      </c>
      <c r="K16" s="57">
        <v>30</v>
      </c>
      <c r="L16" s="57">
        <v>15</v>
      </c>
      <c r="M16" s="57">
        <v>2460</v>
      </c>
      <c r="N16" s="38">
        <f>AL16/5</f>
        <v>640</v>
      </c>
      <c r="O16" s="38">
        <v>0</v>
      </c>
      <c r="P16" s="38">
        <v>84</v>
      </c>
      <c r="Q16" s="38">
        <v>0</v>
      </c>
      <c r="R16" s="38">
        <v>4</v>
      </c>
      <c r="S16" t="s" s="36">
        <v>106</v>
      </c>
      <c r="T16" s="38"/>
      <c r="U16" s="38"/>
      <c r="V16" s="39">
        <v>109</v>
      </c>
      <c r="W16" s="40">
        <f>(AJ16*2)/(9600/255)</f>
        <v>1434.375</v>
      </c>
      <c r="X16" s="38">
        <f>BH16</f>
        <v>74</v>
      </c>
      <c r="Y16" s="38">
        <f>BK16</f>
        <v>433.899999375</v>
      </c>
      <c r="Z16" s="41">
        <f>AI16/100/(700000/255)</f>
        <v>109.285714285714</v>
      </c>
      <c r="AA16" s="42">
        <f>3.3*AF16</f>
        <v>46.53</v>
      </c>
      <c r="AB16" s="42">
        <f>3.3*AG16</f>
        <v>27.72</v>
      </c>
      <c r="AC16" s="42">
        <f>3.3*AH16</f>
        <v>14.85</v>
      </c>
      <c r="AD16" s="58">
        <v>1</v>
      </c>
      <c r="AE16" t="s" s="36">
        <v>120</v>
      </c>
      <c r="AF16" s="44">
        <v>14.1</v>
      </c>
      <c r="AG16" s="44">
        <v>8.4</v>
      </c>
      <c r="AH16" s="44">
        <v>4.5</v>
      </c>
      <c r="AI16" s="41">
        <v>30000000</v>
      </c>
      <c r="AJ16" s="41">
        <v>27000</v>
      </c>
      <c r="AK16" s="41">
        <v>4700</v>
      </c>
      <c r="AL16" s="44">
        <v>3200</v>
      </c>
      <c r="AM16" s="44">
        <v>14000</v>
      </c>
      <c r="AN16" s="44">
        <v>6800</v>
      </c>
      <c r="AO16" s="44">
        <v>85</v>
      </c>
      <c r="AP16" s="45">
        <f>AM16-AO16-AN16</f>
        <v>7115</v>
      </c>
      <c r="AQ16" s="45">
        <f>(AP16/0.8)/(AL16/1.852)*54</f>
        <v>277.951921875</v>
      </c>
      <c r="AR16" s="44">
        <v>1</v>
      </c>
      <c r="AS16" s="44">
        <v>8</v>
      </c>
      <c r="AT16" s="46">
        <f>AQ16*0.673*54</f>
        <v>10101.3287447813</v>
      </c>
      <c r="AU16" s="46">
        <f>AM16/5</f>
        <v>2800</v>
      </c>
      <c r="AV16" s="46">
        <f>AR16*(AS16*1.3*300)</f>
        <v>3120</v>
      </c>
      <c r="AW16" s="46">
        <f>(BB16*3/100)</f>
        <v>12082.0311</v>
      </c>
      <c r="AX16" s="47">
        <f>AT16+AU16+AV16+AW16</f>
        <v>28103.3598447813</v>
      </c>
      <c r="AY16" s="48">
        <f>AX16/(9600/255)</f>
        <v>746.495495877003</v>
      </c>
      <c r="AZ16" s="49">
        <v>40000000</v>
      </c>
      <c r="BA16" s="41">
        <f>AZ16</f>
        <v>40000000</v>
      </c>
      <c r="BB16" s="50">
        <f>(BA16/2/50)+2734.37</f>
        <v>402734.37</v>
      </c>
      <c r="BC16" s="45">
        <f>BB16/2734.37</f>
        <v>147.285981780081</v>
      </c>
      <c r="BD16" s="51">
        <f>G16</f>
        <v>32540</v>
      </c>
      <c r="BE16" s="52">
        <v>10</v>
      </c>
      <c r="BF16" s="53">
        <f>BA16/BE16</f>
        <v>4000000</v>
      </c>
      <c r="BG16" s="54">
        <f>BF16/10/2</f>
        <v>200000</v>
      </c>
      <c r="BH16" s="38">
        <f>ROUNDUP(BG16/2734.37,0)</f>
        <v>74</v>
      </c>
      <c r="BI16" s="55">
        <f>BG16*1.5/100</f>
        <v>3000</v>
      </c>
      <c r="BJ16" s="50">
        <f>(-0.0000004497*POWER(AM16,2))+(0.9588*AM16)+BI16</f>
        <v>16335.0588</v>
      </c>
      <c r="BK16" s="38">
        <f>BJ16/(9600/255)</f>
        <v>433.899999375</v>
      </c>
      <c r="BL16" s="38">
        <f>(-0.0000004497*POWER(AM16,2))+(0.9588*AM16)-33214</f>
        <v>-19878.9412</v>
      </c>
    </row>
    <row r="17" ht="20.05" customHeight="1">
      <c r="A17" t="s" s="33">
        <v>121</v>
      </c>
      <c r="B17" t="s" s="34">
        <v>71</v>
      </c>
      <c r="C17" t="s" s="35">
        <v>117</v>
      </c>
      <c r="D17" t="s" s="35">
        <v>84</v>
      </c>
      <c r="E17" t="s" s="36">
        <v>122</v>
      </c>
      <c r="F17" t="s" s="36">
        <v>123</v>
      </c>
      <c r="G17" s="37">
        <v>33377</v>
      </c>
      <c r="H17" s="57">
        <v>40</v>
      </c>
      <c r="I17" s="57">
        <v>40</v>
      </c>
      <c r="J17" s="57">
        <v>5</v>
      </c>
      <c r="K17" s="57">
        <v>65</v>
      </c>
      <c r="L17" s="57">
        <v>47</v>
      </c>
      <c r="M17" s="57">
        <v>1912</v>
      </c>
      <c r="N17" s="38">
        <f>AL17/5</f>
        <v>740</v>
      </c>
      <c r="O17" s="38">
        <v>0</v>
      </c>
      <c r="P17" s="38">
        <v>85</v>
      </c>
      <c r="Q17" s="38">
        <v>0</v>
      </c>
      <c r="R17" s="38">
        <v>4</v>
      </c>
      <c r="S17" t="s" s="36">
        <v>106</v>
      </c>
      <c r="T17" s="38"/>
      <c r="U17" s="38"/>
      <c r="V17" s="39">
        <v>219</v>
      </c>
      <c r="W17" s="40">
        <f>(AJ17*2)/(9600/255)</f>
        <v>876.5625</v>
      </c>
      <c r="X17" s="38">
        <f>BH17</f>
        <v>217</v>
      </c>
      <c r="Y17" s="38">
        <f>BK17</f>
        <v>852.239323370029</v>
      </c>
      <c r="Z17" s="41">
        <f>AI17/100/(700000/255)</f>
        <v>218.571428571429</v>
      </c>
      <c r="AA17" s="42">
        <f>3.3*AF17</f>
        <v>50.391</v>
      </c>
      <c r="AB17" s="42">
        <f>3.3*AG17</f>
        <v>35.97</v>
      </c>
      <c r="AC17" s="42">
        <f>3.3*AH17</f>
        <v>17.622</v>
      </c>
      <c r="AD17" s="58">
        <v>1</v>
      </c>
      <c r="AE17" t="s" s="36">
        <v>124</v>
      </c>
      <c r="AF17" s="44">
        <v>15.27</v>
      </c>
      <c r="AG17" s="44">
        <v>10.9</v>
      </c>
      <c r="AH17" s="44">
        <v>5.34</v>
      </c>
      <c r="AI17" s="41">
        <v>60000000</v>
      </c>
      <c r="AJ17" s="41">
        <v>16500</v>
      </c>
      <c r="AK17" s="41">
        <v>16500</v>
      </c>
      <c r="AL17" s="44">
        <v>3700</v>
      </c>
      <c r="AM17" s="44">
        <v>24500</v>
      </c>
      <c r="AN17" s="44">
        <v>10300</v>
      </c>
      <c r="AO17" s="44">
        <v>85</v>
      </c>
      <c r="AP17" s="45">
        <f>AM17-AO17-AN17</f>
        <v>14115</v>
      </c>
      <c r="AQ17" s="45">
        <f>(AP17/0.8)/(AL17/1.852)*54</f>
        <v>476.896256756757</v>
      </c>
      <c r="AR17" s="44">
        <v>1</v>
      </c>
      <c r="AS17" s="44">
        <v>8</v>
      </c>
      <c r="AT17" s="46">
        <f>AQ17*0.673*54</f>
        <v>17331.3637630541</v>
      </c>
      <c r="AU17" s="46">
        <f>AM17/5</f>
        <v>4900</v>
      </c>
      <c r="AV17" s="46">
        <f>AR17*(AS17*1.3*300)</f>
        <v>3120</v>
      </c>
      <c r="AW17" s="46">
        <f>(BB17*3/100)</f>
        <v>39082.0311</v>
      </c>
      <c r="AX17" s="47">
        <f>AT17+AU17+AV17+AW17</f>
        <v>64433.3948630541</v>
      </c>
      <c r="AY17" s="48">
        <f>AX17/(9600/255)</f>
        <v>1711.512051049870</v>
      </c>
      <c r="AZ17" s="49">
        <v>130000000</v>
      </c>
      <c r="BA17" s="41">
        <f>AZ17</f>
        <v>130000000</v>
      </c>
      <c r="BB17" s="50">
        <f>(BA17/2/50)+2734.37</f>
        <v>1302734.37</v>
      </c>
      <c r="BC17" s="45">
        <f>BB17/2734.37</f>
        <v>476.429440785263</v>
      </c>
      <c r="BD17" s="51">
        <f>G17</f>
        <v>33377</v>
      </c>
      <c r="BE17" s="52">
        <v>11</v>
      </c>
      <c r="BF17" s="53">
        <f>BA17/BE17</f>
        <v>11818181.8181818</v>
      </c>
      <c r="BG17" s="54">
        <f>BF17/10/2</f>
        <v>590909.09090909</v>
      </c>
      <c r="BH17" s="38">
        <f>ROUNDUP(BG17/2734.37,0)</f>
        <v>217</v>
      </c>
      <c r="BI17" s="55">
        <f>BG17*1.5/100</f>
        <v>8863.636363636349</v>
      </c>
      <c r="BJ17" s="50">
        <f>(-0.0000004497*POWER(AM17,2))+(0.9588*AM17)+BI17</f>
        <v>32084.3039386364</v>
      </c>
      <c r="BK17" s="38">
        <f>BJ17/(9600/255)</f>
        <v>852.239323370029</v>
      </c>
      <c r="BL17" s="38">
        <f>(-0.0000004497*POWER(AM17,2))+(0.9588*AM17)-33214</f>
        <v>-9993.332425000001</v>
      </c>
    </row>
    <row r="18" ht="20.05" customHeight="1">
      <c r="A18" t="s" s="33">
        <v>125</v>
      </c>
      <c r="B18" t="s" s="34">
        <v>71</v>
      </c>
      <c r="C18" t="s" s="35">
        <v>72</v>
      </c>
      <c r="D18" t="s" s="35">
        <v>84</v>
      </c>
      <c r="E18" t="s" s="36">
        <v>126</v>
      </c>
      <c r="F18" t="s" s="36">
        <v>127</v>
      </c>
      <c r="G18" s="37">
        <v>35644</v>
      </c>
      <c r="H18" s="38">
        <v>6</v>
      </c>
      <c r="I18" s="38">
        <v>35</v>
      </c>
      <c r="J18" s="38">
        <v>5</v>
      </c>
      <c r="K18" s="38">
        <v>3</v>
      </c>
      <c r="L18" s="38">
        <v>3</v>
      </c>
      <c r="M18" s="38">
        <v>960</v>
      </c>
      <c r="N18" s="38">
        <f>AL18/5</f>
        <v>506</v>
      </c>
      <c r="O18" s="38">
        <v>0</v>
      </c>
      <c r="P18" s="38">
        <v>75</v>
      </c>
      <c r="Q18" s="38">
        <v>1</v>
      </c>
      <c r="R18" s="38">
        <v>4</v>
      </c>
      <c r="S18" t="s" s="36">
        <v>106</v>
      </c>
      <c r="T18" s="38"/>
      <c r="U18" s="38"/>
      <c r="V18" s="39">
        <v>40</v>
      </c>
      <c r="W18" s="40">
        <f>(AJ18*2)/(9600/255)</f>
        <v>796.875</v>
      </c>
      <c r="X18" s="38">
        <f>BH18</f>
        <v>30</v>
      </c>
      <c r="Y18" s="38">
        <f>BK18</f>
        <v>235.639321475410</v>
      </c>
      <c r="Z18" s="41">
        <f>AI18/100/(700000/255)</f>
        <v>40.0714285714286</v>
      </c>
      <c r="AA18" s="42">
        <f>3.3*AF18</f>
        <v>42.009</v>
      </c>
      <c r="AB18" s="42">
        <f>3.3*AG18</f>
        <v>31.482</v>
      </c>
      <c r="AC18" s="42">
        <f>3.3*AH18</f>
        <v>15.84</v>
      </c>
      <c r="AD18" s="43"/>
      <c r="AE18" s="38">
        <v>72</v>
      </c>
      <c r="AF18" s="44">
        <v>12.73</v>
      </c>
      <c r="AG18" s="44">
        <v>9.539999999999999</v>
      </c>
      <c r="AH18" s="44">
        <v>4.8</v>
      </c>
      <c r="AI18" s="41">
        <v>11000000</v>
      </c>
      <c r="AJ18" s="41">
        <v>15000</v>
      </c>
      <c r="AK18" s="41"/>
      <c r="AL18" s="45">
        <v>2530</v>
      </c>
      <c r="AM18" s="45">
        <v>8000</v>
      </c>
      <c r="AN18" s="45">
        <v>4350</v>
      </c>
      <c r="AO18" s="45">
        <v>85</v>
      </c>
      <c r="AP18" s="45">
        <f>AM18-AO18-AN18</f>
        <v>3565</v>
      </c>
      <c r="AQ18" s="45">
        <f>(AP18/0.8)/(AL18/1.852)*54</f>
        <v>176.150454545455</v>
      </c>
      <c r="AR18" s="45">
        <v>1</v>
      </c>
      <c r="AS18" s="45">
        <v>6</v>
      </c>
      <c r="AT18" s="46">
        <f>AQ18*0.673*54</f>
        <v>6401.659819090930</v>
      </c>
      <c r="AU18" s="46">
        <f>AM18/5</f>
        <v>1600</v>
      </c>
      <c r="AV18" s="46">
        <f>AR18*(AS18*1.3*300)</f>
        <v>2340</v>
      </c>
      <c r="AW18" s="46">
        <f>(BB18*3/100)</f>
        <v>6082.0311</v>
      </c>
      <c r="AX18" s="47">
        <f>AT18+AU18+AV18+AW18</f>
        <v>16423.6909190909</v>
      </c>
      <c r="AY18" s="48">
        <f>AX18/(9600/255)</f>
        <v>436.254290038352</v>
      </c>
      <c r="AZ18" s="49">
        <v>20000000</v>
      </c>
      <c r="BA18" s="41">
        <f>AZ18</f>
        <v>20000000</v>
      </c>
      <c r="BB18" s="50">
        <f>(BA18/2/50)+2734.37</f>
        <v>202734.37</v>
      </c>
      <c r="BC18" s="45">
        <f>BB18/2734.37</f>
        <v>74.14299089004049</v>
      </c>
      <c r="BD18" s="51">
        <f>G18</f>
        <v>35644</v>
      </c>
      <c r="BE18" s="52">
        <v>12.2</v>
      </c>
      <c r="BF18" s="53">
        <f>BA18/BE18</f>
        <v>1639344.26229508</v>
      </c>
      <c r="BG18" s="54">
        <f>BF18/10/2</f>
        <v>81967.213114754006</v>
      </c>
      <c r="BH18" s="38">
        <f>ROUNDUP(BG18/2734.37,0)</f>
        <v>30</v>
      </c>
      <c r="BI18" s="55">
        <f>BG18*1.5/100</f>
        <v>1229.508196721310</v>
      </c>
      <c r="BJ18" s="50">
        <f>(-0.0000004497*POWER(AM18,2))+(0.9588*AM18)+BI18</f>
        <v>8871.127396721309</v>
      </c>
      <c r="BK18" s="38">
        <f>BJ18/(9600/255)</f>
        <v>235.639321475410</v>
      </c>
      <c r="BL18" s="38">
        <f>(-0.0000004497*POWER(AM18,2))+(0.9588*AM18)-33214</f>
        <v>-25572.3808</v>
      </c>
    </row>
    <row r="19" ht="20.05" customHeight="1">
      <c r="A19" t="s" s="33">
        <v>128</v>
      </c>
      <c r="B19" t="s" s="34">
        <v>71</v>
      </c>
      <c r="C19" t="s" s="35">
        <v>97</v>
      </c>
      <c r="D19" t="s" s="35">
        <v>84</v>
      </c>
      <c r="E19" t="s" s="36">
        <v>129</v>
      </c>
      <c r="F19" t="s" s="36">
        <v>130</v>
      </c>
      <c r="G19" s="37">
        <v>39052</v>
      </c>
      <c r="H19" s="38">
        <v>34</v>
      </c>
      <c r="I19" s="38">
        <v>40</v>
      </c>
      <c r="J19" s="38">
        <v>5</v>
      </c>
      <c r="K19" s="38">
        <v>74</v>
      </c>
      <c r="L19" s="38">
        <v>92</v>
      </c>
      <c r="M19" s="38">
        <v>1930</v>
      </c>
      <c r="N19" s="38">
        <f>AL19/5</f>
        <v>560</v>
      </c>
      <c r="O19" s="38">
        <v>0</v>
      </c>
      <c r="P19" s="38">
        <v>80</v>
      </c>
      <c r="Q19" s="38">
        <v>0</v>
      </c>
      <c r="R19" s="38">
        <v>4</v>
      </c>
      <c r="S19" t="s" s="36">
        <v>106</v>
      </c>
      <c r="T19" s="38"/>
      <c r="U19" s="38"/>
      <c r="V19" s="39">
        <v>291</v>
      </c>
      <c r="W19" s="40">
        <f>(AJ19*2)/(9600/255)</f>
        <v>1115.625</v>
      </c>
      <c r="X19" s="38">
        <f>BH19</f>
        <v>233</v>
      </c>
      <c r="Y19" s="38">
        <f>BK19</f>
        <v>1051.007560032460</v>
      </c>
      <c r="Z19" s="41">
        <f>AI19/100/(700000/255)</f>
        <v>291.428571428571</v>
      </c>
      <c r="AA19" s="42">
        <f>3.3*AF19</f>
        <v>50.82</v>
      </c>
      <c r="AB19" s="42">
        <f>3.3*AG19</f>
        <v>35.31</v>
      </c>
      <c r="AC19" s="42">
        <f>3.3*AH19</f>
        <v>15.18</v>
      </c>
      <c r="AD19" s="43">
        <v>1</v>
      </c>
      <c r="AE19" s="38"/>
      <c r="AF19" s="44">
        <v>15.4</v>
      </c>
      <c r="AG19" s="44">
        <v>10.7</v>
      </c>
      <c r="AH19" s="44">
        <v>4.6</v>
      </c>
      <c r="AI19" s="41">
        <v>80000000</v>
      </c>
      <c r="AJ19" s="41">
        <v>21000</v>
      </c>
      <c r="AK19" s="41">
        <v>21000</v>
      </c>
      <c r="AL19" s="45">
        <v>2800</v>
      </c>
      <c r="AM19" s="45">
        <v>31800</v>
      </c>
      <c r="AN19" s="45">
        <v>13199</v>
      </c>
      <c r="AO19" s="45">
        <v>85</v>
      </c>
      <c r="AP19" s="45">
        <f>AM19-AO19-AN19</f>
        <v>18516</v>
      </c>
      <c r="AQ19" s="45">
        <f>(AP19/0.8)/(AL19/1.852)*54</f>
        <v>826.673271428571</v>
      </c>
      <c r="AR19" s="45">
        <v>1</v>
      </c>
      <c r="AS19" s="45">
        <v>9</v>
      </c>
      <c r="AT19" s="46">
        <f>AQ19*0.673*54</f>
        <v>30042.9600302571</v>
      </c>
      <c r="AU19" s="46">
        <f>AM19/5</f>
        <v>6360</v>
      </c>
      <c r="AV19" s="46">
        <f>AR19*(AS19*1.3*300)</f>
        <v>3510</v>
      </c>
      <c r="AW19" s="46">
        <f>(BB19*3/100)</f>
        <v>59182.0311</v>
      </c>
      <c r="AX19" s="47">
        <f>AT19+AU19+AV19+AW19</f>
        <v>99094.9911302571</v>
      </c>
      <c r="AY19" s="48">
        <f>AX19/(9600/255)</f>
        <v>2632.210701897450</v>
      </c>
      <c r="AZ19" s="49">
        <v>197000000</v>
      </c>
      <c r="BA19" s="41">
        <f>AZ19</f>
        <v>197000000</v>
      </c>
      <c r="BB19" s="50">
        <f>(BA19/2/50)+2734.37</f>
        <v>1972734.37</v>
      </c>
      <c r="BC19" s="45">
        <f>BB19/2734.37</f>
        <v>721.458460266899</v>
      </c>
      <c r="BD19" s="51">
        <f>G19</f>
        <v>39052</v>
      </c>
      <c r="BE19" s="52">
        <v>15.5</v>
      </c>
      <c r="BF19" s="53">
        <f>BA19/BE19</f>
        <v>12709677.4193548</v>
      </c>
      <c r="BG19" s="54">
        <f>BF19/10/2</f>
        <v>635483.87096774</v>
      </c>
      <c r="BH19" s="38">
        <f>ROUNDUP(BG19/2734.37,0)</f>
        <v>233</v>
      </c>
      <c r="BI19" s="55">
        <f>BG19*1.5/100</f>
        <v>9532.2580645161</v>
      </c>
      <c r="BJ19" s="50">
        <f>(-0.0000004497*POWER(AM19,2))+(0.9588*AM19)+BI19</f>
        <v>39567.3434365161</v>
      </c>
      <c r="BK19" s="38">
        <f>BJ19/(9600/255)</f>
        <v>1051.007560032460</v>
      </c>
      <c r="BL19" s="38">
        <f>(-0.0000004497*POWER(AM19,2))+(0.9588*AM19)-33214</f>
        <v>-3178.914628</v>
      </c>
    </row>
    <row r="20" ht="20.05" customHeight="1">
      <c r="A20" t="s" s="33">
        <v>131</v>
      </c>
      <c r="B20" t="s" s="34">
        <v>71</v>
      </c>
      <c r="C20" t="s" s="35">
        <v>72</v>
      </c>
      <c r="D20" t="s" s="35">
        <v>84</v>
      </c>
      <c r="E20" t="s" s="36">
        <v>132</v>
      </c>
      <c r="F20" t="s" s="36">
        <v>133</v>
      </c>
      <c r="G20" s="37">
        <v>43456</v>
      </c>
      <c r="H20" s="38">
        <v>25</v>
      </c>
      <c r="I20" s="38">
        <v>30</v>
      </c>
      <c r="J20" s="38">
        <v>5</v>
      </c>
      <c r="K20" s="38">
        <v>3</v>
      </c>
      <c r="L20" s="38">
        <v>3</v>
      </c>
      <c r="M20" s="38">
        <v>780</v>
      </c>
      <c r="N20" s="38">
        <f>AL20/5</f>
        <v>500</v>
      </c>
      <c r="O20" s="38">
        <v>0</v>
      </c>
      <c r="P20" s="38">
        <v>79</v>
      </c>
      <c r="Q20" s="38">
        <v>1</v>
      </c>
      <c r="R20" s="38">
        <v>4</v>
      </c>
      <c r="S20" t="s" s="36">
        <v>106</v>
      </c>
      <c r="T20" s="38"/>
      <c r="U20" s="38"/>
      <c r="V20" s="39">
        <v>29</v>
      </c>
      <c r="W20" s="40">
        <f>(AJ20*2)/(9600/255)</f>
        <v>610.9375</v>
      </c>
      <c r="X20" s="38">
        <f>BH20</f>
        <v>12</v>
      </c>
      <c r="Y20" s="38">
        <f>BK20</f>
        <v>159.751821035121</v>
      </c>
      <c r="Z20" s="41">
        <f>AI20/100/(700000/255)</f>
        <v>29.1428571428571</v>
      </c>
      <c r="AA20" s="42">
        <f>3.3*AF20</f>
        <v>39.039</v>
      </c>
      <c r="AB20" s="42">
        <f>3.3*AG20</f>
        <v>30.921</v>
      </c>
      <c r="AC20" s="42">
        <f>3.3*AH20</f>
        <v>16.071</v>
      </c>
      <c r="AD20" s="43"/>
      <c r="AE20" s="38">
        <v>4</v>
      </c>
      <c r="AF20" s="44">
        <v>11.83</v>
      </c>
      <c r="AG20" s="44">
        <v>9.369999999999999</v>
      </c>
      <c r="AH20" s="44">
        <v>4.87</v>
      </c>
      <c r="AI20" s="41">
        <v>8000000</v>
      </c>
      <c r="AJ20" s="41">
        <v>11500</v>
      </c>
      <c r="AK20" s="41"/>
      <c r="AL20" s="45">
        <v>2500</v>
      </c>
      <c r="AM20" s="45">
        <v>5800</v>
      </c>
      <c r="AN20" s="45">
        <v>3100</v>
      </c>
      <c r="AO20" s="45">
        <v>170</v>
      </c>
      <c r="AP20" s="45">
        <f>AM20-AO20-AN20</f>
        <v>2530</v>
      </c>
      <c r="AQ20" s="45">
        <f>(AP20/0.8)/(AL20/1.852)*54</f>
        <v>126.51012</v>
      </c>
      <c r="AR20" s="45">
        <v>2</v>
      </c>
      <c r="AS20" s="45">
        <v>7</v>
      </c>
      <c r="AT20" s="46">
        <f>AQ20*0.673*54</f>
        <v>4597.63078104</v>
      </c>
      <c r="AU20" s="46">
        <f>AM20/5</f>
        <v>1160</v>
      </c>
      <c r="AV20" s="46">
        <f>AR20*(AS20*1.3*300)</f>
        <v>5460</v>
      </c>
      <c r="AW20" s="46">
        <f>(BB20*3/100)</f>
        <v>3772.0311</v>
      </c>
      <c r="AX20" s="47">
        <f>AT20+AU20+AV20+AW20</f>
        <v>14989.66188104</v>
      </c>
      <c r="AY20" s="48">
        <f>AX20/(9600/255)</f>
        <v>398.162893715125</v>
      </c>
      <c r="AZ20" s="49">
        <v>12300000</v>
      </c>
      <c r="BA20" s="41">
        <f>AZ20</f>
        <v>12300000</v>
      </c>
      <c r="BB20" s="50">
        <f>(BA20/2/50)+2734.37</f>
        <v>125734.37</v>
      </c>
      <c r="BC20" s="45">
        <f>BB20/2734.37</f>
        <v>45.9829393973749</v>
      </c>
      <c r="BD20" s="51">
        <f>G20</f>
        <v>43456</v>
      </c>
      <c r="BE20" s="52">
        <v>19.7</v>
      </c>
      <c r="BF20" s="53">
        <f>BA20/BE20</f>
        <v>624365.482233503</v>
      </c>
      <c r="BG20" s="54">
        <f>BF20/10/2</f>
        <v>31218.2741116752</v>
      </c>
      <c r="BH20" s="38">
        <f>ROUNDUP(BG20/2734.37,0)</f>
        <v>12</v>
      </c>
      <c r="BI20" s="55">
        <f>BG20*1.5/100</f>
        <v>468.274111675128</v>
      </c>
      <c r="BJ20" s="50">
        <f>(-0.0000004497*POWER(AM20,2))+(0.9588*AM20)+BI20</f>
        <v>6014.186203675130</v>
      </c>
      <c r="BK20" s="38">
        <f>BJ20/(9600/255)</f>
        <v>159.751821035121</v>
      </c>
      <c r="BL20" s="38">
        <f>(-0.0000004497*POWER(AM20,2))+(0.9588*AM20)-33214</f>
        <v>-27668.087908</v>
      </c>
    </row>
    <row r="21" ht="20.05" customHeight="1">
      <c r="A21" t="s" s="33">
        <v>134</v>
      </c>
      <c r="B21" t="s" s="34">
        <v>71</v>
      </c>
      <c r="C21" t="s" s="35">
        <v>135</v>
      </c>
      <c r="D21" t="s" s="35">
        <v>136</v>
      </c>
      <c r="E21" t="s" s="36">
        <v>137</v>
      </c>
      <c r="F21" t="s" s="36">
        <v>138</v>
      </c>
      <c r="G21" s="37">
        <v>20748</v>
      </c>
      <c r="H21" s="57">
        <v>31</v>
      </c>
      <c r="I21" s="57">
        <v>50</v>
      </c>
      <c r="J21" s="57">
        <v>10</v>
      </c>
      <c r="K21" s="57">
        <v>3</v>
      </c>
      <c r="L21" s="57">
        <v>5</v>
      </c>
      <c r="M21" s="57">
        <v>220</v>
      </c>
      <c r="N21" s="38">
        <f>AL21/5</f>
        <v>102</v>
      </c>
      <c r="O21" s="38">
        <v>0</v>
      </c>
      <c r="P21" s="38">
        <v>15</v>
      </c>
      <c r="Q21" s="38">
        <v>14</v>
      </c>
      <c r="R21" s="38">
        <v>3</v>
      </c>
      <c r="S21" t="s" s="36">
        <v>139</v>
      </c>
      <c r="T21" s="38"/>
      <c r="U21" s="38"/>
      <c r="V21" s="39">
        <v>3</v>
      </c>
      <c r="W21" s="40">
        <f>(AJ21*2)/(9600/255)</f>
        <v>212.5</v>
      </c>
      <c r="X21" s="38">
        <f>BH21</f>
        <v>43</v>
      </c>
      <c r="Y21" s="38">
        <f>BK21</f>
        <v>156.336765413286</v>
      </c>
      <c r="Z21" s="41">
        <f>AI21/100/(700000/255)</f>
        <v>3.49714285714286</v>
      </c>
      <c r="AA21" s="42">
        <f>3.3*AF21</f>
        <v>40.26</v>
      </c>
      <c r="AB21" s="42">
        <f>3.3*AG21</f>
        <v>8.646000000000001</v>
      </c>
      <c r="AC21" s="42">
        <f>3.3*AH21</f>
        <v>14.487</v>
      </c>
      <c r="AD21" s="58">
        <v>1</v>
      </c>
      <c r="AE21" t="s" s="36">
        <v>140</v>
      </c>
      <c r="AF21" s="44">
        <v>12.2</v>
      </c>
      <c r="AG21" s="44">
        <v>2.62</v>
      </c>
      <c r="AH21" s="44">
        <v>4.39</v>
      </c>
      <c r="AI21" s="41">
        <v>960000</v>
      </c>
      <c r="AJ21" s="41">
        <v>4000</v>
      </c>
      <c r="AK21" s="41"/>
      <c r="AL21" s="44">
        <v>510</v>
      </c>
      <c r="AM21" s="44">
        <v>4309</v>
      </c>
      <c r="AN21" s="44">
        <v>2365</v>
      </c>
      <c r="AO21" s="44">
        <v>1760</v>
      </c>
      <c r="AP21" s="45">
        <f>AM21-AO21-AN21</f>
        <v>184</v>
      </c>
      <c r="AQ21" s="45">
        <f>(AP21/0.8)/(AL21/1.852)*54</f>
        <v>45.1016470588235</v>
      </c>
      <c r="AR21" s="44">
        <v>1</v>
      </c>
      <c r="AS21" s="44">
        <v>3</v>
      </c>
      <c r="AT21" s="46">
        <f>AQ21*0.673*54</f>
        <v>1639.084057411760</v>
      </c>
      <c r="AU21" s="46">
        <f>AM21/5</f>
        <v>861.8</v>
      </c>
      <c r="AV21" s="46">
        <f>AR21*(AS21*1.3*300)</f>
        <v>1170</v>
      </c>
      <c r="AW21" s="46">
        <f>(BB21*3/100)</f>
        <v>1492.0311</v>
      </c>
      <c r="AX21" s="47">
        <f>AT21+AU21+AV21+AW21</f>
        <v>5162.915157411760</v>
      </c>
      <c r="AY21" s="48">
        <f>AX21/(9600/255)</f>
        <v>137.139933868750</v>
      </c>
      <c r="AZ21" s="49">
        <v>4700000</v>
      </c>
      <c r="BA21" s="41">
        <f>AZ21</f>
        <v>4700000</v>
      </c>
      <c r="BB21" s="50">
        <f>(BA21/2/50)+2734.37</f>
        <v>49734.37</v>
      </c>
      <c r="BC21" s="45">
        <f>BB21/2734.37</f>
        <v>18.1886028591595</v>
      </c>
      <c r="BD21" s="51">
        <f>G21</f>
        <v>20748</v>
      </c>
      <c r="BE21" s="52">
        <v>2</v>
      </c>
      <c r="BF21" s="53">
        <f>BA21/BE21</f>
        <v>2350000</v>
      </c>
      <c r="BG21" s="54">
        <f>BF21/10/2</f>
        <v>117500</v>
      </c>
      <c r="BH21" s="38">
        <f>ROUNDUP(BG21/2734.37,0)</f>
        <v>43</v>
      </c>
      <c r="BI21" s="55">
        <f>BG21*1.5/100</f>
        <v>1762.5</v>
      </c>
      <c r="BJ21" s="50">
        <f>(-0.0000004497*POWER(AM21,2))+(0.9588*AM21)+BI21</f>
        <v>5885.6194037943</v>
      </c>
      <c r="BK21" s="38">
        <f>BJ21/(9600/255)</f>
        <v>156.336765413286</v>
      </c>
      <c r="BL21" s="38">
        <f>(-0.0000004497*POWER(AM21,2))+(0.9588*AM21)-33214</f>
        <v>-29090.8805962057</v>
      </c>
    </row>
    <row r="22" ht="20.05" customHeight="1">
      <c r="A22" t="s" s="33">
        <v>141</v>
      </c>
      <c r="B22" s="60"/>
      <c r="C22" s="35"/>
      <c r="D22" s="61"/>
      <c r="E22" s="59"/>
      <c r="F22" s="59"/>
      <c r="G22" s="62"/>
      <c r="H22" s="38"/>
      <c r="I22" s="38"/>
      <c r="J22" s="38"/>
      <c r="K22" s="38"/>
      <c r="L22" s="38"/>
      <c r="M22" s="38"/>
      <c r="N22" s="38">
        <f>AL22/5</f>
        <v>0</v>
      </c>
      <c r="O22" s="38"/>
      <c r="P22" s="38"/>
      <c r="Q22" s="38"/>
      <c r="R22" s="38"/>
      <c r="S22" s="38"/>
      <c r="T22" s="38"/>
      <c r="U22" s="38"/>
      <c r="V22" s="39"/>
      <c r="W22" s="40">
        <f>(AJ22*2)/(9600/255)</f>
        <v>0</v>
      </c>
      <c r="X22" s="38">
        <f>BH22</f>
      </c>
      <c r="Y22" s="38">
        <f>BK22</f>
      </c>
      <c r="Z22" s="41">
        <f>AI22/100/(700000/255)</f>
        <v>0</v>
      </c>
      <c r="AA22" s="42"/>
      <c r="AB22" s="42"/>
      <c r="AC22" s="42"/>
      <c r="AD22" s="43"/>
      <c r="AE22" s="38"/>
      <c r="AF22" s="61"/>
      <c r="AG22" s="61"/>
      <c r="AH22" s="61"/>
      <c r="AI22" s="41"/>
      <c r="AJ22" s="41"/>
      <c r="AK22" s="41"/>
      <c r="AL22" s="45"/>
      <c r="AM22" s="45"/>
      <c r="AN22" s="45"/>
      <c r="AO22" s="45"/>
      <c r="AP22" s="45">
        <f>AM22-AO22-AN22</f>
        <v>0</v>
      </c>
      <c r="AQ22" s="45">
        <f>(AP22/0.8)/(AL22/1.852)*54</f>
      </c>
      <c r="AR22" s="45"/>
      <c r="AS22" s="45"/>
      <c r="AT22" s="46">
        <f>AQ22*0.673*54</f>
      </c>
      <c r="AU22" s="46">
        <f>AM22/5</f>
        <v>0</v>
      </c>
      <c r="AV22" s="46">
        <f>AR22*(AS22*1.3*300)</f>
        <v>0</v>
      </c>
      <c r="AW22" s="46">
        <f>(BB22*3/100)</f>
        <v>82.0311</v>
      </c>
      <c r="AX22" s="47">
        <f>AT22+AU22+AV22+AW22</f>
      </c>
      <c r="AY22" s="48">
        <f>AX22/(9600/255)</f>
      </c>
      <c r="AZ22" s="49"/>
      <c r="BA22" s="41">
        <f>AZ22</f>
        <v>0</v>
      </c>
      <c r="BB22" s="50">
        <f>(BA22/2/50)+2734.37</f>
        <v>2734.37</v>
      </c>
      <c r="BC22" s="45">
        <f>BB22/2734.37</f>
        <v>1</v>
      </c>
      <c r="BD22" s="61">
        <f>G22</f>
      </c>
      <c r="BE22" s="52"/>
      <c r="BF22" s="53">
        <f>BA22/BE22</f>
      </c>
      <c r="BG22" s="54">
        <f>BF22/10/2</f>
      </c>
      <c r="BH22" s="38">
        <f>ROUNDUP(BG22/2734.37,0)</f>
      </c>
      <c r="BI22" s="55">
        <f>BG22*1.5/100</f>
      </c>
      <c r="BJ22" s="50">
        <f>(-0.0000004497*POWER(AM22,2))+(0.9588*AM22)+BI22</f>
      </c>
      <c r="BK22" s="38">
        <f>BJ22/(9600/255)</f>
      </c>
      <c r="BL22" s="38">
        <f>(-0.0000004497*POWER(AM22,2))+(0.9588*AM22)-33214</f>
        <v>-33214</v>
      </c>
    </row>
    <row r="23" ht="20.05" customHeight="1">
      <c r="A23" t="s" s="33">
        <v>142</v>
      </c>
      <c r="B23" s="60"/>
      <c r="C23" s="35"/>
      <c r="D23" s="61"/>
      <c r="E23" s="59"/>
      <c r="F23" s="59"/>
      <c r="G23" s="62"/>
      <c r="H23" s="38"/>
      <c r="I23" s="38"/>
      <c r="J23" s="38"/>
      <c r="K23" s="38"/>
      <c r="L23" s="38"/>
      <c r="M23" s="38"/>
      <c r="N23" s="38">
        <f>AL23/5</f>
        <v>0</v>
      </c>
      <c r="O23" s="38"/>
      <c r="P23" s="38"/>
      <c r="Q23" s="38"/>
      <c r="R23" s="38"/>
      <c r="S23" s="38"/>
      <c r="T23" s="38"/>
      <c r="U23" s="38"/>
      <c r="V23" s="39"/>
      <c r="W23" s="40">
        <f>(AJ23*2)/(9600/255)</f>
        <v>0</v>
      </c>
      <c r="X23" s="38">
        <f>BH23</f>
      </c>
      <c r="Y23" s="38">
        <f>BK23</f>
      </c>
      <c r="Z23" s="41">
        <f>AI23/100/(700000/255)</f>
        <v>0</v>
      </c>
      <c r="AA23" s="42"/>
      <c r="AB23" s="42"/>
      <c r="AC23" s="42"/>
      <c r="AD23" s="43"/>
      <c r="AE23" s="38"/>
      <c r="AF23" s="61"/>
      <c r="AG23" s="61"/>
      <c r="AH23" s="61"/>
      <c r="AI23" s="41"/>
      <c r="AJ23" s="41"/>
      <c r="AK23" s="41"/>
      <c r="AL23" s="45"/>
      <c r="AM23" s="45"/>
      <c r="AN23" s="45"/>
      <c r="AO23" s="45"/>
      <c r="AP23" s="45">
        <f>AM23-AO23-AN23</f>
        <v>0</v>
      </c>
      <c r="AQ23" s="45">
        <f>(AP23/0.8)/(AL23/1.852)*54</f>
      </c>
      <c r="AR23" s="45"/>
      <c r="AS23" s="45"/>
      <c r="AT23" s="46">
        <f>AQ23*0.673*54</f>
      </c>
      <c r="AU23" s="46">
        <f>AM23/5</f>
        <v>0</v>
      </c>
      <c r="AV23" s="46">
        <f>AR23*(AS23*1.3*300)</f>
        <v>0</v>
      </c>
      <c r="AW23" s="46">
        <f>(BB23*3/100)</f>
        <v>82.0311</v>
      </c>
      <c r="AX23" s="47">
        <f>AT23+AU23+AV23+AW23</f>
      </c>
      <c r="AY23" s="48">
        <f>AX23/(9600/255)</f>
      </c>
      <c r="AZ23" s="49"/>
      <c r="BA23" s="41">
        <f>AZ23</f>
        <v>0</v>
      </c>
      <c r="BB23" s="50">
        <f>(BA23/2/50)+2734.37</f>
        <v>2734.37</v>
      </c>
      <c r="BC23" s="45">
        <f>BB23/2734.37</f>
        <v>1</v>
      </c>
      <c r="BD23" s="61">
        <f>G23</f>
      </c>
      <c r="BE23" s="52"/>
      <c r="BF23" s="53">
        <f>BA23/BE23</f>
      </c>
      <c r="BG23" s="54">
        <f>BF23/10/2</f>
      </c>
      <c r="BH23" s="38">
        <f>ROUNDUP(BG23/2734.37,0)</f>
      </c>
      <c r="BI23" s="55">
        <f>BG23*1.5/100</f>
      </c>
      <c r="BJ23" s="50">
        <f>(-0.0000004497*POWER(AM23,2))+(0.9588*AM23)+BI23</f>
      </c>
      <c r="BK23" s="38">
        <f>BJ23/(9600/255)</f>
      </c>
      <c r="BL23" s="38">
        <f>(-0.0000004497*POWER(AM23,2))+(0.9588*AM23)-33214</f>
        <v>-33214</v>
      </c>
    </row>
    <row r="24" ht="20.05" customHeight="1">
      <c r="A24" t="s" s="33">
        <v>143</v>
      </c>
      <c r="B24" s="60"/>
      <c r="C24" s="35"/>
      <c r="D24" s="61"/>
      <c r="E24" s="59"/>
      <c r="F24" s="59"/>
      <c r="G24" s="62"/>
      <c r="H24" s="38"/>
      <c r="I24" s="38"/>
      <c r="J24" s="38"/>
      <c r="K24" s="38"/>
      <c r="L24" s="38"/>
      <c r="M24" s="38"/>
      <c r="N24" s="38">
        <f>AL24/5</f>
        <v>0</v>
      </c>
      <c r="O24" s="38"/>
      <c r="P24" s="38"/>
      <c r="Q24" s="38"/>
      <c r="R24" s="38"/>
      <c r="S24" s="38"/>
      <c r="T24" s="38"/>
      <c r="U24" s="38"/>
      <c r="V24" s="39"/>
      <c r="W24" s="40">
        <f>(AJ24*2)/(9600/255)</f>
        <v>0</v>
      </c>
      <c r="X24" s="38">
        <f>BH24</f>
      </c>
      <c r="Y24" s="38">
        <f>BK24</f>
      </c>
      <c r="Z24" s="41">
        <f>AI24/100/(700000/255)</f>
        <v>0</v>
      </c>
      <c r="AA24" s="42"/>
      <c r="AB24" s="42"/>
      <c r="AC24" s="42"/>
      <c r="AD24" s="43"/>
      <c r="AE24" s="38"/>
      <c r="AF24" s="61"/>
      <c r="AG24" s="61"/>
      <c r="AH24" s="61"/>
      <c r="AI24" s="41"/>
      <c r="AJ24" s="41"/>
      <c r="AK24" s="41"/>
      <c r="AL24" s="45"/>
      <c r="AM24" s="45"/>
      <c r="AN24" s="45"/>
      <c r="AO24" s="45"/>
      <c r="AP24" s="45">
        <f>AM24-AO24-AN24</f>
        <v>0</v>
      </c>
      <c r="AQ24" s="45">
        <f>(AP24/0.8)/(AL24/1.852)*54</f>
      </c>
      <c r="AR24" s="45"/>
      <c r="AS24" s="45"/>
      <c r="AT24" s="46">
        <f>AQ24*0.673*54</f>
      </c>
      <c r="AU24" s="46">
        <f>AM24/5</f>
        <v>0</v>
      </c>
      <c r="AV24" s="46">
        <f>AR24*(AS24*1.3*300)</f>
        <v>0</v>
      </c>
      <c r="AW24" s="46">
        <f>(BB24*3/100)</f>
        <v>82.0311</v>
      </c>
      <c r="AX24" s="47">
        <f>AT24+AU24+AV24+AW24</f>
      </c>
      <c r="AY24" s="48">
        <f>AX24/(9600/255)</f>
      </c>
      <c r="AZ24" s="49"/>
      <c r="BA24" s="41">
        <f>AZ24</f>
        <v>0</v>
      </c>
      <c r="BB24" s="50">
        <f>(BA24/2/50)+2734.37</f>
        <v>2734.37</v>
      </c>
      <c r="BC24" s="45">
        <f>BB24/2734.37</f>
        <v>1</v>
      </c>
      <c r="BD24" s="61">
        <f>G24</f>
      </c>
      <c r="BE24" s="52"/>
      <c r="BF24" s="53">
        <f>BA24/BE24</f>
      </c>
      <c r="BG24" s="54">
        <f>BF24/10/2</f>
      </c>
      <c r="BH24" s="38">
        <f>ROUNDUP(BG24/2734.37,0)</f>
      </c>
      <c r="BI24" s="55">
        <f>BG24*1.5/100</f>
      </c>
      <c r="BJ24" s="50">
        <f>(-0.0000004497*POWER(AM24,2))+(0.9588*AM24)+BI24</f>
      </c>
      <c r="BK24" s="38">
        <f>BJ24/(9600/255)</f>
      </c>
      <c r="BL24" s="38">
        <f>(-0.0000004497*POWER(AM24,2))+(0.9588*AM24)-33214</f>
        <v>-33214</v>
      </c>
    </row>
    <row r="25" ht="20.05" customHeight="1">
      <c r="A25" t="s" s="33">
        <v>144</v>
      </c>
      <c r="B25" s="60"/>
      <c r="C25" s="35"/>
      <c r="D25" s="61"/>
      <c r="E25" s="59"/>
      <c r="F25" s="59"/>
      <c r="G25" s="62"/>
      <c r="H25" s="38"/>
      <c r="I25" s="38"/>
      <c r="J25" s="38"/>
      <c r="K25" s="38"/>
      <c r="L25" s="38"/>
      <c r="M25" s="38"/>
      <c r="N25" s="38">
        <f>AL25/5</f>
        <v>0</v>
      </c>
      <c r="O25" s="38"/>
      <c r="P25" s="38"/>
      <c r="Q25" s="38"/>
      <c r="R25" s="38"/>
      <c r="S25" s="38"/>
      <c r="T25" s="38"/>
      <c r="U25" s="38"/>
      <c r="V25" s="39"/>
      <c r="W25" s="40">
        <f>(AJ25*2)/(9600/255)</f>
        <v>0</v>
      </c>
      <c r="X25" s="38">
        <f>BH25</f>
      </c>
      <c r="Y25" s="38">
        <f>BK25</f>
      </c>
      <c r="Z25" s="41">
        <f>AI25/100/(700000/255)</f>
        <v>0</v>
      </c>
      <c r="AA25" s="42"/>
      <c r="AB25" s="42"/>
      <c r="AC25" s="42"/>
      <c r="AD25" s="43"/>
      <c r="AE25" s="38"/>
      <c r="AF25" s="61"/>
      <c r="AG25" s="61"/>
      <c r="AH25" s="61"/>
      <c r="AI25" s="41"/>
      <c r="AJ25" s="41"/>
      <c r="AK25" s="41"/>
      <c r="AL25" s="45"/>
      <c r="AM25" s="45"/>
      <c r="AN25" s="45"/>
      <c r="AO25" s="45"/>
      <c r="AP25" s="45">
        <f>AM25-AO25-AN25</f>
        <v>0</v>
      </c>
      <c r="AQ25" s="45">
        <f>(AP25/0.8)/(AL25/1.852)*54</f>
      </c>
      <c r="AR25" s="45"/>
      <c r="AS25" s="45"/>
      <c r="AT25" s="46">
        <f>AQ25*0.673*54</f>
      </c>
      <c r="AU25" s="46">
        <f>AM25/5</f>
        <v>0</v>
      </c>
      <c r="AV25" s="46">
        <f>AR25*(AS25*1.3*300)</f>
        <v>0</v>
      </c>
      <c r="AW25" s="46">
        <f>(BB25*3/100)</f>
        <v>82.0311</v>
      </c>
      <c r="AX25" s="47">
        <f>AT25+AU25+AV25+AW25</f>
      </c>
      <c r="AY25" s="48">
        <f>AX25/(9600/255)</f>
      </c>
      <c r="AZ25" s="49"/>
      <c r="BA25" s="41">
        <f>AZ25</f>
        <v>0</v>
      </c>
      <c r="BB25" s="50">
        <f>(BA25/2/50)+2734.37</f>
        <v>2734.37</v>
      </c>
      <c r="BC25" s="45">
        <f>BB25/2734.37</f>
        <v>1</v>
      </c>
      <c r="BD25" s="61">
        <f>G25</f>
      </c>
      <c r="BE25" s="52"/>
      <c r="BF25" s="53">
        <f>BA25/BE25</f>
      </c>
      <c r="BG25" s="54">
        <f>BF25/10/2</f>
      </c>
      <c r="BH25" s="38">
        <f>ROUNDUP(BG25/2734.37,0)</f>
      </c>
      <c r="BI25" s="55">
        <f>BG25*1.5/100</f>
      </c>
      <c r="BJ25" s="50">
        <f>(-0.0000004497*POWER(AM25,2))+(0.9588*AM25)+BI25</f>
      </c>
      <c r="BK25" s="38">
        <f>BJ25/(9600/255)</f>
      </c>
      <c r="BL25" s="38">
        <f>(-0.0000004497*POWER(AM25,2))+(0.9588*AM25)-33214</f>
        <v>-33214</v>
      </c>
    </row>
    <row r="26" ht="20.05" customHeight="1">
      <c r="A26" t="s" s="33">
        <v>145</v>
      </c>
      <c r="B26" s="60"/>
      <c r="C26" s="35"/>
      <c r="D26" s="61"/>
      <c r="E26" s="59"/>
      <c r="F26" s="59"/>
      <c r="G26" s="62"/>
      <c r="H26" s="38"/>
      <c r="I26" s="38"/>
      <c r="J26" s="38"/>
      <c r="K26" s="38"/>
      <c r="L26" s="38"/>
      <c r="M26" s="38"/>
      <c r="N26" s="38">
        <f>AL26/5</f>
        <v>0</v>
      </c>
      <c r="O26" s="38"/>
      <c r="P26" s="38"/>
      <c r="Q26" s="38"/>
      <c r="R26" s="38"/>
      <c r="S26" s="38"/>
      <c r="T26" s="38"/>
      <c r="U26" s="38"/>
      <c r="V26" s="39"/>
      <c r="W26" s="40">
        <f>(AJ26*2)/(9600/255)</f>
        <v>0</v>
      </c>
      <c r="X26" s="38">
        <f>BH26</f>
      </c>
      <c r="Y26" s="38">
        <f>BK26</f>
      </c>
      <c r="Z26" s="41">
        <f>AI26/100/(700000/255)</f>
        <v>0</v>
      </c>
      <c r="AA26" s="42"/>
      <c r="AB26" s="42"/>
      <c r="AC26" s="42"/>
      <c r="AD26" s="43"/>
      <c r="AE26" s="38"/>
      <c r="AF26" s="61"/>
      <c r="AG26" s="61"/>
      <c r="AH26" s="61"/>
      <c r="AI26" s="41"/>
      <c r="AJ26" s="41"/>
      <c r="AK26" s="41"/>
      <c r="AL26" s="45"/>
      <c r="AM26" s="45"/>
      <c r="AN26" s="45"/>
      <c r="AO26" s="45"/>
      <c r="AP26" s="45">
        <f>AM26-AO26-AN26</f>
        <v>0</v>
      </c>
      <c r="AQ26" s="45">
        <f>(AP26/0.8)/(AL26/1.852)*54</f>
      </c>
      <c r="AR26" s="45"/>
      <c r="AS26" s="45"/>
      <c r="AT26" s="46">
        <f>AQ26*0.673*54</f>
      </c>
      <c r="AU26" s="46">
        <f>AM26/5</f>
        <v>0</v>
      </c>
      <c r="AV26" s="46">
        <f>AR26*(AS26*1.3*300)</f>
        <v>0</v>
      </c>
      <c r="AW26" s="46">
        <f>(BB26*3/100)</f>
        <v>82.0311</v>
      </c>
      <c r="AX26" s="47">
        <f>AT26+AU26+AV26+AW26</f>
      </c>
      <c r="AY26" s="48">
        <f>AX26/(9600/255)</f>
      </c>
      <c r="AZ26" s="49"/>
      <c r="BA26" s="41">
        <f>AZ26</f>
        <v>0</v>
      </c>
      <c r="BB26" s="50">
        <f>(BA26/2/50)+2734.37</f>
        <v>2734.37</v>
      </c>
      <c r="BC26" s="45">
        <f>BB26/2734.37</f>
        <v>1</v>
      </c>
      <c r="BD26" s="61">
        <f>G26</f>
      </c>
      <c r="BE26" s="52"/>
      <c r="BF26" s="53">
        <f>BA26/BE26</f>
      </c>
      <c r="BG26" s="54">
        <f>BF26/10/2</f>
      </c>
      <c r="BH26" s="38">
        <f>ROUNDUP(BG26/2734.37,0)</f>
      </c>
      <c r="BI26" s="55">
        <f>BG26*1.5/100</f>
      </c>
      <c r="BJ26" s="50">
        <f>(-0.0000004497*POWER(AM26,2))+(0.9588*AM26)+BI26</f>
      </c>
      <c r="BK26" s="38">
        <f>BJ26/(9600/255)</f>
      </c>
      <c r="BL26" s="38">
        <f>(-0.0000004497*POWER(AM26,2))+(0.9588*AM26)-33214</f>
        <v>-33214</v>
      </c>
    </row>
    <row r="27" ht="20.05" customHeight="1">
      <c r="A27" t="s" s="33">
        <v>146</v>
      </c>
      <c r="B27" s="60"/>
      <c r="C27" s="35"/>
      <c r="D27" s="61"/>
      <c r="E27" s="59"/>
      <c r="F27" s="59"/>
      <c r="G27" s="62"/>
      <c r="H27" s="38"/>
      <c r="I27" s="38"/>
      <c r="J27" s="38"/>
      <c r="K27" s="38"/>
      <c r="L27" s="38"/>
      <c r="M27" s="38"/>
      <c r="N27" s="38">
        <f>AL27/5</f>
        <v>0</v>
      </c>
      <c r="O27" s="38"/>
      <c r="P27" s="38"/>
      <c r="Q27" s="38"/>
      <c r="R27" s="38"/>
      <c r="S27" s="38"/>
      <c r="T27" s="38"/>
      <c r="U27" s="38"/>
      <c r="V27" s="39"/>
      <c r="W27" s="40">
        <f>(AJ27*2)/(9600/255)</f>
        <v>0</v>
      </c>
      <c r="X27" s="38">
        <f>BH27</f>
      </c>
      <c r="Y27" s="38">
        <f>BK27</f>
      </c>
      <c r="Z27" s="41">
        <f>AI27/100/(700000/255)</f>
        <v>0</v>
      </c>
      <c r="AA27" s="42"/>
      <c r="AB27" s="42"/>
      <c r="AC27" s="42"/>
      <c r="AD27" s="43"/>
      <c r="AE27" s="38"/>
      <c r="AF27" s="61"/>
      <c r="AG27" s="61"/>
      <c r="AH27" s="61"/>
      <c r="AI27" s="41"/>
      <c r="AJ27" s="41"/>
      <c r="AK27" s="41"/>
      <c r="AL27" s="45"/>
      <c r="AM27" s="45"/>
      <c r="AN27" s="45"/>
      <c r="AO27" s="45"/>
      <c r="AP27" s="45">
        <f>AM27-AO27-AN27</f>
        <v>0</v>
      </c>
      <c r="AQ27" s="45">
        <f>(AP27/0.8)/(AL27/1.852)*54</f>
      </c>
      <c r="AR27" s="45"/>
      <c r="AS27" s="45"/>
      <c r="AT27" s="46">
        <f>AQ27*0.673*54</f>
      </c>
      <c r="AU27" s="46">
        <f>AM27/5</f>
        <v>0</v>
      </c>
      <c r="AV27" s="46">
        <f>AR27*(AS27*1.3*300)</f>
        <v>0</v>
      </c>
      <c r="AW27" s="46">
        <f>(BB27*3/100)</f>
        <v>82.0311</v>
      </c>
      <c r="AX27" s="47">
        <f>AT27+AU27+AV27+AW27</f>
      </c>
      <c r="AY27" s="48">
        <f>AX27/(9600/255)</f>
      </c>
      <c r="AZ27" s="49"/>
      <c r="BA27" s="41">
        <f>AZ27</f>
        <v>0</v>
      </c>
      <c r="BB27" s="50">
        <f>(BA27/2/50)+2734.37</f>
        <v>2734.37</v>
      </c>
      <c r="BC27" s="45">
        <f>BB27/2734.37</f>
        <v>1</v>
      </c>
      <c r="BD27" s="61">
        <f>G27</f>
      </c>
      <c r="BE27" s="52"/>
      <c r="BF27" s="53">
        <f>BA27/BE27</f>
      </c>
      <c r="BG27" s="54">
        <f>BF27/10/2</f>
      </c>
      <c r="BH27" s="38">
        <f>ROUNDUP(BG27/2734.37,0)</f>
      </c>
      <c r="BI27" s="55">
        <f>BG27*1.5/100</f>
      </c>
      <c r="BJ27" s="50">
        <f>(-0.0000004497*POWER(AM27,2))+(0.9588*AM27)+BI27</f>
      </c>
      <c r="BK27" s="38">
        <f>BJ27/(9600/255)</f>
      </c>
      <c r="BL27" s="38">
        <f>(-0.0000004497*POWER(AM27,2))+(0.9588*AM27)-33214</f>
        <v>-33214</v>
      </c>
    </row>
    <row r="28" ht="32.05" customHeight="1">
      <c r="A28" t="s" s="33">
        <v>147</v>
      </c>
      <c r="B28" s="60"/>
      <c r="C28" s="35"/>
      <c r="D28" s="61"/>
      <c r="E28" s="59"/>
      <c r="F28" s="59"/>
      <c r="G28" s="62"/>
      <c r="H28" s="38"/>
      <c r="I28" s="38"/>
      <c r="J28" s="38"/>
      <c r="K28" s="38"/>
      <c r="L28" s="38"/>
      <c r="M28" s="38"/>
      <c r="N28" s="38">
        <f>AL28/5</f>
        <v>0</v>
      </c>
      <c r="O28" s="38"/>
      <c r="P28" s="38"/>
      <c r="Q28" s="38"/>
      <c r="R28" s="38"/>
      <c r="S28" s="38"/>
      <c r="T28" s="38"/>
      <c r="U28" s="38"/>
      <c r="V28" s="39"/>
      <c r="W28" s="40">
        <f>(AJ28*2)/(9600/255)</f>
        <v>0</v>
      </c>
      <c r="X28" s="38">
        <f>BH28</f>
      </c>
      <c r="Y28" s="38">
        <f>BK28</f>
      </c>
      <c r="Z28" s="41">
        <f>AI28/100/(700000/255)</f>
        <v>0</v>
      </c>
      <c r="AA28" s="42"/>
      <c r="AB28" s="42"/>
      <c r="AC28" s="42"/>
      <c r="AD28" s="43"/>
      <c r="AE28" s="38"/>
      <c r="AF28" s="61"/>
      <c r="AG28" s="61"/>
      <c r="AH28" s="61"/>
      <c r="AI28" s="41"/>
      <c r="AJ28" s="41"/>
      <c r="AK28" s="41"/>
      <c r="AL28" s="45"/>
      <c r="AM28" s="45"/>
      <c r="AN28" s="45"/>
      <c r="AO28" s="45"/>
      <c r="AP28" s="45">
        <f>AM28-AO28-AN28</f>
        <v>0</v>
      </c>
      <c r="AQ28" s="45">
        <f>(AP28/0.8)/(AL28/1.852)*54</f>
      </c>
      <c r="AR28" s="45"/>
      <c r="AS28" s="45"/>
      <c r="AT28" s="46">
        <f>AQ28*0.673*54</f>
      </c>
      <c r="AU28" s="46">
        <f>AM28/5</f>
        <v>0</v>
      </c>
      <c r="AV28" s="46">
        <f>AR28*(AS28*1.3*300)</f>
        <v>0</v>
      </c>
      <c r="AW28" s="46">
        <f>(BB28*3/100)</f>
        <v>82.0311</v>
      </c>
      <c r="AX28" s="47">
        <f>AT28+AU28+AV28+AW28</f>
      </c>
      <c r="AY28" s="48">
        <f>AX28/(9600/255)</f>
      </c>
      <c r="AZ28" s="49"/>
      <c r="BA28" s="41">
        <f>AZ28</f>
        <v>0</v>
      </c>
      <c r="BB28" s="50">
        <f>(BA28/2/50)+2734.37</f>
        <v>2734.37</v>
      </c>
      <c r="BC28" s="45">
        <f>BB28/2734.37</f>
        <v>1</v>
      </c>
      <c r="BD28" s="61">
        <f>G28</f>
      </c>
      <c r="BE28" s="52"/>
      <c r="BF28" s="53">
        <f>BA28/BE28</f>
      </c>
      <c r="BG28" s="54">
        <f>BF28/10/2</f>
      </c>
      <c r="BH28" s="38">
        <f>ROUNDUP(BG28/2734.37,0)</f>
      </c>
      <c r="BI28" s="55">
        <f>BG28*1.5/100</f>
      </c>
      <c r="BJ28" s="50">
        <f>(-0.0000004497*POWER(AM28,2))+(0.9588*AM28)+BI28</f>
      </c>
      <c r="BK28" s="38">
        <f>BJ28/(9600/255)</f>
      </c>
      <c r="BL28" s="38">
        <f>(-0.0000004497*POWER(AM28,2))+(0.9588*AM28)-33214</f>
        <v>-33214</v>
      </c>
    </row>
    <row r="29" ht="32.05" customHeight="1">
      <c r="A29" t="s" s="33">
        <v>148</v>
      </c>
      <c r="B29" s="60"/>
      <c r="C29" s="35"/>
      <c r="D29" s="61"/>
      <c r="E29" s="59"/>
      <c r="F29" s="59"/>
      <c r="G29" s="62"/>
      <c r="H29" s="38"/>
      <c r="I29" s="38"/>
      <c r="J29" s="38"/>
      <c r="K29" s="38"/>
      <c r="L29" s="38"/>
      <c r="M29" s="38"/>
      <c r="N29" s="38">
        <f>AL29/5</f>
        <v>0</v>
      </c>
      <c r="O29" s="38"/>
      <c r="P29" s="38"/>
      <c r="Q29" s="38"/>
      <c r="R29" s="38"/>
      <c r="S29" s="38"/>
      <c r="T29" s="38"/>
      <c r="U29" s="38"/>
      <c r="V29" s="39"/>
      <c r="W29" s="40">
        <f>(AJ29*2)/(9600/255)</f>
        <v>0</v>
      </c>
      <c r="X29" s="38">
        <f>BH29</f>
      </c>
      <c r="Y29" s="38">
        <f>BK29</f>
      </c>
      <c r="Z29" s="41">
        <f>AI29/100/(700000/255)</f>
        <v>0</v>
      </c>
      <c r="AA29" s="42"/>
      <c r="AB29" s="42"/>
      <c r="AC29" s="42"/>
      <c r="AD29" s="43"/>
      <c r="AE29" s="38"/>
      <c r="AF29" s="61"/>
      <c r="AG29" s="61"/>
      <c r="AH29" s="61"/>
      <c r="AI29" s="41"/>
      <c r="AJ29" s="41"/>
      <c r="AK29" s="41"/>
      <c r="AL29" s="45"/>
      <c r="AM29" s="45"/>
      <c r="AN29" s="45"/>
      <c r="AO29" s="45"/>
      <c r="AP29" s="45">
        <f>AM29-AO29-AN29</f>
        <v>0</v>
      </c>
      <c r="AQ29" s="45">
        <f>(AP29/0.8)/(AL29/1.852)*54</f>
      </c>
      <c r="AR29" s="45"/>
      <c r="AS29" s="45"/>
      <c r="AT29" s="46">
        <f>AQ29*0.673*54</f>
      </c>
      <c r="AU29" s="46">
        <f>AM29/5</f>
        <v>0</v>
      </c>
      <c r="AV29" s="46">
        <f>AR29*(AS29*1.3*300)</f>
        <v>0</v>
      </c>
      <c r="AW29" s="46">
        <f>(BB29*3/100)</f>
        <v>82.0311</v>
      </c>
      <c r="AX29" s="47">
        <f>AT29+AU29+AV29+AW29</f>
      </c>
      <c r="AY29" s="48">
        <f>AX29/(9600/255)</f>
      </c>
      <c r="AZ29" s="49"/>
      <c r="BA29" s="41">
        <f>AZ29</f>
        <v>0</v>
      </c>
      <c r="BB29" s="50">
        <f>(BA29/2/50)+2734.37</f>
        <v>2734.37</v>
      </c>
      <c r="BC29" s="45">
        <f>BB29/2734.37</f>
        <v>1</v>
      </c>
      <c r="BD29" s="61">
        <f>G29</f>
      </c>
      <c r="BE29" s="52"/>
      <c r="BF29" s="53">
        <f>BA29/BE29</f>
      </c>
      <c r="BG29" s="54">
        <f>BF29/10/2</f>
      </c>
      <c r="BH29" s="38">
        <f>ROUNDUP(BG29/2734.37,0)</f>
      </c>
      <c r="BI29" s="55">
        <f>BG29*1.5/100</f>
      </c>
      <c r="BJ29" s="50">
        <f>(-0.0000004497*POWER(AM29,2))+(0.9588*AM29)+BI29</f>
      </c>
      <c r="BK29" s="38">
        <f>BJ29/(9600/255)</f>
      </c>
      <c r="BL29" s="38">
        <f>(-0.0000004497*POWER(AM29,2))+(0.9588*AM29)-33214</f>
        <v>-33214</v>
      </c>
    </row>
    <row r="30" ht="20.05" customHeight="1">
      <c r="A30" t="s" s="33">
        <v>149</v>
      </c>
      <c r="B30" s="60"/>
      <c r="C30" s="35"/>
      <c r="D30" s="61"/>
      <c r="E30" s="59"/>
      <c r="F30" s="59"/>
      <c r="G30" s="62"/>
      <c r="H30" s="38"/>
      <c r="I30" s="38"/>
      <c r="J30" s="38"/>
      <c r="K30" s="38"/>
      <c r="L30" s="38"/>
      <c r="M30" s="38"/>
      <c r="N30" s="38">
        <f>AL30/5</f>
        <v>0</v>
      </c>
      <c r="O30" s="38"/>
      <c r="P30" s="38"/>
      <c r="Q30" s="38"/>
      <c r="R30" s="38"/>
      <c r="S30" s="38"/>
      <c r="T30" s="38"/>
      <c r="U30" s="38"/>
      <c r="V30" s="39"/>
      <c r="W30" s="40">
        <f>(AJ30*2)/(9600/255)</f>
        <v>0</v>
      </c>
      <c r="X30" s="38">
        <f>BH30</f>
      </c>
      <c r="Y30" s="38">
        <f>BK30</f>
      </c>
      <c r="Z30" s="41">
        <f>AI30/100/(700000/255)</f>
        <v>0</v>
      </c>
      <c r="AA30" s="42"/>
      <c r="AB30" s="42"/>
      <c r="AC30" s="42"/>
      <c r="AD30" s="43"/>
      <c r="AE30" s="38"/>
      <c r="AF30" s="61"/>
      <c r="AG30" s="61"/>
      <c r="AH30" s="61"/>
      <c r="AI30" s="41"/>
      <c r="AJ30" s="41"/>
      <c r="AK30" s="41"/>
      <c r="AL30" s="45"/>
      <c r="AM30" s="45"/>
      <c r="AN30" s="45"/>
      <c r="AO30" s="45"/>
      <c r="AP30" s="45">
        <f>AM30-AO30-AN30</f>
        <v>0</v>
      </c>
      <c r="AQ30" s="45">
        <f>(AP30/0.8)/(AL30/1.852)*54</f>
      </c>
      <c r="AR30" s="45"/>
      <c r="AS30" s="45"/>
      <c r="AT30" s="46">
        <f>AQ30*0.673*54</f>
      </c>
      <c r="AU30" s="46">
        <f>AM30/5</f>
        <v>0</v>
      </c>
      <c r="AV30" s="46">
        <f>AR30*(AS30*1.3*300)</f>
        <v>0</v>
      </c>
      <c r="AW30" s="46">
        <f>(BB30*3/100)</f>
        <v>82.0311</v>
      </c>
      <c r="AX30" s="47">
        <f>AT30+AU30+AV30+AW30</f>
      </c>
      <c r="AY30" s="48">
        <f>AX30/(9600/255)</f>
      </c>
      <c r="AZ30" s="49"/>
      <c r="BA30" s="41">
        <f>AZ30</f>
        <v>0</v>
      </c>
      <c r="BB30" s="50">
        <f>(BA30/2/50)+2734.37</f>
        <v>2734.37</v>
      </c>
      <c r="BC30" s="45">
        <f>BB30/2734.37</f>
        <v>1</v>
      </c>
      <c r="BD30" s="61">
        <f>G30</f>
      </c>
      <c r="BE30" s="52"/>
      <c r="BF30" s="53">
        <f>BA30/BE30</f>
      </c>
      <c r="BG30" s="54">
        <f>BF30/10/2</f>
      </c>
      <c r="BH30" s="38">
        <f>ROUNDUP(BG30/2734.37,0)</f>
      </c>
      <c r="BI30" s="55">
        <f>BG30*1.5/100</f>
      </c>
      <c r="BJ30" s="50">
        <f>(-0.0000004497*POWER(AM30,2))+(0.9588*AM30)+BI30</f>
      </c>
      <c r="BK30" s="38">
        <f>BJ30/(9600/255)</f>
      </c>
      <c r="BL30" s="38">
        <f>(-0.0000004497*POWER(AM30,2))+(0.9588*AM30)-33214</f>
        <v>-33214</v>
      </c>
    </row>
    <row r="31" ht="32.05" customHeight="1">
      <c r="A31" t="s" s="33">
        <v>150</v>
      </c>
      <c r="B31" s="60"/>
      <c r="C31" s="35"/>
      <c r="D31" s="61"/>
      <c r="E31" s="59"/>
      <c r="F31" s="59"/>
      <c r="G31" s="62"/>
      <c r="H31" s="38"/>
      <c r="I31" s="38"/>
      <c r="J31" s="38"/>
      <c r="K31" s="38"/>
      <c r="L31" s="38"/>
      <c r="M31" s="38"/>
      <c r="N31" s="38">
        <f>AL31/5</f>
        <v>0</v>
      </c>
      <c r="O31" s="38"/>
      <c r="P31" s="38"/>
      <c r="Q31" s="38"/>
      <c r="R31" s="38"/>
      <c r="S31" s="38"/>
      <c r="T31" s="38"/>
      <c r="U31" s="38"/>
      <c r="V31" s="39"/>
      <c r="W31" s="40">
        <f>(AJ31*2)/(9600/255)</f>
        <v>0</v>
      </c>
      <c r="X31" s="38">
        <f>BH31</f>
      </c>
      <c r="Y31" s="38">
        <f>BK31</f>
      </c>
      <c r="Z31" s="41">
        <f>AI31/100/(700000/255)</f>
        <v>0</v>
      </c>
      <c r="AA31" s="42"/>
      <c r="AB31" s="42"/>
      <c r="AC31" s="42"/>
      <c r="AD31" s="43"/>
      <c r="AE31" s="38"/>
      <c r="AF31" s="61"/>
      <c r="AG31" s="61"/>
      <c r="AH31" s="61"/>
      <c r="AI31" s="41"/>
      <c r="AJ31" s="41"/>
      <c r="AK31" s="41"/>
      <c r="AL31" s="45"/>
      <c r="AM31" s="45"/>
      <c r="AN31" s="45"/>
      <c r="AO31" s="45"/>
      <c r="AP31" s="45">
        <f>AM31-AO31-AN31</f>
        <v>0</v>
      </c>
      <c r="AQ31" s="45">
        <f>(AP31/0.8)/(AL31/1.852)*54</f>
      </c>
      <c r="AR31" s="45"/>
      <c r="AS31" s="45"/>
      <c r="AT31" s="46">
        <f>AQ31*0.673*54</f>
      </c>
      <c r="AU31" s="46">
        <f>AM31/5</f>
        <v>0</v>
      </c>
      <c r="AV31" s="46">
        <f>AR31*(AS31*1.3*300)</f>
        <v>0</v>
      </c>
      <c r="AW31" s="46">
        <f>(BB31*3/100)</f>
        <v>82.0311</v>
      </c>
      <c r="AX31" s="47">
        <f>AT31+AU31+AV31+AW31</f>
      </c>
      <c r="AY31" s="48">
        <f>AX31/(9600/255)</f>
      </c>
      <c r="AZ31" s="49"/>
      <c r="BA31" s="41">
        <f>AZ31</f>
        <v>0</v>
      </c>
      <c r="BB31" s="50">
        <f>(BA31/2/50)+2734.37</f>
        <v>2734.37</v>
      </c>
      <c r="BC31" s="45">
        <f>BB31/2734.37</f>
        <v>1</v>
      </c>
      <c r="BD31" s="61">
        <f>G31</f>
      </c>
      <c r="BE31" s="52"/>
      <c r="BF31" s="53">
        <f>BA31/BE31</f>
      </c>
      <c r="BG31" s="54">
        <f>BF31/10/2</f>
      </c>
      <c r="BH31" s="38">
        <f>ROUNDUP(BG31/2734.37,0)</f>
      </c>
      <c r="BI31" s="55">
        <f>BG31*1.5/100</f>
      </c>
      <c r="BJ31" s="50">
        <f>(-0.0000004497*POWER(AM31,2))+(0.9588*AM31)+BI31</f>
      </c>
      <c r="BK31" s="38">
        <f>BJ31/(9600/255)</f>
      </c>
      <c r="BL31" s="38">
        <f>(-0.0000004497*POWER(AM31,2))+(0.9588*AM31)-33214</f>
        <v>-33214</v>
      </c>
    </row>
    <row r="32" ht="32.05" customHeight="1">
      <c r="A32" t="s" s="33">
        <v>151</v>
      </c>
      <c r="B32" s="60"/>
      <c r="C32" s="35"/>
      <c r="D32" s="61"/>
      <c r="E32" s="59"/>
      <c r="F32" s="59"/>
      <c r="G32" s="62"/>
      <c r="H32" s="38"/>
      <c r="I32" s="38"/>
      <c r="J32" s="38"/>
      <c r="K32" s="38"/>
      <c r="L32" s="38"/>
      <c r="M32" s="38"/>
      <c r="N32" s="38">
        <f>AL32/5</f>
        <v>0</v>
      </c>
      <c r="O32" s="38"/>
      <c r="P32" s="38"/>
      <c r="Q32" s="38"/>
      <c r="R32" s="38"/>
      <c r="S32" s="38"/>
      <c r="T32" s="38"/>
      <c r="U32" s="38"/>
      <c r="V32" s="39"/>
      <c r="W32" s="40">
        <f>(AJ32*2)/(9600/255)</f>
        <v>0</v>
      </c>
      <c r="X32" s="38">
        <f>BH32</f>
      </c>
      <c r="Y32" s="38">
        <f>BK32</f>
      </c>
      <c r="Z32" s="41">
        <f>AI32/100/(700000/255)</f>
        <v>0</v>
      </c>
      <c r="AA32" s="42"/>
      <c r="AB32" s="42"/>
      <c r="AC32" s="42"/>
      <c r="AD32" s="43"/>
      <c r="AE32" s="38"/>
      <c r="AF32" s="61"/>
      <c r="AG32" s="61"/>
      <c r="AH32" s="61"/>
      <c r="AI32" s="41"/>
      <c r="AJ32" s="41"/>
      <c r="AK32" s="41"/>
      <c r="AL32" s="45"/>
      <c r="AM32" s="45"/>
      <c r="AN32" s="45"/>
      <c r="AO32" s="45"/>
      <c r="AP32" s="45">
        <f>AM32-AO32-AN32</f>
        <v>0</v>
      </c>
      <c r="AQ32" s="45">
        <f>(AP32/0.8)/(AL32/1.852)*54</f>
      </c>
      <c r="AR32" s="45"/>
      <c r="AS32" s="45"/>
      <c r="AT32" s="46">
        <f>AQ32*0.673*54</f>
      </c>
      <c r="AU32" s="46">
        <f>AM32/5</f>
        <v>0</v>
      </c>
      <c r="AV32" s="46">
        <f>AR32*(AS32*1.3*300)</f>
        <v>0</v>
      </c>
      <c r="AW32" s="46">
        <f>(BB32*3/100)</f>
        <v>82.0311</v>
      </c>
      <c r="AX32" s="47">
        <f>AT32+AU32+AV32+AW32</f>
      </c>
      <c r="AY32" s="48">
        <f>AX32/(9600/255)</f>
      </c>
      <c r="AZ32" s="49"/>
      <c r="BA32" s="41">
        <f>AZ32</f>
        <v>0</v>
      </c>
      <c r="BB32" s="50">
        <f>(BA32/2/50)+2734.37</f>
        <v>2734.37</v>
      </c>
      <c r="BC32" s="45">
        <f>BB32/2734.37</f>
        <v>1</v>
      </c>
      <c r="BD32" s="61">
        <f>G32</f>
      </c>
      <c r="BE32" s="52"/>
      <c r="BF32" s="53">
        <f>BA32/BE32</f>
      </c>
      <c r="BG32" s="54">
        <f>BF32/10/2</f>
      </c>
      <c r="BH32" s="38">
        <f>ROUNDUP(BG32/2734.37,0)</f>
      </c>
      <c r="BI32" s="55">
        <f>BG32*1.5/100</f>
      </c>
      <c r="BJ32" s="50">
        <f>(-0.0000004497*POWER(AM32,2))+(0.9588*AM32)+BI32</f>
      </c>
      <c r="BK32" s="38">
        <f>BJ32/(9600/255)</f>
      </c>
      <c r="BL32" s="38">
        <f>(-0.0000004497*POWER(AM32,2))+(0.9588*AM32)-33214</f>
        <v>-33214</v>
      </c>
    </row>
    <row r="33" ht="44.05" customHeight="1">
      <c r="A33" t="s" s="33">
        <v>152</v>
      </c>
      <c r="B33" s="60"/>
      <c r="C33" s="35"/>
      <c r="D33" s="61"/>
      <c r="E33" s="59"/>
      <c r="F33" s="59"/>
      <c r="G33" s="62"/>
      <c r="H33" s="38"/>
      <c r="I33" s="38"/>
      <c r="J33" s="38"/>
      <c r="K33" s="38"/>
      <c r="L33" s="38"/>
      <c r="M33" s="38"/>
      <c r="N33" s="38">
        <f>AL33/5</f>
        <v>0</v>
      </c>
      <c r="O33" s="38"/>
      <c r="P33" s="38"/>
      <c r="Q33" s="38"/>
      <c r="R33" s="38"/>
      <c r="S33" s="38"/>
      <c r="T33" s="38"/>
      <c r="U33" s="38"/>
      <c r="V33" s="39"/>
      <c r="W33" s="40">
        <f>(AJ33*2)/(9600/255)</f>
        <v>0</v>
      </c>
      <c r="X33" s="38">
        <f>BH33</f>
      </c>
      <c r="Y33" s="38">
        <f>BK33</f>
      </c>
      <c r="Z33" s="41">
        <f>AI33/100/(700000/255)</f>
        <v>0</v>
      </c>
      <c r="AA33" s="42"/>
      <c r="AB33" s="42"/>
      <c r="AC33" s="42"/>
      <c r="AD33" s="43"/>
      <c r="AE33" s="38"/>
      <c r="AF33" s="61"/>
      <c r="AG33" s="61"/>
      <c r="AH33" s="61"/>
      <c r="AI33" s="41"/>
      <c r="AJ33" s="41"/>
      <c r="AK33" s="41"/>
      <c r="AL33" s="45"/>
      <c r="AM33" s="45"/>
      <c r="AN33" s="45"/>
      <c r="AO33" s="45"/>
      <c r="AP33" s="45">
        <f>AM33-AO33-AN33</f>
        <v>0</v>
      </c>
      <c r="AQ33" s="45">
        <f>(AP33/0.8)/(AL33/1.852)*54</f>
      </c>
      <c r="AR33" s="45"/>
      <c r="AS33" s="45"/>
      <c r="AT33" s="46">
        <f>AQ33*0.673*54</f>
      </c>
      <c r="AU33" s="46">
        <f>AM33/5</f>
        <v>0</v>
      </c>
      <c r="AV33" s="46">
        <f>AR33*(AS33*1.3*300)</f>
        <v>0</v>
      </c>
      <c r="AW33" s="46">
        <f>(BB33*3/100)</f>
        <v>82.0311</v>
      </c>
      <c r="AX33" s="47">
        <f>AT33+AU33+AV33+AW33</f>
      </c>
      <c r="AY33" s="48">
        <f>AX33/(9600/255)</f>
      </c>
      <c r="AZ33" s="49"/>
      <c r="BA33" s="41">
        <f>AZ33</f>
        <v>0</v>
      </c>
      <c r="BB33" s="50">
        <f>(BA33/2/50)+2734.37</f>
        <v>2734.37</v>
      </c>
      <c r="BC33" s="45">
        <f>BB33/2734.37</f>
        <v>1</v>
      </c>
      <c r="BD33" s="61">
        <f>G33</f>
      </c>
      <c r="BE33" s="52"/>
      <c r="BF33" s="53">
        <f>BA33/BE33</f>
      </c>
      <c r="BG33" s="54">
        <f>BF33/10/2</f>
      </c>
      <c r="BH33" s="38">
        <f>ROUNDUP(BG33/2734.37,0)</f>
      </c>
      <c r="BI33" s="55">
        <f>BG33*1.5/100</f>
      </c>
      <c r="BJ33" s="50">
        <f>(-0.0000004497*POWER(AM33,2))+(0.9588*AM33)+BI33</f>
      </c>
      <c r="BK33" s="38">
        <f>BJ33/(9600/255)</f>
      </c>
      <c r="BL33" s="38">
        <f>(-0.0000004497*POWER(AM33,2))+(0.9588*AM33)-33214</f>
        <v>-33214</v>
      </c>
    </row>
    <row r="34" ht="20.05" customHeight="1">
      <c r="A34" t="s" s="33">
        <v>153</v>
      </c>
      <c r="B34" s="60"/>
      <c r="C34" s="35"/>
      <c r="D34" s="61"/>
      <c r="E34" s="59"/>
      <c r="F34" s="59"/>
      <c r="G34" s="62"/>
      <c r="H34" s="59"/>
      <c r="I34" s="59"/>
      <c r="J34" s="59"/>
      <c r="K34" s="59"/>
      <c r="L34" s="59"/>
      <c r="M34" s="59"/>
      <c r="N34" s="38">
        <f>AL34/5</f>
        <v>0</v>
      </c>
      <c r="O34" s="38"/>
      <c r="P34" s="38"/>
      <c r="Q34" s="38"/>
      <c r="R34" s="38"/>
      <c r="S34" s="38"/>
      <c r="T34" s="38"/>
      <c r="U34" s="38"/>
      <c r="V34" s="39"/>
      <c r="W34" s="40">
        <f>(AJ34*2)/(9600/255)</f>
        <v>0</v>
      </c>
      <c r="X34" s="38">
        <f>BH34</f>
      </c>
      <c r="Y34" s="38">
        <f>BK34</f>
      </c>
      <c r="Z34" s="41">
        <f>AI34/100/(700000/255)</f>
        <v>0</v>
      </c>
      <c r="AA34" s="42">
        <f>1.67*AF34</f>
        <v>0</v>
      </c>
      <c r="AB34" s="42">
        <f>1.67*AG34</f>
        <v>0</v>
      </c>
      <c r="AC34" s="42">
        <f>1.67*AH34</f>
        <v>0</v>
      </c>
      <c r="AD34" s="63"/>
      <c r="AE34" s="59"/>
      <c r="AF34" s="61"/>
      <c r="AG34" s="61"/>
      <c r="AH34" s="61"/>
      <c r="AI34" s="41"/>
      <c r="AJ34" s="41"/>
      <c r="AK34" s="41"/>
      <c r="AL34" s="61"/>
      <c r="AM34" s="61"/>
      <c r="AN34" s="61"/>
      <c r="AO34" s="61"/>
      <c r="AP34" s="45">
        <f>AM34-AO34-AN34</f>
        <v>0</v>
      </c>
      <c r="AQ34" s="45">
        <f>(AP34/0.8)/(AL34/1.852)*54</f>
      </c>
      <c r="AR34" s="61"/>
      <c r="AS34" s="61"/>
      <c r="AT34" s="46">
        <f>AQ34*0.673*54</f>
      </c>
      <c r="AU34" s="46">
        <f>AM34/5</f>
        <v>0</v>
      </c>
      <c r="AV34" s="46">
        <f>AR34*(AS34*1.3*300)</f>
        <v>0</v>
      </c>
      <c r="AW34" s="46">
        <f>(BB34*3/100)</f>
        <v>82.0311</v>
      </c>
      <c r="AX34" s="47">
        <f>AT34+AU34+AV34+AW34</f>
      </c>
      <c r="AY34" s="48">
        <f>AX34/(9600/255)</f>
      </c>
      <c r="AZ34" s="49"/>
      <c r="BA34" s="41">
        <f>AZ34</f>
        <v>0</v>
      </c>
      <c r="BB34" s="50">
        <f>(BA34/2/50)+2734.37</f>
        <v>2734.37</v>
      </c>
      <c r="BC34" s="45">
        <f>BB34/2734.37</f>
        <v>1</v>
      </c>
      <c r="BD34" s="61">
        <f>G34</f>
      </c>
      <c r="BE34" s="52"/>
      <c r="BF34" s="53">
        <f>BA34/BE34</f>
      </c>
      <c r="BG34" s="54">
        <f>BF34/10/2</f>
      </c>
      <c r="BH34" s="38">
        <f>ROUNDUP(BG34/2734.37,0)</f>
      </c>
      <c r="BI34" s="55">
        <f>BG34*1.5/100</f>
      </c>
      <c r="BJ34" s="50">
        <f>(-0.0000004497*POWER(AM34,2))+(0.9588*AM34)+BI34</f>
      </c>
      <c r="BK34" s="38">
        <f>BJ34/(9600/255)</f>
      </c>
      <c r="BL34" s="38">
        <f>(-0.0000004497*POWER(AM34,2))+(0.9588*AM34)-33214</f>
        <v>-33214</v>
      </c>
    </row>
    <row r="35" ht="44.05" customHeight="1">
      <c r="A35" t="s" s="33">
        <v>154</v>
      </c>
      <c r="B35" s="60"/>
      <c r="C35" s="35"/>
      <c r="D35" s="61"/>
      <c r="E35" s="59"/>
      <c r="F35" s="59"/>
      <c r="G35" s="62"/>
      <c r="H35" s="59"/>
      <c r="I35" s="59"/>
      <c r="J35" s="59"/>
      <c r="K35" s="59"/>
      <c r="L35" s="59"/>
      <c r="M35" s="59"/>
      <c r="N35" s="38">
        <f>AL35/5</f>
        <v>0</v>
      </c>
      <c r="O35" s="38"/>
      <c r="P35" s="38"/>
      <c r="Q35" s="38"/>
      <c r="R35" s="38"/>
      <c r="S35" s="38"/>
      <c r="T35" s="38"/>
      <c r="U35" s="38"/>
      <c r="V35" s="39"/>
      <c r="W35" s="40">
        <f>(AJ35*2)/(9600/255)</f>
        <v>0</v>
      </c>
      <c r="X35" s="38">
        <f>BH35</f>
      </c>
      <c r="Y35" s="38">
        <f>BK35</f>
      </c>
      <c r="Z35" s="41">
        <f>AI35/100/(700000/255)</f>
        <v>0</v>
      </c>
      <c r="AA35" s="42">
        <f>1.67*AF35</f>
        <v>0</v>
      </c>
      <c r="AB35" s="42">
        <f>1.67*AG35</f>
        <v>0</v>
      </c>
      <c r="AC35" s="42">
        <f>1.67*AH35</f>
        <v>0</v>
      </c>
      <c r="AD35" s="63"/>
      <c r="AE35" s="59"/>
      <c r="AF35" s="61"/>
      <c r="AG35" s="61"/>
      <c r="AH35" s="61"/>
      <c r="AI35" s="41"/>
      <c r="AJ35" s="41"/>
      <c r="AK35" s="41"/>
      <c r="AL35" s="61"/>
      <c r="AM35" s="61"/>
      <c r="AN35" s="61"/>
      <c r="AO35" s="61"/>
      <c r="AP35" s="45">
        <f>AM35-AO35-AN35</f>
        <v>0</v>
      </c>
      <c r="AQ35" s="45">
        <f>(AP35/0.8)/(AL35/1.852)*54</f>
      </c>
      <c r="AR35" s="61"/>
      <c r="AS35" s="61"/>
      <c r="AT35" s="46">
        <f>AQ35*0.673*54</f>
      </c>
      <c r="AU35" s="46">
        <f>AM35/5</f>
        <v>0</v>
      </c>
      <c r="AV35" s="46">
        <f>AR35*(AS35*1.3*300)</f>
        <v>0</v>
      </c>
      <c r="AW35" s="46">
        <f>(BB35*3/100)</f>
        <v>82.0311</v>
      </c>
      <c r="AX35" s="47">
        <f>AT35+AU35+AV35+AW35</f>
      </c>
      <c r="AY35" s="48">
        <f>AX35/(9600/255)</f>
      </c>
      <c r="AZ35" s="49"/>
      <c r="BA35" s="41">
        <f>AZ35</f>
        <v>0</v>
      </c>
      <c r="BB35" s="50">
        <f>(BA35/2/50)+2734.37</f>
        <v>2734.37</v>
      </c>
      <c r="BC35" s="45">
        <f>BB35/2734.37</f>
        <v>1</v>
      </c>
      <c r="BD35" s="61">
        <f>G35</f>
      </c>
      <c r="BE35" s="52"/>
      <c r="BF35" s="53">
        <f>BA35/BE35</f>
      </c>
      <c r="BG35" s="54">
        <f>BF35/10/2</f>
      </c>
      <c r="BH35" s="38">
        <f>ROUNDUP(BG35/2734.37,0)</f>
      </c>
      <c r="BI35" s="55">
        <f>BG35*1.5/100</f>
      </c>
      <c r="BJ35" s="50">
        <f>(-0.0000004497*POWER(AM35,2))+(0.9588*AM35)+BI35</f>
      </c>
      <c r="BK35" s="38">
        <f>BJ35/(9600/255)</f>
      </c>
      <c r="BL35" s="38">
        <f>(-0.0000004497*POWER(AM35,2))+(0.9588*AM35)-33214</f>
        <v>-33214</v>
      </c>
    </row>
    <row r="36" ht="20.05" customHeight="1">
      <c r="A36" t="s" s="33">
        <v>155</v>
      </c>
      <c r="B36" s="60"/>
      <c r="C36" s="35"/>
      <c r="D36" s="61"/>
      <c r="E36" s="59"/>
      <c r="F36" s="59"/>
      <c r="G36" s="62"/>
      <c r="H36" s="59"/>
      <c r="I36" s="59"/>
      <c r="J36" s="59"/>
      <c r="K36" s="59"/>
      <c r="L36" s="59"/>
      <c r="M36" s="59"/>
      <c r="N36" s="38">
        <f>AL36/5</f>
        <v>0</v>
      </c>
      <c r="O36" s="38"/>
      <c r="P36" s="38"/>
      <c r="Q36" s="38"/>
      <c r="R36" s="38"/>
      <c r="S36" s="38"/>
      <c r="T36" s="38"/>
      <c r="U36" s="38"/>
      <c r="V36" s="39"/>
      <c r="W36" s="40">
        <f>(AJ36*2)/(9600/255)</f>
        <v>0</v>
      </c>
      <c r="X36" s="38">
        <f>BH36</f>
      </c>
      <c r="Y36" s="38">
        <f>BK36</f>
      </c>
      <c r="Z36" s="41">
        <f>AI36/100/(700000/255)</f>
        <v>0</v>
      </c>
      <c r="AA36" s="42">
        <f>1.67*AF36</f>
        <v>0</v>
      </c>
      <c r="AB36" s="42">
        <f>1.67*AG36</f>
        <v>0</v>
      </c>
      <c r="AC36" s="42">
        <f>1.67*AH36</f>
        <v>0</v>
      </c>
      <c r="AD36" s="63"/>
      <c r="AE36" s="59"/>
      <c r="AF36" s="61"/>
      <c r="AG36" s="61"/>
      <c r="AH36" s="61"/>
      <c r="AI36" s="41"/>
      <c r="AJ36" s="41"/>
      <c r="AK36" s="41"/>
      <c r="AL36" s="61"/>
      <c r="AM36" s="61"/>
      <c r="AN36" s="61"/>
      <c r="AO36" s="61"/>
      <c r="AP36" s="45">
        <f>AM36-AO36-AN36</f>
        <v>0</v>
      </c>
      <c r="AQ36" s="45">
        <f>(AP36/0.8)/(AL36/1.852)*54</f>
      </c>
      <c r="AR36" s="61"/>
      <c r="AS36" s="61"/>
      <c r="AT36" s="46">
        <f>AQ36*0.673*54</f>
      </c>
      <c r="AU36" s="46">
        <f>AM36/5</f>
        <v>0</v>
      </c>
      <c r="AV36" s="46">
        <f>AR36*(AS36*1.3*300)</f>
        <v>0</v>
      </c>
      <c r="AW36" s="46">
        <f>(BB36*3/100)</f>
        <v>82.0311</v>
      </c>
      <c r="AX36" s="47">
        <f>AT36+AU36+AV36+AW36</f>
      </c>
      <c r="AY36" s="48">
        <f>AX36/(9600/255)</f>
      </c>
      <c r="AZ36" s="49"/>
      <c r="BA36" s="41">
        <f>AZ36</f>
        <v>0</v>
      </c>
      <c r="BB36" s="50">
        <f>(BA36/2/50)+2734.37</f>
        <v>2734.37</v>
      </c>
      <c r="BC36" s="45">
        <f>BB36/2734.37</f>
        <v>1</v>
      </c>
      <c r="BD36" s="61">
        <f>G36</f>
      </c>
      <c r="BE36" s="52"/>
      <c r="BF36" s="53">
        <f>BA36/BE36</f>
      </c>
      <c r="BG36" s="54">
        <f>BF36/10/2</f>
      </c>
      <c r="BH36" s="38">
        <f>ROUNDUP(BG36/2734.37,0)</f>
      </c>
      <c r="BI36" s="55">
        <f>BG36*1.5/100</f>
      </c>
      <c r="BJ36" s="50">
        <f>(-0.0000004497*POWER(AM36,2))+(0.9588*AM36)+BI36</f>
      </c>
      <c r="BK36" s="38">
        <f>BJ36/(9600/255)</f>
      </c>
      <c r="BL36" s="38">
        <f>(-0.0000004497*POWER(AM36,2))+(0.9588*AM36)-33214</f>
        <v>-33214</v>
      </c>
    </row>
    <row r="37" ht="20.05" customHeight="1">
      <c r="A37" s="64"/>
      <c r="B37" s="60"/>
      <c r="C37" s="35"/>
      <c r="D37" s="61"/>
      <c r="E37" s="59"/>
      <c r="F37" s="59"/>
      <c r="G37" s="62"/>
      <c r="H37" s="59"/>
      <c r="I37" s="59"/>
      <c r="J37" s="59"/>
      <c r="K37" s="59"/>
      <c r="L37" s="59"/>
      <c r="M37" s="59"/>
      <c r="N37" s="38">
        <f>AL37/5</f>
        <v>0</v>
      </c>
      <c r="O37" s="38"/>
      <c r="P37" s="38"/>
      <c r="Q37" s="38"/>
      <c r="R37" s="38"/>
      <c r="S37" s="38"/>
      <c r="T37" s="38"/>
      <c r="U37" s="38"/>
      <c r="V37" s="39"/>
      <c r="W37" s="40">
        <f>(AJ37*2)/(9600/255)</f>
        <v>0</v>
      </c>
      <c r="X37" s="38">
        <f>BH37</f>
      </c>
      <c r="Y37" s="38">
        <f>BK37</f>
      </c>
      <c r="Z37" s="41">
        <f>AI37/100/(700000/255)</f>
        <v>0</v>
      </c>
      <c r="AA37" s="42">
        <f>1.67*AF37</f>
        <v>0</v>
      </c>
      <c r="AB37" s="42">
        <f>1.67*AG37</f>
        <v>0</v>
      </c>
      <c r="AC37" s="42">
        <f>1.67*AH37</f>
        <v>0</v>
      </c>
      <c r="AD37" s="63"/>
      <c r="AE37" s="59"/>
      <c r="AF37" s="61"/>
      <c r="AG37" s="61"/>
      <c r="AH37" s="61"/>
      <c r="AI37" s="41"/>
      <c r="AJ37" s="41"/>
      <c r="AK37" s="41"/>
      <c r="AL37" s="61"/>
      <c r="AM37" s="61"/>
      <c r="AN37" s="61"/>
      <c r="AO37" s="61"/>
      <c r="AP37" s="45">
        <f>AM37-AO37-AN37</f>
        <v>0</v>
      </c>
      <c r="AQ37" s="45">
        <f>(AP37/0.8)/(AL37/1.852)*54</f>
      </c>
      <c r="AR37" s="61"/>
      <c r="AS37" s="61"/>
      <c r="AT37" s="46">
        <f>AQ37*0.673*54</f>
      </c>
      <c r="AU37" s="46">
        <f>AM37/5</f>
        <v>0</v>
      </c>
      <c r="AV37" s="46">
        <f>AR37*(AS37*1.3*300)</f>
        <v>0</v>
      </c>
      <c r="AW37" s="46">
        <f>(BB37*3/100)</f>
        <v>82.0311</v>
      </c>
      <c r="AX37" s="47">
        <f>AT37+AU37+AV37+AW37</f>
      </c>
      <c r="AY37" s="48">
        <f>AX37/(9600/255)</f>
      </c>
      <c r="AZ37" s="49"/>
      <c r="BA37" s="41">
        <f>AZ37</f>
        <v>0</v>
      </c>
      <c r="BB37" s="50">
        <f>(BA37/2/50)+2734.37</f>
        <v>2734.37</v>
      </c>
      <c r="BC37" s="45">
        <f>BB37/2734.37</f>
        <v>1</v>
      </c>
      <c r="BD37" s="61">
        <f>G37</f>
      </c>
      <c r="BE37" s="52"/>
      <c r="BF37" s="53">
        <f>BA37/BE37</f>
      </c>
      <c r="BG37" s="54">
        <f>BF37/10/2</f>
      </c>
      <c r="BH37" s="38">
        <f>ROUNDUP(BG37/2734.37,0)</f>
      </c>
      <c r="BI37" s="55">
        <f>BG37*1.5/100</f>
      </c>
      <c r="BJ37" s="50">
        <f>(-0.0000004497*POWER(AM37,2))+(0.9588*AM37)+BI37</f>
      </c>
      <c r="BK37" s="38">
        <f>BJ37/(9600/255)</f>
      </c>
      <c r="BL37" s="38">
        <f>(-0.0000004497*POWER(AM37,2))+(0.9588*AM37)-33214</f>
        <v>-33214</v>
      </c>
    </row>
    <row r="38" ht="20.05" customHeight="1">
      <c r="A38" s="64"/>
      <c r="B38" s="60"/>
      <c r="C38" s="35"/>
      <c r="D38" s="61"/>
      <c r="E38" s="59"/>
      <c r="F38" s="59"/>
      <c r="G38" s="62"/>
      <c r="H38" s="59"/>
      <c r="I38" s="59"/>
      <c r="J38" s="59"/>
      <c r="K38" s="59"/>
      <c r="L38" s="59"/>
      <c r="M38" s="59"/>
      <c r="N38" s="38">
        <f>AL38/5</f>
        <v>0</v>
      </c>
      <c r="O38" s="38"/>
      <c r="P38" s="38"/>
      <c r="Q38" s="38"/>
      <c r="R38" s="38"/>
      <c r="S38" s="38"/>
      <c r="T38" s="38"/>
      <c r="U38" s="38"/>
      <c r="V38" s="39"/>
      <c r="W38" s="40">
        <f>(AJ38*2)/(9600/255)</f>
        <v>0</v>
      </c>
      <c r="X38" s="38">
        <f>BH38</f>
      </c>
      <c r="Y38" s="38">
        <f>BK38</f>
      </c>
      <c r="Z38" s="41">
        <f>AI38/100/(700000/255)</f>
        <v>0</v>
      </c>
      <c r="AA38" s="42">
        <f>1.67*AF38</f>
        <v>0</v>
      </c>
      <c r="AB38" s="42">
        <f>1.67*AG38</f>
        <v>0</v>
      </c>
      <c r="AC38" s="42">
        <f>1.67*AH38</f>
        <v>0</v>
      </c>
      <c r="AD38" s="63"/>
      <c r="AE38" s="59"/>
      <c r="AF38" s="61"/>
      <c r="AG38" s="61"/>
      <c r="AH38" s="61"/>
      <c r="AI38" s="41"/>
      <c r="AJ38" s="41"/>
      <c r="AK38" s="41"/>
      <c r="AL38" s="61"/>
      <c r="AM38" s="61"/>
      <c r="AN38" s="61"/>
      <c r="AO38" s="61"/>
      <c r="AP38" s="45">
        <f>AM38-AO38-AN38</f>
        <v>0</v>
      </c>
      <c r="AQ38" s="45">
        <f>(AP38/0.8)/(AL38/1.852)*54</f>
      </c>
      <c r="AR38" s="61"/>
      <c r="AS38" s="61"/>
      <c r="AT38" s="46">
        <f>AQ38*0.673*54</f>
      </c>
      <c r="AU38" s="46">
        <f>AM38/5</f>
        <v>0</v>
      </c>
      <c r="AV38" s="46">
        <f>AR38*(AS38*1.3*300)</f>
        <v>0</v>
      </c>
      <c r="AW38" s="46">
        <f>(BB38*3/100)</f>
        <v>82.0311</v>
      </c>
      <c r="AX38" s="47">
        <f>AT38+AU38+AV38+AW38</f>
      </c>
      <c r="AY38" s="48">
        <f>AX38/(9600/255)</f>
      </c>
      <c r="AZ38" s="49"/>
      <c r="BA38" s="41">
        <f>AZ38</f>
        <v>0</v>
      </c>
      <c r="BB38" s="50">
        <f>(BA38/2/50)+2734.37</f>
        <v>2734.37</v>
      </c>
      <c r="BC38" s="45">
        <f>BB38/2734.37</f>
        <v>1</v>
      </c>
      <c r="BD38" s="61">
        <f>G38</f>
      </c>
      <c r="BE38" s="52"/>
      <c r="BF38" s="53">
        <f>BA38/BE38</f>
      </c>
      <c r="BG38" s="54">
        <f>BF38/10/2</f>
      </c>
      <c r="BH38" s="38">
        <f>ROUNDUP(BG38/2734.37,0)</f>
      </c>
      <c r="BI38" s="55">
        <f>BG38*1.5/100</f>
      </c>
      <c r="BJ38" s="50">
        <f>(-0.0000004497*POWER(AM38,2))+(0.9588*AM38)+BI38</f>
      </c>
      <c r="BK38" s="38">
        <f>BJ38/(9600/255)</f>
      </c>
      <c r="BL38" s="38">
        <f>(-0.0000004497*POWER(AM38,2))+(0.9588*AM38)-33214</f>
        <v>-33214</v>
      </c>
    </row>
    <row r="39" ht="20.05" customHeight="1">
      <c r="A39" s="64"/>
      <c r="B39" s="60"/>
      <c r="C39" s="35"/>
      <c r="D39" s="61"/>
      <c r="E39" s="59"/>
      <c r="F39" s="59"/>
      <c r="G39" s="62"/>
      <c r="H39" s="59"/>
      <c r="I39" s="59"/>
      <c r="J39" s="59"/>
      <c r="K39" s="59"/>
      <c r="L39" s="59"/>
      <c r="M39" s="59"/>
      <c r="N39" s="38">
        <f>AL39/5</f>
        <v>0</v>
      </c>
      <c r="O39" s="38"/>
      <c r="P39" s="38"/>
      <c r="Q39" s="38"/>
      <c r="R39" s="38"/>
      <c r="S39" s="38"/>
      <c r="T39" s="38"/>
      <c r="U39" s="38"/>
      <c r="V39" s="39"/>
      <c r="W39" s="40">
        <f>(AJ39*2)/(9600/255)</f>
        <v>0</v>
      </c>
      <c r="X39" s="38">
        <f>BH39</f>
      </c>
      <c r="Y39" s="38">
        <f>BK39</f>
      </c>
      <c r="Z39" s="41">
        <f>AI39/100/(700000/255)</f>
        <v>0</v>
      </c>
      <c r="AA39" s="42">
        <f>1.67*AF39</f>
        <v>0</v>
      </c>
      <c r="AB39" s="42">
        <f>1.67*AG39</f>
        <v>0</v>
      </c>
      <c r="AC39" s="42">
        <f>1.67*AH39</f>
        <v>0</v>
      </c>
      <c r="AD39" s="63"/>
      <c r="AE39" s="59"/>
      <c r="AF39" s="61"/>
      <c r="AG39" s="61"/>
      <c r="AH39" s="61"/>
      <c r="AI39" s="41"/>
      <c r="AJ39" s="41"/>
      <c r="AK39" s="41"/>
      <c r="AL39" s="61"/>
      <c r="AM39" s="61"/>
      <c r="AN39" s="61"/>
      <c r="AO39" s="61"/>
      <c r="AP39" s="45">
        <f>AM39-AO39-AN39</f>
        <v>0</v>
      </c>
      <c r="AQ39" s="45">
        <f>(AP39/0.8)/(AL39/1.852)*54</f>
      </c>
      <c r="AR39" s="61"/>
      <c r="AS39" s="61"/>
      <c r="AT39" s="46">
        <f>AQ39*0.673*54</f>
      </c>
      <c r="AU39" s="46">
        <f>AM39/5</f>
        <v>0</v>
      </c>
      <c r="AV39" s="46">
        <f>AR39*(AS39*1.3*300)</f>
        <v>0</v>
      </c>
      <c r="AW39" s="46">
        <f>(BB39*3/100)</f>
        <v>82.0311</v>
      </c>
      <c r="AX39" s="47">
        <f>AT39+AU39+AV39+AW39</f>
      </c>
      <c r="AY39" s="48">
        <f>AX39/(9600/255)</f>
      </c>
      <c r="AZ39" s="49"/>
      <c r="BA39" s="41">
        <f>AZ39</f>
        <v>0</v>
      </c>
      <c r="BB39" s="50">
        <f>(BA39/2/50)+2734.37</f>
        <v>2734.37</v>
      </c>
      <c r="BC39" s="45">
        <f>BB39/2734.37</f>
        <v>1</v>
      </c>
      <c r="BD39" s="61">
        <f>G39</f>
      </c>
      <c r="BE39" s="52"/>
      <c r="BF39" s="53">
        <f>BA39/BE39</f>
      </c>
      <c r="BG39" s="54">
        <f>BF39/10/2</f>
      </c>
      <c r="BH39" s="38">
        <f>ROUNDUP(BG39/2734.37,0)</f>
      </c>
      <c r="BI39" s="55">
        <f>BG39*1.5/100</f>
      </c>
      <c r="BJ39" s="50">
        <f>(-0.0000004497*POWER(AM39,2))+(0.9588*AM39)+BI39</f>
      </c>
      <c r="BK39" s="38">
        <f>BJ39/(9600/255)</f>
      </c>
      <c r="BL39" s="38">
        <f>(-0.0000004497*POWER(AM39,2))+(0.9588*AM39)-33214</f>
        <v>-33214</v>
      </c>
    </row>
    <row r="40" ht="20.05" customHeight="1">
      <c r="A40" s="64"/>
      <c r="B40" s="60"/>
      <c r="C40" s="35"/>
      <c r="D40" s="61"/>
      <c r="E40" s="59"/>
      <c r="F40" s="59"/>
      <c r="G40" s="62"/>
      <c r="H40" s="59"/>
      <c r="I40" s="59"/>
      <c r="J40" s="59"/>
      <c r="K40" s="59"/>
      <c r="L40" s="59"/>
      <c r="M40" s="59"/>
      <c r="N40" s="38">
        <f>AL40/5</f>
        <v>0</v>
      </c>
      <c r="O40" s="38"/>
      <c r="P40" s="38"/>
      <c r="Q40" s="38"/>
      <c r="R40" s="38"/>
      <c r="S40" s="38"/>
      <c r="T40" s="38"/>
      <c r="U40" s="38"/>
      <c r="V40" s="39"/>
      <c r="W40" s="40">
        <f>(AJ40*2)/(9600/255)</f>
        <v>0</v>
      </c>
      <c r="X40" s="38">
        <f>BH40</f>
      </c>
      <c r="Y40" s="38">
        <f>BK40</f>
      </c>
      <c r="Z40" s="41">
        <f>AI40/100/(700000/255)</f>
        <v>0</v>
      </c>
      <c r="AA40" s="42">
        <f>1.67*AF40</f>
        <v>0</v>
      </c>
      <c r="AB40" s="42">
        <f>1.67*AG40</f>
        <v>0</v>
      </c>
      <c r="AC40" s="42">
        <f>1.67*AH40</f>
        <v>0</v>
      </c>
      <c r="AD40" s="63"/>
      <c r="AE40" s="59"/>
      <c r="AF40" s="61"/>
      <c r="AG40" s="61"/>
      <c r="AH40" s="61"/>
      <c r="AI40" s="41"/>
      <c r="AJ40" s="41"/>
      <c r="AK40" s="41"/>
      <c r="AL40" s="61"/>
      <c r="AM40" s="61"/>
      <c r="AN40" s="61"/>
      <c r="AO40" s="61"/>
      <c r="AP40" s="45">
        <f>AM40-AO40-AN40</f>
        <v>0</v>
      </c>
      <c r="AQ40" s="45">
        <f>(AP40/0.8)/(AL40/1.852)*54</f>
      </c>
      <c r="AR40" s="61"/>
      <c r="AS40" s="61"/>
      <c r="AT40" s="46">
        <f>AQ40*0.673*54</f>
      </c>
      <c r="AU40" s="46">
        <f>AM40/5</f>
        <v>0</v>
      </c>
      <c r="AV40" s="46">
        <f>AR40*(AS40*1.3*300)</f>
        <v>0</v>
      </c>
      <c r="AW40" s="46">
        <f>(BB40*3/100)</f>
        <v>82.0311</v>
      </c>
      <c r="AX40" s="47">
        <f>AT40+AU40+AV40+AW40</f>
      </c>
      <c r="AY40" s="48">
        <f>AX40/(9600/255)</f>
      </c>
      <c r="AZ40" s="49"/>
      <c r="BA40" s="41">
        <f>AZ40</f>
        <v>0</v>
      </c>
      <c r="BB40" s="50">
        <f>(BA40/2/50)+2734.37</f>
        <v>2734.37</v>
      </c>
      <c r="BC40" s="45">
        <f>BB40/2734.37</f>
        <v>1</v>
      </c>
      <c r="BD40" s="61">
        <f>G40</f>
      </c>
      <c r="BE40" s="52"/>
      <c r="BF40" s="53">
        <f>BA40/BE40</f>
      </c>
      <c r="BG40" s="54">
        <f>BF40/10/2</f>
      </c>
      <c r="BH40" s="38">
        <f>ROUNDUP(BG40/2734.37,0)</f>
      </c>
      <c r="BI40" s="55">
        <f>BG40*1.5/100</f>
      </c>
      <c r="BJ40" s="50">
        <f>(-0.0000004497*POWER(AM40,2))+(0.9588*AM40)+BI40</f>
      </c>
      <c r="BK40" s="38">
        <f>BJ40/(9600/255)</f>
      </c>
      <c r="BL40" s="38">
        <f>(-0.0000004497*POWER(AM40,2))+(0.9588*AM40)-33214</f>
        <v>-33214</v>
      </c>
    </row>
    <row r="41" ht="20.05" customHeight="1">
      <c r="A41" s="64"/>
      <c r="B41" s="60"/>
      <c r="C41" s="35"/>
      <c r="D41" s="61"/>
      <c r="E41" s="59"/>
      <c r="F41" s="59"/>
      <c r="G41" s="62"/>
      <c r="H41" s="59"/>
      <c r="I41" s="59"/>
      <c r="J41" s="59"/>
      <c r="K41" s="59"/>
      <c r="L41" s="59"/>
      <c r="M41" s="59"/>
      <c r="N41" s="38">
        <f>AL41/5</f>
        <v>0</v>
      </c>
      <c r="O41" s="38"/>
      <c r="P41" s="38"/>
      <c r="Q41" s="38"/>
      <c r="R41" s="38"/>
      <c r="S41" s="38"/>
      <c r="T41" s="38"/>
      <c r="U41" s="38"/>
      <c r="V41" s="39"/>
      <c r="W41" s="40">
        <f>(AJ41*2)/(9600/255)</f>
        <v>0</v>
      </c>
      <c r="X41" s="38">
        <f>BH41</f>
      </c>
      <c r="Y41" s="38">
        <f>BK41</f>
      </c>
      <c r="Z41" s="41">
        <f>AI41/100/(700000/255)</f>
        <v>0</v>
      </c>
      <c r="AA41" s="42">
        <f>1.67*AF41</f>
        <v>0</v>
      </c>
      <c r="AB41" s="42">
        <f>1.67*AG41</f>
        <v>0</v>
      </c>
      <c r="AC41" s="42">
        <f>1.67*AH41</f>
        <v>0</v>
      </c>
      <c r="AD41" s="63"/>
      <c r="AE41" s="59"/>
      <c r="AF41" s="61"/>
      <c r="AG41" s="61"/>
      <c r="AH41" s="61"/>
      <c r="AI41" s="41"/>
      <c r="AJ41" s="41"/>
      <c r="AK41" s="41"/>
      <c r="AL41" s="61"/>
      <c r="AM41" s="61"/>
      <c r="AN41" s="61"/>
      <c r="AO41" s="61"/>
      <c r="AP41" s="45">
        <f>AM41-AO41-AN41</f>
        <v>0</v>
      </c>
      <c r="AQ41" s="45">
        <f>(AP41/0.8)/(AL41/1.852)*54</f>
      </c>
      <c r="AR41" s="61"/>
      <c r="AS41" s="61"/>
      <c r="AT41" s="46">
        <f>AQ41*0.673*54</f>
      </c>
      <c r="AU41" s="46">
        <f>AM41/5</f>
        <v>0</v>
      </c>
      <c r="AV41" s="46">
        <f>AR41*(AS41*1.3*300)</f>
        <v>0</v>
      </c>
      <c r="AW41" s="46">
        <f>(BB41*3/100)</f>
        <v>82.0311</v>
      </c>
      <c r="AX41" s="47">
        <f>AT41+AU41+AV41+AW41</f>
      </c>
      <c r="AY41" s="48">
        <f>AX41/(9600/255)</f>
      </c>
      <c r="AZ41" s="49"/>
      <c r="BA41" s="41">
        <f>AZ41</f>
        <v>0</v>
      </c>
      <c r="BB41" s="50">
        <f>(BA41/2/50)+2734.37</f>
        <v>2734.37</v>
      </c>
      <c r="BC41" s="45">
        <f>BB41/2734.37</f>
        <v>1</v>
      </c>
      <c r="BD41" s="61">
        <f>G41</f>
      </c>
      <c r="BE41" s="52"/>
      <c r="BF41" s="53">
        <f>BA41/BE41</f>
      </c>
      <c r="BG41" s="54">
        <f>BF41/10/2</f>
      </c>
      <c r="BH41" s="38">
        <f>ROUNDUP(BG41/2734.37,0)</f>
      </c>
      <c r="BI41" s="55">
        <f>BG41*1.5/100</f>
      </c>
      <c r="BJ41" s="50">
        <f>(-0.0000004497*POWER(AM41,2))+(0.9588*AM41)+BI41</f>
      </c>
      <c r="BK41" s="38">
        <f>BJ41/(9600/255)</f>
      </c>
      <c r="BL41" s="38">
        <f>(-0.0000004497*POWER(AM41,2))+(0.9588*AM41)-33214</f>
        <v>-33214</v>
      </c>
    </row>
    <row r="42" ht="20.05" customHeight="1">
      <c r="A42" t="s" s="33">
        <v>156</v>
      </c>
      <c r="B42" t="s" s="65">
        <v>157</v>
      </c>
      <c r="C42" s="35"/>
      <c r="D42" s="61"/>
      <c r="E42" s="59"/>
      <c r="F42" s="59"/>
      <c r="G42" s="62"/>
      <c r="H42" s="59"/>
      <c r="I42" s="59"/>
      <c r="J42" s="59"/>
      <c r="K42" s="59"/>
      <c r="L42" s="59"/>
      <c r="M42" s="59"/>
      <c r="N42" s="38">
        <f>AL42/5</f>
        <v>0</v>
      </c>
      <c r="O42" s="38"/>
      <c r="P42" s="38"/>
      <c r="Q42" s="38"/>
      <c r="R42" s="38"/>
      <c r="S42" s="38"/>
      <c r="T42" s="38"/>
      <c r="U42" s="38"/>
      <c r="V42" s="39"/>
      <c r="W42" s="40">
        <f>(AJ42*2)/(9600/255)</f>
        <v>0</v>
      </c>
      <c r="X42" s="38">
        <f>BH42</f>
      </c>
      <c r="Y42" s="38">
        <f>BK42</f>
      </c>
      <c r="Z42" s="41">
        <f>AI42/100/(700000/255)</f>
        <v>0</v>
      </c>
      <c r="AA42" s="42">
        <f>1.67*AF42</f>
        <v>0</v>
      </c>
      <c r="AB42" s="42">
        <f>1.67*AG42</f>
        <v>0</v>
      </c>
      <c r="AC42" s="42">
        <f>1.67*AH42</f>
        <v>0</v>
      </c>
      <c r="AD42" s="63"/>
      <c r="AE42" s="59"/>
      <c r="AF42" s="61"/>
      <c r="AG42" s="61"/>
      <c r="AH42" s="61"/>
      <c r="AI42" s="41"/>
      <c r="AJ42" s="41"/>
      <c r="AK42" s="41"/>
      <c r="AL42" s="61"/>
      <c r="AM42" s="61"/>
      <c r="AN42" s="61"/>
      <c r="AO42" s="61"/>
      <c r="AP42" s="45">
        <f>AM42-AO42-AN42</f>
        <v>0</v>
      </c>
      <c r="AQ42" s="45">
        <f>(AP42/0.8)/(AL42/1.852)*54</f>
      </c>
      <c r="AR42" s="61"/>
      <c r="AS42" s="61"/>
      <c r="AT42" s="46">
        <f>AQ42*0.673*54</f>
      </c>
      <c r="AU42" s="46">
        <f>AM42/5</f>
        <v>0</v>
      </c>
      <c r="AV42" s="46">
        <f>AR42*(AS42*1.3*300)</f>
        <v>0</v>
      </c>
      <c r="AW42" s="46">
        <f>(BB42*3/100)</f>
        <v>82.0311</v>
      </c>
      <c r="AX42" s="47">
        <f>AT42+AU42+AV42+AW42</f>
      </c>
      <c r="AY42" s="48">
        <f>AX42/(9600/255)</f>
      </c>
      <c r="AZ42" s="49"/>
      <c r="BA42" s="41">
        <f>AZ42</f>
        <v>0</v>
      </c>
      <c r="BB42" s="50">
        <f>(BA42/2/50)+2734.37</f>
        <v>2734.37</v>
      </c>
      <c r="BC42" s="45">
        <f>BB42/2734.37</f>
        <v>1</v>
      </c>
      <c r="BD42" s="61">
        <f>G42</f>
      </c>
      <c r="BE42" s="52"/>
      <c r="BF42" s="53">
        <f>BA42/BE42</f>
      </c>
      <c r="BG42" s="54">
        <f>BF42/10/2</f>
      </c>
      <c r="BH42" s="38">
        <f>ROUNDUP(BG42/2734.37,0)</f>
      </c>
      <c r="BI42" s="55">
        <f>BG42*1.5/100</f>
      </c>
      <c r="BJ42" s="50">
        <f>(-0.0000004497*POWER(AM42,2))+(0.9588*AM42)+BI42</f>
      </c>
      <c r="BK42" s="38">
        <f>BJ42/(9600/255)</f>
      </c>
      <c r="BL42" s="38">
        <f>(-0.0000004497*POWER(AM42,2))+(0.9588*AM42)-33214</f>
        <v>-33214</v>
      </c>
    </row>
  </sheetData>
  <mergeCells count="1">
    <mergeCell ref="A1:BL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dimension ref="A2:BL4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0.4609" style="66" customWidth="1"/>
    <col min="2" max="2" width="13.4375" style="66" customWidth="1"/>
    <col min="3" max="3" width="11.9062" style="66" customWidth="1"/>
    <col min="4" max="4" width="7.07812" style="66" customWidth="1"/>
    <col min="5" max="5" width="10.1172" style="66" customWidth="1"/>
    <col min="6" max="6" width="12.625" style="66" customWidth="1"/>
    <col min="7" max="7" width="11.6719" style="66" customWidth="1"/>
    <col min="8" max="8" width="6.85156" style="66" customWidth="1"/>
    <col min="9" max="9" width="7.67188" style="66" customWidth="1"/>
    <col min="10" max="12" width="8.92969" style="66" customWidth="1"/>
    <col min="13" max="13" width="7" style="66" customWidth="1"/>
    <col min="14" max="15" width="6.72656" style="66" customWidth="1"/>
    <col min="16" max="16" width="5.78125" style="66" customWidth="1"/>
    <col min="17" max="17" width="10.2422" style="66" customWidth="1"/>
    <col min="18" max="18" width="8.60938" style="66" customWidth="1"/>
    <col min="19" max="19" width="10.5" style="66" customWidth="1"/>
    <col min="20" max="20" width="10.0703" style="66" customWidth="1"/>
    <col min="21" max="21" width="8.60938" style="66" customWidth="1"/>
    <col min="22" max="22" width="5.5" style="66" customWidth="1"/>
    <col min="23" max="23" width="8.63281" style="66" customWidth="1"/>
    <col min="24" max="24" width="9.28125" style="66" customWidth="1"/>
    <col min="25" max="25" width="8.57812" style="66" customWidth="1"/>
    <col min="26" max="26" width="6.07812" style="66" customWidth="1"/>
    <col min="27" max="27" width="7.5" style="66" customWidth="1"/>
    <col min="28" max="28" width="9.85156" style="66" customWidth="1"/>
    <col min="29" max="29" width="7.17188" style="66" customWidth="1"/>
    <col min="30" max="30" width="5.72656" style="66" customWidth="1"/>
    <col min="31" max="31" width="9.82031" style="66" customWidth="1"/>
    <col min="32" max="32" width="7.07812" style="66" customWidth="1"/>
    <col min="33" max="33" width="9.35156" style="66" customWidth="1"/>
    <col min="34" max="34" width="6.67188" style="66" customWidth="1"/>
    <col min="35" max="35" width="10.6719" style="66" customWidth="1"/>
    <col min="36" max="37" width="11.3906" style="66" customWidth="1"/>
    <col min="38" max="41" width="13.4062" style="66" customWidth="1"/>
    <col min="42" max="42" width="7.35156" style="66" customWidth="1"/>
    <col min="43" max="43" width="6.5" style="66" customWidth="1"/>
    <col min="44" max="45" width="8.00781" style="66" customWidth="1"/>
    <col min="46" max="46" width="7" style="66" customWidth="1"/>
    <col min="47" max="48" width="7.5" style="66" customWidth="1"/>
    <col min="49" max="49" width="7.70312" style="66" customWidth="1"/>
    <col min="50" max="50" width="9.67188" style="66" customWidth="1"/>
    <col min="51" max="51" width="8.53125" style="66" customWidth="1"/>
    <col min="52" max="52" width="14.3516" style="66" customWidth="1"/>
    <col min="53" max="53" width="10.6719" style="66" customWidth="1"/>
    <col min="54" max="54" width="9.85156" style="66" customWidth="1"/>
    <col min="55" max="57" width="6.48438" style="66" customWidth="1"/>
    <col min="58" max="59" width="13" style="66" customWidth="1"/>
    <col min="60" max="64" width="10.5" style="66" customWidth="1"/>
    <col min="65" max="16384" width="16.3516" style="66" customWidth="1"/>
  </cols>
  <sheetData>
    <row r="1" ht="27.65" customHeight="1">
      <c r="A1" t="s" s="7">
        <v>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</row>
    <row r="2" ht="68.25" customHeight="1">
      <c r="A2" s="8"/>
      <c r="B2" t="s" s="9">
        <v>7</v>
      </c>
      <c r="C2" t="s" s="9">
        <v>8</v>
      </c>
      <c r="D2" t="s" s="9">
        <v>9</v>
      </c>
      <c r="E2" t="s" s="9">
        <v>10</v>
      </c>
      <c r="F2" t="s" s="9">
        <v>11</v>
      </c>
      <c r="G2" t="s" s="9">
        <v>12</v>
      </c>
      <c r="H2" t="s" s="9">
        <v>13</v>
      </c>
      <c r="I2" t="s" s="9">
        <v>14</v>
      </c>
      <c r="J2" t="s" s="9">
        <v>15</v>
      </c>
      <c r="K2" t="s" s="9">
        <v>16</v>
      </c>
      <c r="L2" t="s" s="9">
        <v>17</v>
      </c>
      <c r="M2" t="s" s="9">
        <v>18</v>
      </c>
      <c r="N2" t="s" s="9">
        <v>19</v>
      </c>
      <c r="O2" t="s" s="9">
        <v>20</v>
      </c>
      <c r="P2" t="s" s="9">
        <v>21</v>
      </c>
      <c r="Q2" t="s" s="9">
        <v>22</v>
      </c>
      <c r="R2" t="s" s="9">
        <v>23</v>
      </c>
      <c r="S2" t="s" s="9">
        <v>24</v>
      </c>
      <c r="T2" t="s" s="9">
        <v>25</v>
      </c>
      <c r="U2" t="s" s="9">
        <v>26</v>
      </c>
      <c r="V2" t="s" s="9">
        <v>27</v>
      </c>
      <c r="W2" t="s" s="9">
        <v>28</v>
      </c>
      <c r="X2" t="s" s="9">
        <v>29</v>
      </c>
      <c r="Y2" t="s" s="9">
        <v>30</v>
      </c>
      <c r="Z2" t="s" s="9">
        <v>31</v>
      </c>
      <c r="AA2" t="s" s="9">
        <v>32</v>
      </c>
      <c r="AB2" t="s" s="9">
        <v>33</v>
      </c>
      <c r="AC2" t="s" s="9">
        <v>34</v>
      </c>
      <c r="AD2" t="s" s="9">
        <v>35</v>
      </c>
      <c r="AE2" t="s" s="9">
        <v>36</v>
      </c>
      <c r="AF2" t="s" s="9">
        <v>37</v>
      </c>
      <c r="AG2" t="s" s="9">
        <v>38</v>
      </c>
      <c r="AH2" t="s" s="9">
        <v>39</v>
      </c>
      <c r="AI2" t="s" s="9">
        <v>40</v>
      </c>
      <c r="AJ2" t="s" s="9">
        <v>41</v>
      </c>
      <c r="AK2" t="s" s="9">
        <v>42</v>
      </c>
      <c r="AL2" t="s" s="9">
        <v>43</v>
      </c>
      <c r="AM2" t="s" s="9">
        <v>44</v>
      </c>
      <c r="AN2" t="s" s="9">
        <v>45</v>
      </c>
      <c r="AO2" t="s" s="9">
        <v>46</v>
      </c>
      <c r="AP2" t="s" s="9">
        <v>47</v>
      </c>
      <c r="AQ2" t="s" s="9">
        <v>48</v>
      </c>
      <c r="AR2" t="s" s="9">
        <v>49</v>
      </c>
      <c r="AS2" t="s" s="9">
        <v>50</v>
      </c>
      <c r="AT2" t="s" s="9">
        <v>51</v>
      </c>
      <c r="AU2" t="s" s="9">
        <v>52</v>
      </c>
      <c r="AV2" t="s" s="9">
        <v>53</v>
      </c>
      <c r="AW2" t="s" s="9">
        <v>54</v>
      </c>
      <c r="AX2" t="s" s="9">
        <v>55</v>
      </c>
      <c r="AY2" t="s" s="9">
        <v>56</v>
      </c>
      <c r="AZ2" t="s" s="9">
        <v>57</v>
      </c>
      <c r="BA2" t="s" s="9">
        <v>58</v>
      </c>
      <c r="BB2" t="s" s="9">
        <v>59</v>
      </c>
      <c r="BC2" t="s" s="9">
        <v>60</v>
      </c>
      <c r="BD2" t="s" s="9">
        <v>61</v>
      </c>
      <c r="BE2" t="s" s="9">
        <v>62</v>
      </c>
      <c r="BF2" t="s" s="9">
        <v>63</v>
      </c>
      <c r="BG2" t="s" s="9">
        <v>64</v>
      </c>
      <c r="BH2" t="s" s="9">
        <v>65</v>
      </c>
      <c r="BI2" t="s" s="9">
        <v>66</v>
      </c>
      <c r="BJ2" t="s" s="9">
        <v>67</v>
      </c>
      <c r="BK2" t="s" s="9">
        <v>68</v>
      </c>
      <c r="BL2" t="s" s="9">
        <v>69</v>
      </c>
    </row>
    <row r="3" ht="20.25" customHeight="1">
      <c r="A3" t="s" s="10">
        <v>70</v>
      </c>
      <c r="B3" t="s" s="11">
        <v>71</v>
      </c>
      <c r="C3" t="s" s="12">
        <v>72</v>
      </c>
      <c r="D3" t="s" s="12">
        <v>73</v>
      </c>
      <c r="E3" t="s" s="13">
        <v>74</v>
      </c>
      <c r="F3" t="s" s="13">
        <v>75</v>
      </c>
      <c r="G3" s="14">
        <v>13697</v>
      </c>
      <c r="H3" s="15">
        <v>4</v>
      </c>
      <c r="I3" s="15">
        <v>12</v>
      </c>
      <c r="J3" s="15">
        <v>10</v>
      </c>
      <c r="K3" s="15">
        <v>2</v>
      </c>
      <c r="L3" s="15">
        <v>3</v>
      </c>
      <c r="M3" s="15">
        <v>322</v>
      </c>
      <c r="N3" s="15">
        <f>AL3/5</f>
        <v>240</v>
      </c>
      <c r="O3" s="15">
        <v>0</v>
      </c>
      <c r="P3" s="15">
        <v>30</v>
      </c>
      <c r="Q3" s="15">
        <v>8</v>
      </c>
      <c r="R3" s="15">
        <v>12</v>
      </c>
      <c r="S3" t="s" s="13">
        <v>76</v>
      </c>
      <c r="T3" s="15"/>
      <c r="U3" s="15"/>
      <c r="V3" s="16">
        <v>2</v>
      </c>
      <c r="W3" s="17">
        <f>(AJ3*2)/(9600/255)</f>
        <v>79.6875</v>
      </c>
      <c r="X3" s="15">
        <f>BH3</f>
        <v>1</v>
      </c>
      <c r="Y3" s="15">
        <f>BK3</f>
        <v>111.339209375309</v>
      </c>
      <c r="Z3" s="18">
        <f>AI3/100/(700000/255)</f>
        <v>0.546428571428571</v>
      </c>
      <c r="AA3" s="19">
        <f>3.3*AF3</f>
        <v>43.56</v>
      </c>
      <c r="AB3" s="19">
        <f>3.3*AG3</f>
        <v>63.36</v>
      </c>
      <c r="AC3" s="19">
        <f>3.3*AH3</f>
        <v>11.22</v>
      </c>
      <c r="AD3" s="20">
        <v>6</v>
      </c>
      <c r="AE3" s="15">
        <v>19</v>
      </c>
      <c r="AF3" s="21">
        <v>13.2</v>
      </c>
      <c r="AG3" s="21">
        <v>19.2</v>
      </c>
      <c r="AH3" s="21">
        <v>3.4</v>
      </c>
      <c r="AI3" s="18">
        <v>150000</v>
      </c>
      <c r="AJ3" s="18">
        <v>1500</v>
      </c>
      <c r="AK3" s="18"/>
      <c r="AL3" s="22">
        <v>1200</v>
      </c>
      <c r="AM3" s="22">
        <v>4365</v>
      </c>
      <c r="AN3" s="22">
        <v>3020</v>
      </c>
      <c r="AO3" s="22">
        <f>300+(85*AR3)</f>
        <v>555</v>
      </c>
      <c r="AP3" s="22">
        <f>AM3-AO3-AN3</f>
        <v>790</v>
      </c>
      <c r="AQ3" s="22">
        <f>(AP3/0.8)/(AL3/1.852)*54</f>
        <v>82.29825</v>
      </c>
      <c r="AR3" s="22">
        <v>3</v>
      </c>
      <c r="AS3" s="22">
        <v>1</v>
      </c>
      <c r="AT3" s="23">
        <f>AQ3*0.673*54</f>
        <v>2990.8830015</v>
      </c>
      <c r="AU3" s="23">
        <f>AM3/5</f>
        <v>873</v>
      </c>
      <c r="AV3" s="23">
        <f>AR3*(AS3*1.3*300)</f>
        <v>1170</v>
      </c>
      <c r="AW3" s="23">
        <f>(BB3*3/100)</f>
        <v>88.0311</v>
      </c>
      <c r="AX3" s="24">
        <f>AT3+AU3+AV3+AW3</f>
        <v>5121.9141015</v>
      </c>
      <c r="AY3" s="25">
        <f>AX3/(9600/255)</f>
        <v>136.050843321094</v>
      </c>
      <c r="AZ3" s="26"/>
      <c r="BA3" s="18">
        <v>20000</v>
      </c>
      <c r="BB3" s="27">
        <f>(BA3/2/50)+2734.37</f>
        <v>2934.37</v>
      </c>
      <c r="BC3" s="22">
        <f>BB3/2734.37</f>
        <v>1.07314299089004</v>
      </c>
      <c r="BD3" s="28">
        <f>G3</f>
        <v>13697</v>
      </c>
      <c r="BE3" s="29">
        <v>1</v>
      </c>
      <c r="BF3" s="30">
        <f>BA3/BE3</f>
        <v>20000</v>
      </c>
      <c r="BG3" s="31">
        <f>BF3/10/2</f>
        <v>1000</v>
      </c>
      <c r="BH3" s="15">
        <f>ROUNDUP(BG3/2734.37,0)</f>
        <v>1</v>
      </c>
      <c r="BI3" s="32">
        <f>BG3*1.5/100</f>
        <v>15</v>
      </c>
      <c r="BJ3" s="27">
        <f>(-0.0000004497*POWER(AM3,2))+(0.9588*AM3)+BI3</f>
        <v>4191.5937647175</v>
      </c>
      <c r="BK3" s="15">
        <f>BJ3/(9600/255)</f>
        <v>111.339209375309</v>
      </c>
      <c r="BL3" s="15">
        <f>(-0.0000004497*POWER(AM3,2))+(0.9588*AM3)-33214</f>
        <v>-29037.4062352825</v>
      </c>
    </row>
    <row r="4" ht="20.05" customHeight="1">
      <c r="A4" t="s" s="33">
        <v>77</v>
      </c>
      <c r="B4" t="s" s="34">
        <v>71</v>
      </c>
      <c r="C4" t="s" s="35">
        <v>72</v>
      </c>
      <c r="D4" t="s" s="35">
        <v>73</v>
      </c>
      <c r="E4" t="s" s="36">
        <v>78</v>
      </c>
      <c r="F4" t="s" s="36">
        <v>79</v>
      </c>
      <c r="G4" s="37">
        <v>25309</v>
      </c>
      <c r="H4" s="38">
        <v>50</v>
      </c>
      <c r="I4" s="38">
        <v>35</v>
      </c>
      <c r="J4" s="38">
        <v>10</v>
      </c>
      <c r="K4" s="38">
        <v>2</v>
      </c>
      <c r="L4" s="38">
        <v>3</v>
      </c>
      <c r="M4" s="38">
        <v>335</v>
      </c>
      <c r="N4" s="38">
        <f>AL4/5</f>
        <v>300</v>
      </c>
      <c r="O4" s="38">
        <v>0</v>
      </c>
      <c r="P4" s="38">
        <v>35</v>
      </c>
      <c r="Q4" s="38">
        <v>19</v>
      </c>
      <c r="R4" s="38">
        <v>10</v>
      </c>
      <c r="S4" t="s" s="36">
        <v>76</v>
      </c>
      <c r="T4" s="38"/>
      <c r="U4" s="38"/>
      <c r="V4" s="39">
        <v>22</v>
      </c>
      <c r="W4" s="40">
        <f>(AJ4*2)/(9600/255)</f>
        <v>664.0625</v>
      </c>
      <c r="X4" s="38">
        <f>BH4</f>
        <v>17</v>
      </c>
      <c r="Y4" s="38">
        <f>BK4</f>
        <v>185.277627327083</v>
      </c>
      <c r="Z4" s="41">
        <f>AI4/100/(700000/255)</f>
        <v>21.8571428571429</v>
      </c>
      <c r="AA4" s="42">
        <f>3.3*AF4</f>
        <v>46.992</v>
      </c>
      <c r="AB4" s="42">
        <f>3.3*AG4</f>
        <v>65.934</v>
      </c>
      <c r="AC4" s="42">
        <f>3.3*AH4</f>
        <v>19.701</v>
      </c>
      <c r="AD4" s="43">
        <v>19</v>
      </c>
      <c r="AE4" s="38">
        <v>1200</v>
      </c>
      <c r="AF4" s="44">
        <v>14.24</v>
      </c>
      <c r="AG4" s="44">
        <v>19.98</v>
      </c>
      <c r="AH4" s="44">
        <v>5.97</v>
      </c>
      <c r="AI4" s="41">
        <v>6000000</v>
      </c>
      <c r="AJ4" s="41">
        <v>12500</v>
      </c>
      <c r="AK4" s="41"/>
      <c r="AL4" s="45">
        <v>1500</v>
      </c>
      <c r="AM4" s="45">
        <v>6600</v>
      </c>
      <c r="AN4" s="45">
        <v>4200</v>
      </c>
      <c r="AO4" s="45">
        <v>1800</v>
      </c>
      <c r="AP4" s="45">
        <f>AM4-AO4-AN4</f>
        <v>600</v>
      </c>
      <c r="AQ4" s="45">
        <f>(AP4/0.8)/(AL4/1.852)*54</f>
        <v>50.004</v>
      </c>
      <c r="AR4" s="45">
        <v>2</v>
      </c>
      <c r="AS4" s="45">
        <v>2</v>
      </c>
      <c r="AT4" s="46">
        <f>AQ4*0.673*54</f>
        <v>1817.245368</v>
      </c>
      <c r="AU4" s="46">
        <f>AM4/5</f>
        <v>1320</v>
      </c>
      <c r="AV4" s="46">
        <f>AR4*(AS4*1.3*300)</f>
        <v>1560</v>
      </c>
      <c r="AW4" s="46">
        <f>(BB4*3/100)</f>
        <v>802.0311</v>
      </c>
      <c r="AX4" s="47">
        <f>AT4+AU4+AV4+AW4</f>
        <v>5499.276468</v>
      </c>
      <c r="AY4" s="48">
        <f>AX4/(9600/255)</f>
        <v>146.074531181250</v>
      </c>
      <c r="AZ4" s="49">
        <v>2400000</v>
      </c>
      <c r="BA4" s="41">
        <f>AZ4</f>
        <v>2400000</v>
      </c>
      <c r="BB4" s="50">
        <f>(BA4/2/50)+2734.37</f>
        <v>26734.37</v>
      </c>
      <c r="BC4" s="45">
        <f>BB4/2734.37</f>
        <v>9.777158906804861</v>
      </c>
      <c r="BD4" s="51">
        <f>G4</f>
        <v>25309</v>
      </c>
      <c r="BE4" s="52">
        <v>2.7</v>
      </c>
      <c r="BF4" s="53">
        <f>BA4/BE4</f>
        <v>888888.888888889</v>
      </c>
      <c r="BG4" s="54">
        <f>BF4/10/2</f>
        <v>44444.4444444445</v>
      </c>
      <c r="BH4" s="38">
        <f>ROUNDUP(BG4/2734.37,0)</f>
        <v>17</v>
      </c>
      <c r="BI4" s="55">
        <f>BG4*1.5/100</f>
        <v>666.666666666668</v>
      </c>
      <c r="BJ4" s="50">
        <f>(-0.0000004497*POWER(AM4,2))+(0.9588*AM4)+BI4</f>
        <v>6975.157734666670</v>
      </c>
      <c r="BK4" s="38">
        <f>BJ4/(9600/255)</f>
        <v>185.277627327083</v>
      </c>
      <c r="BL4" s="38">
        <f>(-0.0000004497*POWER(AM4,2))+(0.9588*AM4)-33214</f>
        <v>-26905.508932</v>
      </c>
    </row>
    <row r="5" ht="20.05" customHeight="1">
      <c r="A5" t="s" s="33">
        <v>80</v>
      </c>
      <c r="B5" t="s" s="34">
        <v>71</v>
      </c>
      <c r="C5" t="s" s="35">
        <v>72</v>
      </c>
      <c r="D5" t="s" s="35">
        <v>73</v>
      </c>
      <c r="E5" t="s" s="36">
        <v>81</v>
      </c>
      <c r="F5" t="s" s="36">
        <v>82</v>
      </c>
      <c r="G5" s="37">
        <v>42214</v>
      </c>
      <c r="H5" s="38">
        <v>40</v>
      </c>
      <c r="I5" s="38">
        <v>35</v>
      </c>
      <c r="J5" s="38">
        <v>10</v>
      </c>
      <c r="K5" s="38">
        <v>2</v>
      </c>
      <c r="L5" s="38">
        <v>3</v>
      </c>
      <c r="M5" s="38">
        <v>417</v>
      </c>
      <c r="N5" s="38">
        <f>AL5/5</f>
        <v>514</v>
      </c>
      <c r="O5" s="38">
        <v>0</v>
      </c>
      <c r="P5" s="38">
        <v>40</v>
      </c>
      <c r="Q5" s="38">
        <v>19</v>
      </c>
      <c r="R5" s="38">
        <v>10</v>
      </c>
      <c r="S5" t="s" s="36">
        <v>76</v>
      </c>
      <c r="T5" s="38"/>
      <c r="U5" s="38"/>
      <c r="V5" s="39">
        <v>73</v>
      </c>
      <c r="W5" s="40">
        <f>(AJ5*2)/(9600/255)</f>
        <v>701.25</v>
      </c>
      <c r="X5" s="38">
        <f>BH5</f>
        <v>13</v>
      </c>
      <c r="Y5" s="38">
        <f>BK5</f>
        <v>191.322318922697</v>
      </c>
      <c r="Z5" s="41">
        <f>AI5/100/(700000/255)</f>
        <v>72.8571428571429</v>
      </c>
      <c r="AA5" s="42">
        <f>3.3*AF5</f>
        <v>51.81</v>
      </c>
      <c r="AB5" s="42">
        <f>3.3*AG5</f>
        <v>64.28400000000001</v>
      </c>
      <c r="AC5" s="42">
        <f>3.3*AH5</f>
        <v>19.701</v>
      </c>
      <c r="AD5" s="43">
        <v>19</v>
      </c>
      <c r="AE5" s="38">
        <v>1200</v>
      </c>
      <c r="AF5" s="44">
        <v>15.7</v>
      </c>
      <c r="AG5" s="44">
        <v>19.48</v>
      </c>
      <c r="AH5" s="44">
        <v>5.97</v>
      </c>
      <c r="AI5" s="41">
        <v>20000000</v>
      </c>
      <c r="AJ5" s="41">
        <v>13200</v>
      </c>
      <c r="AK5" s="41"/>
      <c r="AL5" s="45">
        <v>2570</v>
      </c>
      <c r="AM5" s="45">
        <v>7000</v>
      </c>
      <c r="AN5" s="45">
        <v>4200</v>
      </c>
      <c r="AO5" s="45">
        <v>2300</v>
      </c>
      <c r="AP5" s="45">
        <f>AM5-AO5-AN5</f>
        <v>500</v>
      </c>
      <c r="AQ5" s="45">
        <f>(AP5/0.8)/(AL5/1.852)*54</f>
        <v>24.3210116731518</v>
      </c>
      <c r="AR5" s="45">
        <v>2</v>
      </c>
      <c r="AS5" s="45">
        <v>3</v>
      </c>
      <c r="AT5" s="46">
        <f>AQ5*0.673*54</f>
        <v>883.874206225683</v>
      </c>
      <c r="AU5" s="46">
        <f>AM5/5</f>
        <v>1400</v>
      </c>
      <c r="AV5" s="46">
        <f>AR5*(AS5*1.3*300)</f>
        <v>2340</v>
      </c>
      <c r="AW5" s="46">
        <f>(BB5*3/100)</f>
        <v>3982.0311</v>
      </c>
      <c r="AX5" s="47">
        <f>AT5+AU5+AV5+AW5</f>
        <v>8605.905306225681</v>
      </c>
      <c r="AY5" s="48">
        <f>AX5/(9600/255)</f>
        <v>228.594359696620</v>
      </c>
      <c r="AZ5" s="49"/>
      <c r="BA5" s="41">
        <v>13000000</v>
      </c>
      <c r="BB5" s="50">
        <f>(BA5/2/50)+2734.37</f>
        <v>132734.37</v>
      </c>
      <c r="BC5" s="45">
        <f>BB5/2734.37</f>
        <v>48.5429440785263</v>
      </c>
      <c r="BD5" s="51">
        <f>G5</f>
        <v>42214</v>
      </c>
      <c r="BE5" s="52">
        <v>19</v>
      </c>
      <c r="BF5" s="53">
        <f>BA5/BE5</f>
        <v>684210.526315789</v>
      </c>
      <c r="BG5" s="54">
        <f>BF5/10/2</f>
        <v>34210.5263157895</v>
      </c>
      <c r="BH5" s="38">
        <f>ROUNDUP(BG5/2734.37,0)</f>
        <v>13</v>
      </c>
      <c r="BI5" s="55">
        <f>BG5*1.5/100</f>
        <v>513.157894736843</v>
      </c>
      <c r="BJ5" s="50">
        <f>(-0.0000004497*POWER(AM5,2))+(0.9588*AM5)+BI5</f>
        <v>7202.722594736840</v>
      </c>
      <c r="BK5" s="38">
        <f>BJ5/(9600/255)</f>
        <v>191.322318922697</v>
      </c>
      <c r="BL5" s="38">
        <f>(-0.0000004497*POWER(AM5,2))+(0.9588*AM5)-33214</f>
        <v>-26524.4353</v>
      </c>
    </row>
    <row r="6" ht="20.05" customHeight="1">
      <c r="A6" t="s" s="33">
        <v>83</v>
      </c>
      <c r="B6" t="s" s="34">
        <v>71</v>
      </c>
      <c r="C6" t="s" s="35">
        <v>72</v>
      </c>
      <c r="D6" t="s" s="35">
        <v>84</v>
      </c>
      <c r="E6" t="s" s="36">
        <v>85</v>
      </c>
      <c r="F6" t="s" s="36">
        <v>86</v>
      </c>
      <c r="G6" s="56">
        <v>9147</v>
      </c>
      <c r="H6" s="38">
        <v>4</v>
      </c>
      <c r="I6" s="38">
        <v>12</v>
      </c>
      <c r="J6" s="38">
        <v>5</v>
      </c>
      <c r="K6" s="38">
        <v>3</v>
      </c>
      <c r="L6" s="38">
        <v>3</v>
      </c>
      <c r="M6" s="38">
        <v>245</v>
      </c>
      <c r="N6" s="38">
        <f>AL6/5</f>
        <v>110</v>
      </c>
      <c r="O6" s="38">
        <v>0</v>
      </c>
      <c r="P6" s="38">
        <v>35</v>
      </c>
      <c r="Q6" s="38">
        <v>0</v>
      </c>
      <c r="R6" s="38">
        <v>4</v>
      </c>
      <c r="S6" t="s" s="36">
        <v>76</v>
      </c>
      <c r="T6" s="38"/>
      <c r="U6" s="38"/>
      <c r="V6" s="39">
        <v>1</v>
      </c>
      <c r="W6" s="40">
        <f>(AJ6*2)/(9600/255)</f>
        <v>22.3125</v>
      </c>
      <c r="X6" s="38">
        <f>BH6</f>
        <v>1</v>
      </c>
      <c r="Y6" s="38">
        <f>BK6</f>
        <v>27.5497036913086</v>
      </c>
      <c r="Z6" s="41">
        <f>AI6/100/(700000/255)</f>
        <v>0.0437142857142857</v>
      </c>
      <c r="AA6" s="42">
        <f>3.3*AF6</f>
        <v>22.671</v>
      </c>
      <c r="AB6" s="42">
        <f>3.3*AG6</f>
        <v>29.37</v>
      </c>
      <c r="AC6" s="42">
        <f>3.3*AH6</f>
        <v>9.042</v>
      </c>
      <c r="AD6" s="43"/>
      <c r="AE6" s="38">
        <v>137</v>
      </c>
      <c r="AF6" s="44">
        <v>6.87</v>
      </c>
      <c r="AG6" s="44">
        <v>8.9</v>
      </c>
      <c r="AH6" s="44">
        <v>2.74</v>
      </c>
      <c r="AI6" s="41">
        <v>12000</v>
      </c>
      <c r="AJ6" s="41">
        <v>420</v>
      </c>
      <c r="AK6" s="41"/>
      <c r="AL6" s="45">
        <v>550</v>
      </c>
      <c r="AM6" s="45">
        <v>1075</v>
      </c>
      <c r="AN6" s="45">
        <v>765</v>
      </c>
      <c r="AO6" s="45">
        <v>85</v>
      </c>
      <c r="AP6" s="45">
        <f>AM6-AO6-AN6</f>
        <v>225</v>
      </c>
      <c r="AQ6" s="45">
        <f>(AP6/0.8)/(AL6/1.852)*54</f>
        <v>51.1404545454545</v>
      </c>
      <c r="AR6" s="45">
        <v>1</v>
      </c>
      <c r="AS6" s="45">
        <v>1</v>
      </c>
      <c r="AT6" s="46">
        <f>AQ6*0.673*54</f>
        <v>1858.546399090910</v>
      </c>
      <c r="AU6" s="46">
        <f>AM6/5</f>
        <v>215</v>
      </c>
      <c r="AV6" s="46">
        <f>AR6*(AS6*1.3*300)</f>
        <v>390</v>
      </c>
      <c r="AW6" s="46">
        <f>(BB6*3/100)</f>
        <v>84.8211</v>
      </c>
      <c r="AX6" s="47">
        <f>AT6+AU6+AV6+AW6</f>
        <v>2548.367499090910</v>
      </c>
      <c r="AY6" s="48">
        <f>AX6/(9600/255)</f>
        <v>67.6910116946023</v>
      </c>
      <c r="AZ6" s="49"/>
      <c r="BA6" s="41">
        <v>9300</v>
      </c>
      <c r="BB6" s="50">
        <f>(BA6/2/50)+2734.37</f>
        <v>2827.37</v>
      </c>
      <c r="BC6" s="45">
        <f>BB6/2734.37</f>
        <v>1.03401149076387</v>
      </c>
      <c r="BD6" s="51">
        <f>G6</f>
        <v>9147</v>
      </c>
      <c r="BE6" s="52">
        <v>1</v>
      </c>
      <c r="BF6" s="53">
        <f>BA6/BE6</f>
        <v>9300</v>
      </c>
      <c r="BG6" s="54">
        <f>BF6/10/2</f>
        <v>465</v>
      </c>
      <c r="BH6" s="38">
        <f>ROUNDUP(BG6/2734.37,0)</f>
        <v>1</v>
      </c>
      <c r="BI6" s="55">
        <f>BG6*1.5/100</f>
        <v>6.975</v>
      </c>
      <c r="BJ6" s="50">
        <f>(-0.0000004497*POWER(AM6,2))+(0.9588*AM6)+BI6</f>
        <v>1037.1653154375</v>
      </c>
      <c r="BK6" s="38">
        <f>BJ6/(9600/255)</f>
        <v>27.5497036913086</v>
      </c>
      <c r="BL6" s="38">
        <f>(-0.0000004497*POWER(AM6,2))+(0.9588*AM6)-33214</f>
        <v>-32183.8096845625</v>
      </c>
    </row>
    <row r="7" ht="20.05" customHeight="1">
      <c r="A7" t="s" s="33">
        <v>87</v>
      </c>
      <c r="B7" t="s" s="34">
        <v>71</v>
      </c>
      <c r="C7" t="s" s="35">
        <v>72</v>
      </c>
      <c r="D7" t="s" s="35">
        <v>84</v>
      </c>
      <c r="E7" t="s" s="36">
        <v>88</v>
      </c>
      <c r="F7" t="s" s="36">
        <v>89</v>
      </c>
      <c r="G7" s="37">
        <v>12199</v>
      </c>
      <c r="H7" s="38">
        <v>6</v>
      </c>
      <c r="I7" s="38">
        <v>12</v>
      </c>
      <c r="J7" s="38">
        <v>5</v>
      </c>
      <c r="K7" s="38">
        <v>3</v>
      </c>
      <c r="L7" s="38">
        <v>3</v>
      </c>
      <c r="M7" s="38">
        <v>380</v>
      </c>
      <c r="N7" s="38">
        <f>AL7/5</f>
        <v>120</v>
      </c>
      <c r="O7" s="38">
        <v>0</v>
      </c>
      <c r="P7" s="38">
        <v>38</v>
      </c>
      <c r="Q7" s="38">
        <v>0</v>
      </c>
      <c r="R7" s="38">
        <v>4</v>
      </c>
      <c r="S7" t="s" s="36">
        <v>76</v>
      </c>
      <c r="T7" s="38"/>
      <c r="U7" s="38"/>
      <c r="V7" s="39">
        <v>1</v>
      </c>
      <c r="W7" s="40">
        <f>(AJ7*2)/(9600/255)</f>
        <v>37.1875</v>
      </c>
      <c r="X7" s="38">
        <f>BH7</f>
        <v>1</v>
      </c>
      <c r="Y7" s="38">
        <f>BK7</f>
        <v>50.5722838813125</v>
      </c>
      <c r="Z7" s="41">
        <f>AI7/100/(700000/255)</f>
        <v>0.0546428571428571</v>
      </c>
      <c r="AA7" s="42">
        <f>3.3*AF7</f>
        <v>26.73</v>
      </c>
      <c r="AB7" s="42">
        <f>3.3*AG7</f>
        <v>31.02</v>
      </c>
      <c r="AC7" s="42">
        <f>3.3*AH7</f>
        <v>10.395</v>
      </c>
      <c r="AD7" s="43"/>
      <c r="AE7" s="38">
        <v>451</v>
      </c>
      <c r="AF7" s="44">
        <v>8.1</v>
      </c>
      <c r="AG7" s="44">
        <v>9.4</v>
      </c>
      <c r="AH7" s="44">
        <v>3.15</v>
      </c>
      <c r="AI7" s="41">
        <v>15000</v>
      </c>
      <c r="AJ7" s="41">
        <v>700</v>
      </c>
      <c r="AK7" s="41"/>
      <c r="AL7" s="45">
        <v>600</v>
      </c>
      <c r="AM7" s="45">
        <v>1980</v>
      </c>
      <c r="AN7" s="45">
        <v>1460</v>
      </c>
      <c r="AO7" s="45">
        <v>85</v>
      </c>
      <c r="AP7" s="45">
        <f>AM7-AO7-AN7</f>
        <v>435</v>
      </c>
      <c r="AQ7" s="45">
        <f>(AP7/0.8)/(AL7/1.852)*54</f>
        <v>90.63225</v>
      </c>
      <c r="AR7" s="45">
        <v>1</v>
      </c>
      <c r="AS7" s="45">
        <v>2</v>
      </c>
      <c r="AT7" s="46">
        <f>AQ7*0.673*54</f>
        <v>3293.7572295</v>
      </c>
      <c r="AU7" s="46">
        <f>AM7/5</f>
        <v>396</v>
      </c>
      <c r="AV7" s="46">
        <f>AR7*(AS7*1.3*300)</f>
        <v>780</v>
      </c>
      <c r="AW7" s="46">
        <f>(BB7*3/100)</f>
        <v>84.9258</v>
      </c>
      <c r="AX7" s="47">
        <f>AT7+AU7+AV7+AW7</f>
        <v>4554.6830295</v>
      </c>
      <c r="AY7" s="48">
        <f>AX7/(9600/255)</f>
        <v>120.983767971094</v>
      </c>
      <c r="AZ7" s="49">
        <v>9649</v>
      </c>
      <c r="BA7" s="41">
        <f>AZ7</f>
        <v>9649</v>
      </c>
      <c r="BB7" s="50">
        <f>(BA7/2/50)+2734.37</f>
        <v>2830.86</v>
      </c>
      <c r="BC7" s="45">
        <f>BB7/2734.37</f>
        <v>1.0352878359549</v>
      </c>
      <c r="BD7" s="51">
        <f>G7</f>
        <v>12199</v>
      </c>
      <c r="BE7" s="52">
        <v>1</v>
      </c>
      <c r="BF7" s="53">
        <f>BA7/BE7</f>
        <v>9649</v>
      </c>
      <c r="BG7" s="54">
        <f>BF7/10/2</f>
        <v>482.45</v>
      </c>
      <c r="BH7" s="38">
        <f>ROUNDUP(BG7/2734.37,0)</f>
        <v>1</v>
      </c>
      <c r="BI7" s="55">
        <f>BG7*1.5/100</f>
        <v>7.23675</v>
      </c>
      <c r="BJ7" s="50">
        <f>(-0.0000004497*POWER(AM7,2))+(0.9588*AM7)+BI7</f>
        <v>1903.89774612</v>
      </c>
      <c r="BK7" s="38">
        <f>BJ7/(9600/255)</f>
        <v>50.5722838813125</v>
      </c>
      <c r="BL7" s="38">
        <f>(-0.0000004497*POWER(AM7,2))+(0.9588*AM7)-33214</f>
        <v>-31317.33900388</v>
      </c>
    </row>
    <row r="8" ht="20.05" customHeight="1">
      <c r="A8" t="s" s="33">
        <v>90</v>
      </c>
      <c r="B8" t="s" s="34">
        <v>71</v>
      </c>
      <c r="C8" t="s" s="35">
        <v>72</v>
      </c>
      <c r="D8" t="s" s="35">
        <v>84</v>
      </c>
      <c r="E8" t="s" s="36">
        <v>91</v>
      </c>
      <c r="F8" t="s" s="36">
        <v>92</v>
      </c>
      <c r="G8" s="37">
        <v>12254</v>
      </c>
      <c r="H8" s="38">
        <v>6</v>
      </c>
      <c r="I8" s="38">
        <v>15</v>
      </c>
      <c r="J8" s="38">
        <v>5</v>
      </c>
      <c r="K8" s="38">
        <v>3</v>
      </c>
      <c r="L8" s="38">
        <v>3</v>
      </c>
      <c r="M8" s="38">
        <v>328</v>
      </c>
      <c r="N8" s="38">
        <f>AL8/5</f>
        <v>256</v>
      </c>
      <c r="O8" s="38">
        <v>0</v>
      </c>
      <c r="P8" s="38">
        <v>35</v>
      </c>
      <c r="Q8" s="38">
        <v>1</v>
      </c>
      <c r="R8" s="38">
        <v>4</v>
      </c>
      <c r="S8" t="s" s="36">
        <v>76</v>
      </c>
      <c r="T8" s="38"/>
      <c r="U8" s="38"/>
      <c r="V8" s="39">
        <v>1</v>
      </c>
      <c r="W8" s="40">
        <f>(AJ8*2)/(9600/255)</f>
        <v>31.875</v>
      </c>
      <c r="X8" s="38">
        <f>BH8</f>
        <v>1</v>
      </c>
      <c r="Y8" s="38">
        <f>BK8</f>
        <v>67.37173766399999</v>
      </c>
      <c r="Z8" s="41">
        <f>AI8/100/(700000/255)</f>
        <v>0.051</v>
      </c>
      <c r="AA8" s="42">
        <f>3.3*AF8</f>
        <v>34.188</v>
      </c>
      <c r="AB8" s="42">
        <f>3.3*AG8</f>
        <v>45.243</v>
      </c>
      <c r="AC8" s="42">
        <f>3.3*AH8</f>
        <v>11.385</v>
      </c>
      <c r="AD8" s="43"/>
      <c r="AE8" s="38">
        <v>312</v>
      </c>
      <c r="AF8" s="44">
        <v>10.36</v>
      </c>
      <c r="AG8" s="44">
        <v>13.71</v>
      </c>
      <c r="AH8" s="44">
        <v>3.45</v>
      </c>
      <c r="AI8" s="41">
        <v>14000</v>
      </c>
      <c r="AJ8" s="41">
        <v>600</v>
      </c>
      <c r="AK8" s="41"/>
      <c r="AL8" s="45">
        <v>1280</v>
      </c>
      <c r="AM8" s="45">
        <v>2640</v>
      </c>
      <c r="AN8" s="45">
        <v>1680</v>
      </c>
      <c r="AO8" s="45">
        <v>670</v>
      </c>
      <c r="AP8" s="45">
        <f>AM8-AO8-AN8</f>
        <v>290</v>
      </c>
      <c r="AQ8" s="45">
        <f>(AP8/0.8)/(AL8/1.852)*54</f>
        <v>28.322578125</v>
      </c>
      <c r="AR8" s="45">
        <v>2</v>
      </c>
      <c r="AS8" s="45">
        <v>2</v>
      </c>
      <c r="AT8" s="46">
        <f>AQ8*0.673*54</f>
        <v>1029.299134218750</v>
      </c>
      <c r="AU8" s="46">
        <f>AM8/5</f>
        <v>528</v>
      </c>
      <c r="AV8" s="46">
        <f>AR8*(AS8*1.3*300)</f>
        <v>1560</v>
      </c>
      <c r="AW8" s="46">
        <f>(BB8*3/100)</f>
        <v>85.33110000000001</v>
      </c>
      <c r="AX8" s="47">
        <f>AT8+AU8+AV8+AW8</f>
        <v>3202.630234218750</v>
      </c>
      <c r="AY8" s="48">
        <f>AX8/(9600/255)</f>
        <v>85.06986559643551</v>
      </c>
      <c r="AZ8" s="49"/>
      <c r="BA8" s="41">
        <v>11000</v>
      </c>
      <c r="BB8" s="50">
        <f>(BA8/2/50)+2734.37</f>
        <v>2844.37</v>
      </c>
      <c r="BC8" s="45">
        <f>BB8/2734.37</f>
        <v>1.04022864498952</v>
      </c>
      <c r="BD8" s="51">
        <f>G8</f>
        <v>12254</v>
      </c>
      <c r="BE8" s="52">
        <v>1</v>
      </c>
      <c r="BF8" s="53">
        <f>BA8/BE8</f>
        <v>11000</v>
      </c>
      <c r="BG8" s="54">
        <f>BF8/10/2</f>
        <v>550</v>
      </c>
      <c r="BH8" s="38">
        <f>ROUNDUP(BG8/2734.37,0)</f>
        <v>1</v>
      </c>
      <c r="BI8" s="55">
        <f>BG8*1.5/100</f>
        <v>8.25</v>
      </c>
      <c r="BJ8" s="50">
        <f>(-0.0000004497*POWER(AM8,2))+(0.9588*AM8)+BI8</f>
        <v>2536.34777088</v>
      </c>
      <c r="BK8" s="38">
        <f>BJ8/(9600/255)</f>
        <v>67.37173766399999</v>
      </c>
      <c r="BL8" s="38">
        <f>(-0.0000004497*POWER(AM8,2))+(0.9588*AM8)-33214</f>
        <v>-30685.90222912</v>
      </c>
    </row>
    <row r="9" ht="20.05" customHeight="1">
      <c r="A9" t="s" s="33">
        <v>93</v>
      </c>
      <c r="B9" t="s" s="34">
        <v>71</v>
      </c>
      <c r="C9" t="s" s="35">
        <v>72</v>
      </c>
      <c r="D9" t="s" s="35">
        <v>84</v>
      </c>
      <c r="E9" t="s" s="36">
        <v>94</v>
      </c>
      <c r="F9" t="s" s="36">
        <v>95</v>
      </c>
      <c r="G9" s="37">
        <v>12889</v>
      </c>
      <c r="H9" s="38">
        <v>5</v>
      </c>
      <c r="I9" s="38">
        <v>15</v>
      </c>
      <c r="J9" s="38">
        <v>5</v>
      </c>
      <c r="K9" s="38">
        <v>3</v>
      </c>
      <c r="L9" s="38">
        <v>3</v>
      </c>
      <c r="M9" s="38">
        <v>145</v>
      </c>
      <c r="N9" s="38">
        <f>AL9/5</f>
        <v>80</v>
      </c>
      <c r="O9" s="38">
        <v>0</v>
      </c>
      <c r="P9" s="38">
        <v>30</v>
      </c>
      <c r="Q9" s="38">
        <v>1</v>
      </c>
      <c r="R9" s="38">
        <v>4</v>
      </c>
      <c r="S9" t="s" s="36">
        <v>76</v>
      </c>
      <c r="T9" s="38"/>
      <c r="U9" s="38"/>
      <c r="V9" s="39">
        <v>1</v>
      </c>
      <c r="W9" s="40">
        <f>(AJ9*2)/(9600/255)</f>
        <v>10.625</v>
      </c>
      <c r="X9" s="38">
        <f>BH9</f>
        <v>1</v>
      </c>
      <c r="Y9" s="38">
        <f>BK9</f>
        <v>12.7588074609375</v>
      </c>
      <c r="Z9" s="41">
        <f>AI9/100/(700000/255)</f>
        <v>0.0327857142857143</v>
      </c>
      <c r="AA9" s="42">
        <f>3.3*AF9</f>
        <v>25.74</v>
      </c>
      <c r="AB9" s="42">
        <f>3.3*AG9</f>
        <v>33</v>
      </c>
      <c r="AC9" s="42">
        <f>3.3*AH9</f>
        <v>5.544</v>
      </c>
      <c r="AD9" s="43"/>
      <c r="AE9" s="38">
        <v>201</v>
      </c>
      <c r="AF9" s="44">
        <v>7.8</v>
      </c>
      <c r="AG9" s="44">
        <v>10</v>
      </c>
      <c r="AH9" s="44">
        <v>1.68</v>
      </c>
      <c r="AI9" s="41">
        <v>9000</v>
      </c>
      <c r="AJ9" s="41">
        <v>200</v>
      </c>
      <c r="AK9" s="41"/>
      <c r="AL9" s="45">
        <v>400</v>
      </c>
      <c r="AM9" s="45">
        <v>500</v>
      </c>
      <c r="AN9" s="45">
        <v>295</v>
      </c>
      <c r="AO9" s="45">
        <v>170</v>
      </c>
      <c r="AP9" s="45">
        <f>AM9-AO9-AN9</f>
        <v>35</v>
      </c>
      <c r="AQ9" s="45">
        <f>(AP9/0.8)/(AL9/1.852)*54</f>
        <v>10.938375</v>
      </c>
      <c r="AR9" s="45">
        <v>2</v>
      </c>
      <c r="AS9" s="45">
        <v>2</v>
      </c>
      <c r="AT9" s="46">
        <f>AQ9*0.673*54</f>
        <v>397.52242425</v>
      </c>
      <c r="AU9" s="46">
        <f>AM9/5</f>
        <v>100</v>
      </c>
      <c r="AV9" s="46">
        <f>AR9*(AS9*1.3*300)</f>
        <v>1560</v>
      </c>
      <c r="AW9" s="46">
        <f>(BB9*3/100)</f>
        <v>82.4487</v>
      </c>
      <c r="AX9" s="47">
        <f>AT9+AU9+AV9+AW9</f>
        <v>2139.97112425</v>
      </c>
      <c r="AY9" s="48">
        <f>AX9/(9600/255)</f>
        <v>56.8429829878906</v>
      </c>
      <c r="AZ9" s="49">
        <v>1392</v>
      </c>
      <c r="BA9" s="41">
        <f>AZ9</f>
        <v>1392</v>
      </c>
      <c r="BB9" s="50">
        <f>(BA9/2/50)+2734.37</f>
        <v>2748.29</v>
      </c>
      <c r="BC9" s="45">
        <f>BB9/2734.37</f>
        <v>1.00509075216595</v>
      </c>
      <c r="BD9" s="51">
        <f>G9</f>
        <v>12889</v>
      </c>
      <c r="BE9" s="52">
        <v>1</v>
      </c>
      <c r="BF9" s="53">
        <f>BA9/BE9</f>
        <v>1392</v>
      </c>
      <c r="BG9" s="54">
        <f>BF9/10/2</f>
        <v>69.59999999999999</v>
      </c>
      <c r="BH9" s="38">
        <f>ROUNDUP(BG9/2734.37,0)</f>
        <v>1</v>
      </c>
      <c r="BI9" s="55">
        <f>BG9*1.5/100</f>
        <v>1.044</v>
      </c>
      <c r="BJ9" s="50">
        <f>(-0.0000004497*POWER(AM9,2))+(0.9588*AM9)+BI9</f>
        <v>480.331575</v>
      </c>
      <c r="BK9" s="38">
        <f>BJ9/(9600/255)</f>
        <v>12.7588074609375</v>
      </c>
      <c r="BL9" s="38">
        <f>(-0.0000004497*POWER(AM9,2))+(0.9588*AM9)-33214</f>
        <v>-32734.712425</v>
      </c>
    </row>
    <row r="10" ht="20.05" customHeight="1">
      <c r="A10" t="s" s="33">
        <v>96</v>
      </c>
      <c r="B10" t="s" s="34">
        <v>71</v>
      </c>
      <c r="C10" t="s" s="35">
        <v>97</v>
      </c>
      <c r="D10" t="s" s="35">
        <v>84</v>
      </c>
      <c r="E10" t="s" s="36">
        <v>98</v>
      </c>
      <c r="F10" t="s" s="36">
        <v>99</v>
      </c>
      <c r="G10" s="37">
        <v>13094</v>
      </c>
      <c r="H10" s="38">
        <v>9</v>
      </c>
      <c r="I10" s="38">
        <v>15</v>
      </c>
      <c r="J10" s="38">
        <v>5</v>
      </c>
      <c r="K10" s="38">
        <v>2</v>
      </c>
      <c r="L10" s="38">
        <v>3</v>
      </c>
      <c r="M10" s="38">
        <v>550</v>
      </c>
      <c r="N10" s="38">
        <f>AL10/5</f>
        <v>194</v>
      </c>
      <c r="O10" s="38">
        <v>0</v>
      </c>
      <c r="P10" s="38">
        <v>35</v>
      </c>
      <c r="Q10" s="38">
        <v>0</v>
      </c>
      <c r="R10" s="38">
        <v>4</v>
      </c>
      <c r="S10" t="s" s="36">
        <v>76</v>
      </c>
      <c r="T10" s="38"/>
      <c r="U10" s="38"/>
      <c r="V10" s="39">
        <v>2</v>
      </c>
      <c r="W10" s="40">
        <f>(AJ10*2)/(9600/255)</f>
        <v>42.5</v>
      </c>
      <c r="X10" s="38">
        <f>BH10</f>
        <v>1</v>
      </c>
      <c r="Y10" s="38">
        <f>BK10</f>
        <v>88.85746688109229</v>
      </c>
      <c r="Z10" s="41">
        <f>AI10/100/(700000/255)</f>
        <v>0.0582857142857143</v>
      </c>
      <c r="AA10" s="42">
        <f>3.3*AF10</f>
        <v>32.439</v>
      </c>
      <c r="AB10" s="42">
        <f>3.3*AG10</f>
        <v>40.227</v>
      </c>
      <c r="AC10" s="42">
        <f>3.3*AH10</f>
        <v>13.2</v>
      </c>
      <c r="AD10" s="43">
        <v>1</v>
      </c>
      <c r="AE10" s="38"/>
      <c r="AF10" s="44">
        <v>9.83</v>
      </c>
      <c r="AG10" s="44">
        <v>12.19</v>
      </c>
      <c r="AH10" s="44">
        <v>4</v>
      </c>
      <c r="AI10" s="41">
        <v>16000</v>
      </c>
      <c r="AJ10" s="41">
        <v>800</v>
      </c>
      <c r="AK10" s="41"/>
      <c r="AL10" s="45">
        <v>970</v>
      </c>
      <c r="AM10" s="45">
        <v>3479</v>
      </c>
      <c r="AN10" s="45">
        <v>2606</v>
      </c>
      <c r="AO10" s="45">
        <v>85</v>
      </c>
      <c r="AP10" s="45">
        <f>AM10-AO10-AN10</f>
        <v>788</v>
      </c>
      <c r="AQ10" s="45">
        <f>(AP10/0.8)/(AL10/1.852)*54</f>
        <v>101.554515463918</v>
      </c>
      <c r="AR10" s="45">
        <v>1</v>
      </c>
      <c r="AS10" s="45">
        <v>3</v>
      </c>
      <c r="AT10" s="46">
        <f>AQ10*0.673*54</f>
        <v>3690.694200989710</v>
      </c>
      <c r="AU10" s="46">
        <f>AM10/5</f>
        <v>695.8</v>
      </c>
      <c r="AV10" s="46">
        <f>AR10*(AS10*1.3*300)</f>
        <v>1170</v>
      </c>
      <c r="AW10" s="46">
        <f>(BB10*3/100)</f>
        <v>88.0311</v>
      </c>
      <c r="AX10" s="47">
        <f>AT10+AU10+AV10+AW10</f>
        <v>5644.525300989710</v>
      </c>
      <c r="AY10" s="48">
        <f>AX10/(9600/255)</f>
        <v>149.932703307539</v>
      </c>
      <c r="AZ10" s="49">
        <v>20000</v>
      </c>
      <c r="BA10" s="41">
        <f>AZ10</f>
        <v>20000</v>
      </c>
      <c r="BB10" s="50">
        <f>(BA10/2/50)+2734.37</f>
        <v>2934.37</v>
      </c>
      <c r="BC10" s="45">
        <f>BB10/2734.37</f>
        <v>1.07314299089004</v>
      </c>
      <c r="BD10" s="51">
        <f>G10</f>
        <v>13094</v>
      </c>
      <c r="BE10" s="52">
        <v>1</v>
      </c>
      <c r="BF10" s="53">
        <f>BA10/BE10</f>
        <v>20000</v>
      </c>
      <c r="BG10" s="54">
        <f>BF10/10/2</f>
        <v>1000</v>
      </c>
      <c r="BH10" s="38">
        <f>ROUNDUP(BG10/2734.37,0)</f>
        <v>1</v>
      </c>
      <c r="BI10" s="55">
        <f>BG10*1.5/100</f>
        <v>15</v>
      </c>
      <c r="BJ10" s="50">
        <f>(-0.0000004497*POWER(AM10,2))+(0.9588*AM10)+BI10</f>
        <v>3345.2222825823</v>
      </c>
      <c r="BK10" s="38">
        <f>BJ10/(9600/255)</f>
        <v>88.85746688109229</v>
      </c>
      <c r="BL10" s="38">
        <f>(-0.0000004497*POWER(AM10,2))+(0.9588*AM10)-33214</f>
        <v>-29883.7777174177</v>
      </c>
    </row>
    <row r="11" ht="20.05" customHeight="1">
      <c r="A11" t="s" s="33">
        <v>100</v>
      </c>
      <c r="B11" t="s" s="34">
        <v>71</v>
      </c>
      <c r="C11" t="s" s="35">
        <v>72</v>
      </c>
      <c r="D11" t="s" s="35">
        <v>84</v>
      </c>
      <c r="E11" t="s" s="36">
        <v>101</v>
      </c>
      <c r="F11" t="s" s="36">
        <v>102</v>
      </c>
      <c r="G11" s="37">
        <v>14151</v>
      </c>
      <c r="H11" s="38">
        <v>4</v>
      </c>
      <c r="I11" s="38">
        <v>10</v>
      </c>
      <c r="J11" s="38">
        <v>5</v>
      </c>
      <c r="K11" s="38">
        <v>3</v>
      </c>
      <c r="L11" s="38">
        <v>3</v>
      </c>
      <c r="M11" s="38">
        <v>550</v>
      </c>
      <c r="N11" s="38">
        <f>AL11/5</f>
        <v>188</v>
      </c>
      <c r="O11" s="38">
        <v>0</v>
      </c>
      <c r="P11" s="38">
        <v>40</v>
      </c>
      <c r="Q11" s="38">
        <v>0</v>
      </c>
      <c r="R11" s="38">
        <v>4</v>
      </c>
      <c r="S11" t="s" s="36">
        <v>76</v>
      </c>
      <c r="T11" s="38"/>
      <c r="U11" s="38"/>
      <c r="V11" s="39">
        <v>1</v>
      </c>
      <c r="W11" s="40">
        <f>(AJ11*2)/(9600/255)</f>
        <v>45.15625</v>
      </c>
      <c r="X11" s="38">
        <f>BH11</f>
        <v>1</v>
      </c>
      <c r="Y11" s="38">
        <f>BK11</f>
        <v>60.8851472319375</v>
      </c>
      <c r="Z11" s="41">
        <f>AI11/100/(700000/255)</f>
        <v>0.0582857142857143</v>
      </c>
      <c r="AA11" s="42">
        <f>3.3*AF11</f>
        <v>28.05</v>
      </c>
      <c r="AB11" s="42">
        <f>3.3*AG11</f>
        <v>35.805</v>
      </c>
      <c r="AC11" s="42">
        <f>3.3*AH11</f>
        <v>8.58</v>
      </c>
      <c r="AD11" s="43"/>
      <c r="AE11" s="38">
        <v>12</v>
      </c>
      <c r="AF11" s="44">
        <v>8.5</v>
      </c>
      <c r="AG11" s="44">
        <v>10.85</v>
      </c>
      <c r="AH11" s="44">
        <v>2.6</v>
      </c>
      <c r="AI11" s="41">
        <v>16000</v>
      </c>
      <c r="AJ11" s="41">
        <v>850</v>
      </c>
      <c r="AK11" s="41"/>
      <c r="AL11" s="45">
        <v>940</v>
      </c>
      <c r="AM11" s="45">
        <v>2380</v>
      </c>
      <c r="AN11" s="45">
        <v>1690</v>
      </c>
      <c r="AO11" s="45">
        <v>85</v>
      </c>
      <c r="AP11" s="45">
        <f>AM11-AO11-AN11</f>
        <v>605</v>
      </c>
      <c r="AQ11" s="45">
        <f>(AP11/0.8)/(AL11/1.852)*54</f>
        <v>80.4585638297872</v>
      </c>
      <c r="AR11" s="45">
        <v>1</v>
      </c>
      <c r="AS11" s="45">
        <v>2</v>
      </c>
      <c r="AT11" s="46">
        <f>AQ11*0.673*54</f>
        <v>2924.025126702130</v>
      </c>
      <c r="AU11" s="46">
        <f>AM11/5</f>
        <v>476</v>
      </c>
      <c r="AV11" s="46">
        <f>AR11*(AS11*1.3*300)</f>
        <v>780</v>
      </c>
      <c r="AW11" s="46">
        <f>(BB11*3/100)</f>
        <v>87.1311</v>
      </c>
      <c r="AX11" s="47">
        <f>AT11+AU11+AV11+AW11</f>
        <v>4267.156226702130</v>
      </c>
      <c r="AY11" s="48">
        <f>AX11/(9600/255)</f>
        <v>113.346337271775</v>
      </c>
      <c r="AZ11" s="49"/>
      <c r="BA11" s="41">
        <v>17000</v>
      </c>
      <c r="BB11" s="50">
        <f>(BA11/2/50)+2734.37</f>
        <v>2904.37</v>
      </c>
      <c r="BC11" s="45">
        <f>BB11/2734.37</f>
        <v>1.06217154225653</v>
      </c>
      <c r="BD11" s="51">
        <f>G11</f>
        <v>14151</v>
      </c>
      <c r="BE11" s="52">
        <v>1</v>
      </c>
      <c r="BF11" s="53">
        <f>BA11/BE11</f>
        <v>17000</v>
      </c>
      <c r="BG11" s="54">
        <f>BF11/10/2</f>
        <v>850</v>
      </c>
      <c r="BH11" s="38">
        <f>ROUNDUP(BG11/2734.37,0)</f>
        <v>1</v>
      </c>
      <c r="BI11" s="55">
        <f>BG11*1.5/100</f>
        <v>12.75</v>
      </c>
      <c r="BJ11" s="50">
        <f>(-0.0000004497*POWER(AM11,2))+(0.9588*AM11)+BI11</f>
        <v>2292.14671932</v>
      </c>
      <c r="BK11" s="38">
        <f>BJ11/(9600/255)</f>
        <v>60.8851472319375</v>
      </c>
      <c r="BL11" s="38">
        <f>(-0.0000004497*POWER(AM11,2))+(0.9588*AM11)-33214</f>
        <v>-30934.60328068</v>
      </c>
    </row>
    <row r="12" ht="20.05" customHeight="1">
      <c r="A12" t="s" s="33">
        <v>103</v>
      </c>
      <c r="B12" t="s" s="34">
        <v>71</v>
      </c>
      <c r="C12" t="s" s="35">
        <v>97</v>
      </c>
      <c r="D12" t="s" s="35">
        <v>84</v>
      </c>
      <c r="E12" t="s" s="36">
        <v>104</v>
      </c>
      <c r="F12" t="s" s="36">
        <v>105</v>
      </c>
      <c r="G12" s="37">
        <v>21337</v>
      </c>
      <c r="H12" s="38">
        <v>24</v>
      </c>
      <c r="I12" s="57">
        <v>30</v>
      </c>
      <c r="J12" s="57">
        <v>5</v>
      </c>
      <c r="K12" s="57">
        <v>8</v>
      </c>
      <c r="L12" s="57">
        <v>13</v>
      </c>
      <c r="M12" s="57">
        <v>2370</v>
      </c>
      <c r="N12" s="38">
        <f>AL12/5</f>
        <v>540</v>
      </c>
      <c r="O12" s="38">
        <v>0</v>
      </c>
      <c r="P12" s="38">
        <v>80</v>
      </c>
      <c r="Q12" s="38">
        <v>0</v>
      </c>
      <c r="R12" s="38">
        <v>4</v>
      </c>
      <c r="S12" t="s" s="36">
        <v>106</v>
      </c>
      <c r="T12" s="38"/>
      <c r="U12" s="38"/>
      <c r="V12" s="39">
        <v>7</v>
      </c>
      <c r="W12" s="40">
        <f>(AJ12*2)/(9600/255)</f>
        <v>637.5</v>
      </c>
      <c r="X12" s="38">
        <f>BH12</f>
        <v>20</v>
      </c>
      <c r="Y12" s="38">
        <f>BK12</f>
        <v>724.1245109984339</v>
      </c>
      <c r="Z12" s="41">
        <f>AI12/100/(700000/255)</f>
        <v>6.92142857142857</v>
      </c>
      <c r="AA12" s="42">
        <f>3.3*AF12</f>
        <v>63.36</v>
      </c>
      <c r="AB12" s="42">
        <f>3.3*AG12</f>
        <v>38.61</v>
      </c>
      <c r="AC12" s="42">
        <f>3.3*AH12</f>
        <v>16.5</v>
      </c>
      <c r="AD12" s="58">
        <v>2</v>
      </c>
      <c r="AE12" s="59"/>
      <c r="AF12" s="44">
        <v>19.2</v>
      </c>
      <c r="AG12" s="44">
        <v>11.7</v>
      </c>
      <c r="AH12" s="44">
        <v>5</v>
      </c>
      <c r="AI12" s="41">
        <v>1900000</v>
      </c>
      <c r="AJ12" s="41">
        <v>12000</v>
      </c>
      <c r="AK12" s="41">
        <v>4000</v>
      </c>
      <c r="AL12" s="44">
        <v>2700</v>
      </c>
      <c r="AM12" s="44">
        <v>27965</v>
      </c>
      <c r="AN12" s="44">
        <v>13397</v>
      </c>
      <c r="AO12" s="44">
        <f>85*2</f>
        <v>170</v>
      </c>
      <c r="AP12" s="45">
        <f>AM12-AO12-AN12</f>
        <v>14398</v>
      </c>
      <c r="AQ12" s="45">
        <f>(AP12/0.8)/(AL12/1.852)*54</f>
        <v>666.6274</v>
      </c>
      <c r="AR12" s="44">
        <v>2</v>
      </c>
      <c r="AS12" s="44">
        <v>6</v>
      </c>
      <c r="AT12" s="46">
        <f>AQ12*0.673*54</f>
        <v>24226.5729708</v>
      </c>
      <c r="AU12" s="46">
        <f>AM12/5</f>
        <v>5593</v>
      </c>
      <c r="AV12" s="46">
        <f>AR12*(AS12*1.3*300)</f>
        <v>4680</v>
      </c>
      <c r="AW12" s="46">
        <f>(BB12*3/100)</f>
        <v>802.0311</v>
      </c>
      <c r="AX12" s="47">
        <f>AT12+AU12+AV12+AW12</f>
        <v>35301.6040708</v>
      </c>
      <c r="AY12" s="48">
        <f>AX12/(9600/255)</f>
        <v>937.698858130625</v>
      </c>
      <c r="AZ12" s="49">
        <v>2400000</v>
      </c>
      <c r="BA12" s="41">
        <f>AZ12</f>
        <v>2400000</v>
      </c>
      <c r="BB12" s="50">
        <f>(BA12/2/50)+2734.37</f>
        <v>26734.37</v>
      </c>
      <c r="BC12" s="45">
        <f>BB12/2734.37</f>
        <v>9.777158906804861</v>
      </c>
      <c r="BD12" s="51">
        <f>G12</f>
        <v>21337</v>
      </c>
      <c r="BE12" s="52">
        <v>2.25</v>
      </c>
      <c r="BF12" s="53">
        <f>BA12/BE12</f>
        <v>1066666.66666667</v>
      </c>
      <c r="BG12" s="54">
        <f>BF12/10/2</f>
        <v>53333.3333333335</v>
      </c>
      <c r="BH12" s="38">
        <f>ROUNDUP(BG12/2734.37,0)</f>
        <v>20</v>
      </c>
      <c r="BI12" s="55">
        <f>BG12*1.5/100</f>
        <v>800.000000000003</v>
      </c>
      <c r="BJ12" s="50">
        <f>(-0.0000004497*POWER(AM12,2))+(0.9588*AM12)+BI12</f>
        <v>27261.1580611175</v>
      </c>
      <c r="BK12" s="38">
        <f>BJ12/(9600/255)</f>
        <v>724.1245109984339</v>
      </c>
      <c r="BL12" s="38">
        <f>(-0.0000004497*POWER(AM12,2))+(0.9588*AM12)-33214</f>
        <v>-6752.8419388825</v>
      </c>
    </row>
    <row r="13" ht="20.05" customHeight="1">
      <c r="A13" t="s" s="33">
        <v>107</v>
      </c>
      <c r="B13" t="s" s="34">
        <v>71</v>
      </c>
      <c r="C13" t="s" s="35">
        <v>72</v>
      </c>
      <c r="D13" t="s" s="35">
        <v>84</v>
      </c>
      <c r="E13" t="s" s="36">
        <v>108</v>
      </c>
      <c r="F13" t="s" s="36">
        <v>109</v>
      </c>
      <c r="G13" s="37">
        <v>21645</v>
      </c>
      <c r="H13" s="38">
        <v>11</v>
      </c>
      <c r="I13" s="38">
        <v>20</v>
      </c>
      <c r="J13" s="38">
        <v>5</v>
      </c>
      <c r="K13" s="38">
        <v>3</v>
      </c>
      <c r="L13" s="38">
        <v>3</v>
      </c>
      <c r="M13" s="38">
        <v>655</v>
      </c>
      <c r="N13" s="38">
        <f>AL13/5</f>
        <v>180</v>
      </c>
      <c r="O13" s="38">
        <v>0</v>
      </c>
      <c r="P13" s="38">
        <v>65</v>
      </c>
      <c r="Q13" s="38">
        <v>1</v>
      </c>
      <c r="R13" s="38">
        <v>4</v>
      </c>
      <c r="S13" t="s" s="36">
        <v>106</v>
      </c>
      <c r="T13" s="38"/>
      <c r="U13" s="38"/>
      <c r="V13" s="39">
        <v>1</v>
      </c>
      <c r="W13" s="40">
        <f>(AJ13*2)/(9600/255)</f>
        <v>318.75</v>
      </c>
      <c r="X13" s="38">
        <f>BH13</f>
        <v>1</v>
      </c>
      <c r="Y13" s="38">
        <f>BK13</f>
        <v>83.8022157935</v>
      </c>
      <c r="Z13" s="41">
        <f>AI13/100/(700000/255)</f>
        <v>0.291428571428571</v>
      </c>
      <c r="AA13" s="42">
        <f>3.3*AF13</f>
        <v>35.673</v>
      </c>
      <c r="AB13" s="42">
        <f>3.3*AG13</f>
        <v>33.957</v>
      </c>
      <c r="AC13" s="42">
        <f>3.3*AH13</f>
        <v>10.329</v>
      </c>
      <c r="AD13" s="43"/>
      <c r="AE13" s="38">
        <v>3665</v>
      </c>
      <c r="AF13" s="44">
        <v>10.81</v>
      </c>
      <c r="AG13" s="44">
        <v>10.29</v>
      </c>
      <c r="AH13" s="44">
        <v>3.13</v>
      </c>
      <c r="AI13" s="41">
        <v>80000</v>
      </c>
      <c r="AJ13" s="41">
        <v>6000</v>
      </c>
      <c r="AK13" s="41"/>
      <c r="AL13" s="45">
        <v>900</v>
      </c>
      <c r="AM13" s="45">
        <v>3280</v>
      </c>
      <c r="AN13" s="45">
        <v>2280</v>
      </c>
      <c r="AO13" s="45">
        <v>170</v>
      </c>
      <c r="AP13" s="45">
        <f>AM13-AO13-AN13</f>
        <v>830</v>
      </c>
      <c r="AQ13" s="45">
        <f>(AP13/0.8)/(AL13/1.852)*54</f>
        <v>115.287</v>
      </c>
      <c r="AR13" s="45">
        <v>2</v>
      </c>
      <c r="AS13" s="45">
        <v>4</v>
      </c>
      <c r="AT13" s="46">
        <f>AQ13*0.673*54</f>
        <v>4189.760154</v>
      </c>
      <c r="AU13" s="46">
        <f>AM13/5</f>
        <v>656</v>
      </c>
      <c r="AV13" s="46">
        <f>AR13*(AS13*1.3*300)</f>
        <v>3120</v>
      </c>
      <c r="AW13" s="46">
        <f>(BB13*3/100)</f>
        <v>95.42400000000001</v>
      </c>
      <c r="AX13" s="47">
        <f>AT13+AU13+AV13+AW13</f>
        <v>8061.184154</v>
      </c>
      <c r="AY13" s="48">
        <f>AX13/(9600/255)</f>
        <v>214.125204090625</v>
      </c>
      <c r="AZ13" s="49">
        <v>44643</v>
      </c>
      <c r="BA13" s="41">
        <f>AZ13</f>
        <v>44643</v>
      </c>
      <c r="BB13" s="50">
        <f>(BA13/2/50)+2734.37</f>
        <v>3180.8</v>
      </c>
      <c r="BC13" s="45">
        <f>BB13/2734.37</f>
        <v>1.1632661271152</v>
      </c>
      <c r="BD13" s="51">
        <f>G13</f>
        <v>21645</v>
      </c>
      <c r="BE13" s="52">
        <v>2.25</v>
      </c>
      <c r="BF13" s="53">
        <f>BA13/BE13</f>
        <v>19841.3333333333</v>
      </c>
      <c r="BG13" s="54">
        <f>BF13/10/2</f>
        <v>992.066666666665</v>
      </c>
      <c r="BH13" s="38">
        <f>ROUNDUP(BG13/2734.37,0)</f>
        <v>1</v>
      </c>
      <c r="BI13" s="55">
        <f>BG13*1.5/100</f>
        <v>14.881</v>
      </c>
      <c r="BJ13" s="50">
        <f>(-0.0000004497*POWER(AM13,2))+(0.9588*AM13)+BI13</f>
        <v>3154.90694752</v>
      </c>
      <c r="BK13" s="38">
        <f>BJ13/(9600/255)</f>
        <v>83.8022157935</v>
      </c>
      <c r="BL13" s="38">
        <f>(-0.0000004497*POWER(AM13,2))+(0.9588*AM13)-33214</f>
        <v>-30073.97405248</v>
      </c>
    </row>
    <row r="14" ht="20.05" customHeight="1">
      <c r="A14" t="s" s="33">
        <v>110</v>
      </c>
      <c r="B14" t="s" s="34">
        <v>71</v>
      </c>
      <c r="C14" t="s" s="35">
        <v>72</v>
      </c>
      <c r="D14" t="s" s="35">
        <v>84</v>
      </c>
      <c r="E14" t="s" s="36">
        <v>111</v>
      </c>
      <c r="F14" t="s" s="36">
        <v>112</v>
      </c>
      <c r="G14" s="37">
        <v>25146</v>
      </c>
      <c r="H14" s="38">
        <v>28</v>
      </c>
      <c r="I14" s="38">
        <v>30</v>
      </c>
      <c r="J14" s="38">
        <v>5</v>
      </c>
      <c r="K14" s="38">
        <v>3</v>
      </c>
      <c r="L14" s="38">
        <v>3</v>
      </c>
      <c r="M14" s="38">
        <v>750</v>
      </c>
      <c r="N14" s="38">
        <f>AL14/5</f>
        <v>350</v>
      </c>
      <c r="O14" s="38">
        <v>0</v>
      </c>
      <c r="P14" s="38">
        <v>75</v>
      </c>
      <c r="Q14" s="38">
        <v>1</v>
      </c>
      <c r="R14" s="38">
        <v>4</v>
      </c>
      <c r="S14" t="s" s="36">
        <v>106</v>
      </c>
      <c r="T14" s="38"/>
      <c r="U14" s="38"/>
      <c r="V14" s="39">
        <v>2</v>
      </c>
      <c r="W14" s="40">
        <f>(AJ14*2)/(9600/255)</f>
        <v>584.375</v>
      </c>
      <c r="X14" s="38">
        <f>BH14</f>
        <v>2</v>
      </c>
      <c r="Y14" s="38">
        <f>BK14</f>
        <v>121.030068998438</v>
      </c>
      <c r="Z14" s="41">
        <f>AI14/100/(700000/255)</f>
        <v>0.728571428571429</v>
      </c>
      <c r="AA14" s="67">
        <f>1.68*AF14</f>
        <v>20.3784</v>
      </c>
      <c r="AB14" s="67">
        <f>1.68*AG14</f>
        <v>15.8928</v>
      </c>
      <c r="AC14" s="67">
        <f>1.68*AH14</f>
        <v>8.0136</v>
      </c>
      <c r="AD14" s="43"/>
      <c r="AE14" s="38">
        <v>2900</v>
      </c>
      <c r="AF14" s="44">
        <v>12.13</v>
      </c>
      <c r="AG14" s="44">
        <v>9.460000000000001</v>
      </c>
      <c r="AH14" s="44">
        <v>4.77</v>
      </c>
      <c r="AI14" s="41">
        <v>200000</v>
      </c>
      <c r="AJ14" s="41">
        <v>11000</v>
      </c>
      <c r="AK14" s="41"/>
      <c r="AL14" s="45">
        <v>1750</v>
      </c>
      <c r="AM14" s="45">
        <v>4700</v>
      </c>
      <c r="AN14" s="45">
        <v>3459</v>
      </c>
      <c r="AO14" s="45">
        <v>170</v>
      </c>
      <c r="AP14" s="45">
        <f>AM14-AO14-AN14</f>
        <v>1071</v>
      </c>
      <c r="AQ14" s="45">
        <f>(AP14/0.8)/(AL14/1.852)*54</f>
        <v>76.50612</v>
      </c>
      <c r="AR14" s="45">
        <v>2</v>
      </c>
      <c r="AS14" s="45">
        <v>4</v>
      </c>
      <c r="AT14" s="46">
        <f>AQ14*0.673*54</f>
        <v>2780.38541304</v>
      </c>
      <c r="AU14" s="46">
        <f>AM14/5</f>
        <v>940</v>
      </c>
      <c r="AV14" s="46">
        <f>AR14*(AS14*1.3*300)</f>
        <v>3120</v>
      </c>
      <c r="AW14" s="46">
        <f>(BB14*3/100)</f>
        <v>142.0311</v>
      </c>
      <c r="AX14" s="47">
        <f>AT14+AU14+AV14+AW14</f>
        <v>6982.41651304</v>
      </c>
      <c r="AY14" s="48">
        <f>AX14/(9600/255)</f>
        <v>185.470438627625</v>
      </c>
      <c r="AZ14" s="49">
        <v>200000</v>
      </c>
      <c r="BA14" s="41">
        <f>AZ14</f>
        <v>200000</v>
      </c>
      <c r="BB14" s="50">
        <f>(BA14/2/50)+2734.37</f>
        <v>4734.37</v>
      </c>
      <c r="BC14" s="45">
        <f>BB14/2734.37</f>
        <v>1.7314299089004</v>
      </c>
      <c r="BD14" s="51">
        <f>G14</f>
        <v>25146</v>
      </c>
      <c r="BE14" s="52">
        <v>2.5</v>
      </c>
      <c r="BF14" s="53">
        <f>BA14/BE14</f>
        <v>80000</v>
      </c>
      <c r="BG14" s="54">
        <f>BF14/10/2</f>
        <v>4000</v>
      </c>
      <c r="BH14" s="38">
        <f>ROUNDUP(BG14/2734.37,0)</f>
        <v>2</v>
      </c>
      <c r="BI14" s="55">
        <f>BG14*1.5/100</f>
        <v>60</v>
      </c>
      <c r="BJ14" s="50">
        <f>(-0.0000004497*POWER(AM14,2))+(0.9588*AM14)+BI14</f>
        <v>4556.426127</v>
      </c>
      <c r="BK14" s="38">
        <f>BJ14/(9600/255)</f>
        <v>121.030068998438</v>
      </c>
      <c r="BL14" s="38">
        <f>(-0.0000004497*POWER(AM14,2))+(0.9588*AM14)-33214</f>
        <v>-28717.573873</v>
      </c>
    </row>
    <row r="15" ht="20.05" customHeight="1">
      <c r="A15" t="s" s="33">
        <v>113</v>
      </c>
      <c r="B15" t="s" s="34">
        <v>71</v>
      </c>
      <c r="C15" t="s" s="35">
        <v>97</v>
      </c>
      <c r="D15" t="s" s="35">
        <v>84</v>
      </c>
      <c r="E15" t="s" s="36">
        <v>114</v>
      </c>
      <c r="F15" t="s" s="36">
        <v>115</v>
      </c>
      <c r="G15" s="37">
        <v>27912</v>
      </c>
      <c r="H15" s="38">
        <v>55</v>
      </c>
      <c r="I15" s="38">
        <v>40</v>
      </c>
      <c r="J15" s="38">
        <v>5</v>
      </c>
      <c r="K15" s="38">
        <v>30</v>
      </c>
      <c r="L15" s="38">
        <v>27</v>
      </c>
      <c r="M15" s="38">
        <v>2124</v>
      </c>
      <c r="N15" s="38">
        <f>AL15/5</f>
        <v>840</v>
      </c>
      <c r="O15" s="38">
        <v>0</v>
      </c>
      <c r="P15" s="38">
        <v>77</v>
      </c>
      <c r="Q15" s="38">
        <v>0</v>
      </c>
      <c r="R15" s="38">
        <v>4</v>
      </c>
      <c r="S15" t="s" s="36">
        <v>106</v>
      </c>
      <c r="T15" s="38"/>
      <c r="U15" s="38"/>
      <c r="V15" s="39">
        <v>109</v>
      </c>
      <c r="W15" s="40">
        <f>(AJ15*2)/(9600/255)</f>
        <v>1184.6875</v>
      </c>
      <c r="X15" s="38">
        <f>BH15</f>
        <v>118</v>
      </c>
      <c r="Y15" s="38">
        <f>BK15</f>
        <v>554.442235918318</v>
      </c>
      <c r="Z15" s="41">
        <f>AI15/100/(700000/255)</f>
        <v>109.285714285714</v>
      </c>
      <c r="AA15" s="42">
        <f>3.3*AF15</f>
        <v>48.84</v>
      </c>
      <c r="AB15" s="42">
        <f>3.3*AG15</f>
        <v>32.34</v>
      </c>
      <c r="AC15" s="42">
        <f>3.3*AH15</f>
        <v>15.84</v>
      </c>
      <c r="AD15" s="43">
        <v>1</v>
      </c>
      <c r="AE15" s="38"/>
      <c r="AF15" s="44">
        <v>14.8</v>
      </c>
      <c r="AG15" s="44">
        <v>9.800000000000001</v>
      </c>
      <c r="AH15" s="44">
        <v>4.8</v>
      </c>
      <c r="AI15" s="41">
        <v>30000000</v>
      </c>
      <c r="AJ15" s="41">
        <v>22300</v>
      </c>
      <c r="AK15" s="41">
        <v>7000</v>
      </c>
      <c r="AL15" s="45">
        <v>4200</v>
      </c>
      <c r="AM15" s="45">
        <v>16875</v>
      </c>
      <c r="AN15" s="45">
        <v>8272</v>
      </c>
      <c r="AO15" s="45">
        <v>85</v>
      </c>
      <c r="AP15" s="45">
        <f>AM15-AO15-AN15</f>
        <v>8518</v>
      </c>
      <c r="AQ15" s="45">
        <f>(AP15/0.8)/(AL15/1.852)*54</f>
        <v>253.532185714286</v>
      </c>
      <c r="AR15" s="45">
        <v>1</v>
      </c>
      <c r="AS15" s="45">
        <v>7</v>
      </c>
      <c r="AT15" s="46">
        <f>AQ15*0.673*54</f>
        <v>9213.866693228580</v>
      </c>
      <c r="AU15" s="46">
        <f>AM15/5</f>
        <v>3375</v>
      </c>
      <c r="AV15" s="46">
        <f>AR15*(AS15*1.3*300)</f>
        <v>2730</v>
      </c>
      <c r="AW15" s="46">
        <f>(BB15*3/100)</f>
        <v>8182.0311</v>
      </c>
      <c r="AX15" s="47">
        <f>AT15+AU15+AV15+AW15</f>
        <v>23500.8977932286</v>
      </c>
      <c r="AY15" s="48">
        <f>AX15/(9600/255)</f>
        <v>624.242597632635</v>
      </c>
      <c r="AZ15" s="49">
        <v>27000000</v>
      </c>
      <c r="BA15" s="41">
        <f>AZ15</f>
        <v>27000000</v>
      </c>
      <c r="BB15" s="50">
        <f>(BA15/2/50)+2734.37</f>
        <v>272734.37</v>
      </c>
      <c r="BC15" s="45">
        <f>BB15/2734.37</f>
        <v>99.7430377015547</v>
      </c>
      <c r="BD15" s="51">
        <f>G15</f>
        <v>27912</v>
      </c>
      <c r="BE15" s="52">
        <v>4.2</v>
      </c>
      <c r="BF15" s="53">
        <f>BA15/BE15</f>
        <v>6428571.42857143</v>
      </c>
      <c r="BG15" s="54">
        <f>BF15/10/2</f>
        <v>321428.571428572</v>
      </c>
      <c r="BH15" s="38">
        <f>ROUNDUP(BG15/2734.37,0)</f>
        <v>118</v>
      </c>
      <c r="BI15" s="55">
        <f>BG15*1.5/100</f>
        <v>4821.428571428580</v>
      </c>
      <c r="BJ15" s="50">
        <f>(-0.0000004497*POWER(AM15,2))+(0.9588*AM15)+BI15</f>
        <v>20873.1194698661</v>
      </c>
      <c r="BK15" s="38">
        <f>BJ15/(9600/255)</f>
        <v>554.442235918318</v>
      </c>
      <c r="BL15" s="38">
        <f>(-0.0000004497*POWER(AM15,2))+(0.9588*AM15)-33214</f>
        <v>-17162.3091015625</v>
      </c>
    </row>
    <row r="16" ht="20.05" customHeight="1">
      <c r="A16" t="s" s="33">
        <v>116</v>
      </c>
      <c r="B16" t="s" s="34">
        <v>71</v>
      </c>
      <c r="C16" t="s" s="35">
        <v>117</v>
      </c>
      <c r="D16" t="s" s="35">
        <v>84</v>
      </c>
      <c r="E16" t="s" s="36">
        <v>118</v>
      </c>
      <c r="F16" t="s" s="36">
        <v>119</v>
      </c>
      <c r="G16" s="37">
        <v>32540</v>
      </c>
      <c r="H16" s="57">
        <v>50</v>
      </c>
      <c r="I16" s="57">
        <v>40</v>
      </c>
      <c r="J16" s="57">
        <v>5</v>
      </c>
      <c r="K16" s="57">
        <v>30</v>
      </c>
      <c r="L16" s="57">
        <v>15</v>
      </c>
      <c r="M16" s="57">
        <v>2460</v>
      </c>
      <c r="N16" s="38">
        <f>AL16/5</f>
        <v>640</v>
      </c>
      <c r="O16" s="38">
        <v>0</v>
      </c>
      <c r="P16" s="38">
        <v>84</v>
      </c>
      <c r="Q16" s="38">
        <v>0</v>
      </c>
      <c r="R16" s="38">
        <v>4</v>
      </c>
      <c r="S16" t="s" s="36">
        <v>106</v>
      </c>
      <c r="T16" s="38"/>
      <c r="U16" s="38"/>
      <c r="V16" s="39">
        <v>109</v>
      </c>
      <c r="W16" s="40">
        <f>(AJ16*2)/(9600/255)</f>
        <v>1434.375</v>
      </c>
      <c r="X16" s="38">
        <f>BH16</f>
        <v>74</v>
      </c>
      <c r="Y16" s="38">
        <f>BK16</f>
        <v>433.899999375</v>
      </c>
      <c r="Z16" s="41">
        <f>AI16/100/(700000/255)</f>
        <v>109.285714285714</v>
      </c>
      <c r="AA16" s="42">
        <f>3.3*AF16</f>
        <v>46.53</v>
      </c>
      <c r="AB16" s="42">
        <f>3.3*AG16</f>
        <v>27.72</v>
      </c>
      <c r="AC16" s="42">
        <f>3.3*AH16</f>
        <v>14.85</v>
      </c>
      <c r="AD16" s="58">
        <v>1</v>
      </c>
      <c r="AE16" t="s" s="36">
        <v>120</v>
      </c>
      <c r="AF16" s="44">
        <v>14.1</v>
      </c>
      <c r="AG16" s="44">
        <v>8.4</v>
      </c>
      <c r="AH16" s="44">
        <v>4.5</v>
      </c>
      <c r="AI16" s="41">
        <v>30000000</v>
      </c>
      <c r="AJ16" s="41">
        <v>27000</v>
      </c>
      <c r="AK16" s="41">
        <v>4700</v>
      </c>
      <c r="AL16" s="44">
        <v>3200</v>
      </c>
      <c r="AM16" s="44">
        <v>14000</v>
      </c>
      <c r="AN16" s="44">
        <v>6800</v>
      </c>
      <c r="AO16" s="44">
        <v>85</v>
      </c>
      <c r="AP16" s="45">
        <f>AM16-AO16-AN16</f>
        <v>7115</v>
      </c>
      <c r="AQ16" s="45">
        <f>(AP16/0.8)/(AL16/1.852)*54</f>
        <v>277.951921875</v>
      </c>
      <c r="AR16" s="44">
        <v>1</v>
      </c>
      <c r="AS16" s="44">
        <v>8</v>
      </c>
      <c r="AT16" s="46">
        <f>AQ16*0.673*54</f>
        <v>10101.3287447813</v>
      </c>
      <c r="AU16" s="46">
        <f>AM16/5</f>
        <v>2800</v>
      </c>
      <c r="AV16" s="46">
        <f>AR16*(AS16*1.3*300)</f>
        <v>3120</v>
      </c>
      <c r="AW16" s="46">
        <f>(BB16*3/100)</f>
        <v>12082.0311</v>
      </c>
      <c r="AX16" s="47">
        <f>AT16+AU16+AV16+AW16</f>
        <v>28103.3598447813</v>
      </c>
      <c r="AY16" s="48">
        <f>AX16/(9600/255)</f>
        <v>746.495495877003</v>
      </c>
      <c r="AZ16" s="49">
        <v>40000000</v>
      </c>
      <c r="BA16" s="41">
        <f>AZ16</f>
        <v>40000000</v>
      </c>
      <c r="BB16" s="50">
        <f>(BA16/2/50)+2734.37</f>
        <v>402734.37</v>
      </c>
      <c r="BC16" s="45">
        <f>BB16/2734.37</f>
        <v>147.285981780081</v>
      </c>
      <c r="BD16" s="51">
        <f>G16</f>
        <v>32540</v>
      </c>
      <c r="BE16" s="52">
        <v>10</v>
      </c>
      <c r="BF16" s="53">
        <f>BA16/BE16</f>
        <v>4000000</v>
      </c>
      <c r="BG16" s="54">
        <f>BF16/10/2</f>
        <v>200000</v>
      </c>
      <c r="BH16" s="38">
        <f>ROUNDUP(BG16/2734.37,0)</f>
        <v>74</v>
      </c>
      <c r="BI16" s="55">
        <f>BG16*1.5/100</f>
        <v>3000</v>
      </c>
      <c r="BJ16" s="50">
        <f>(-0.0000004497*POWER(AM16,2))+(0.9588*AM16)+BI16</f>
        <v>16335.0588</v>
      </c>
      <c r="BK16" s="38">
        <f>BJ16/(9600/255)</f>
        <v>433.899999375</v>
      </c>
      <c r="BL16" s="38">
        <f>(-0.0000004497*POWER(AM16,2))+(0.9588*AM16)-33214</f>
        <v>-19878.9412</v>
      </c>
    </row>
    <row r="17" ht="20.05" customHeight="1">
      <c r="A17" t="s" s="33">
        <v>121</v>
      </c>
      <c r="B17" t="s" s="34">
        <v>71</v>
      </c>
      <c r="C17" t="s" s="35">
        <v>117</v>
      </c>
      <c r="D17" t="s" s="35">
        <v>84</v>
      </c>
      <c r="E17" t="s" s="36">
        <v>122</v>
      </c>
      <c r="F17" t="s" s="36">
        <v>123</v>
      </c>
      <c r="G17" s="37">
        <v>33377</v>
      </c>
      <c r="H17" s="57">
        <v>40</v>
      </c>
      <c r="I17" s="57">
        <v>40</v>
      </c>
      <c r="J17" s="57">
        <v>5</v>
      </c>
      <c r="K17" s="57">
        <v>65</v>
      </c>
      <c r="L17" s="57">
        <v>47</v>
      </c>
      <c r="M17" s="57">
        <v>1912</v>
      </c>
      <c r="N17" s="38">
        <f>AL17/5</f>
        <v>740</v>
      </c>
      <c r="O17" s="38">
        <v>0</v>
      </c>
      <c r="P17" s="38">
        <v>85</v>
      </c>
      <c r="Q17" s="38">
        <v>0</v>
      </c>
      <c r="R17" s="38">
        <v>4</v>
      </c>
      <c r="S17" t="s" s="36">
        <v>106</v>
      </c>
      <c r="T17" s="38"/>
      <c r="U17" s="38"/>
      <c r="V17" s="39">
        <v>219</v>
      </c>
      <c r="W17" s="40">
        <f>(AJ17*2)/(9600/255)</f>
        <v>876.5625</v>
      </c>
      <c r="X17" s="38">
        <f>BH17</f>
        <v>217</v>
      </c>
      <c r="Y17" s="38">
        <f>BK17</f>
        <v>852.239323370029</v>
      </c>
      <c r="Z17" s="41">
        <f>AI17/100/(700000/255)</f>
        <v>218.571428571429</v>
      </c>
      <c r="AA17" s="42">
        <f>3.3*AF17</f>
        <v>50.391</v>
      </c>
      <c r="AB17" s="42">
        <f>3.3*AG17</f>
        <v>35.97</v>
      </c>
      <c r="AC17" s="42">
        <f>3.3*AH17</f>
        <v>17.622</v>
      </c>
      <c r="AD17" s="58">
        <v>1</v>
      </c>
      <c r="AE17" t="s" s="36">
        <v>124</v>
      </c>
      <c r="AF17" s="44">
        <v>15.27</v>
      </c>
      <c r="AG17" s="44">
        <v>10.9</v>
      </c>
      <c r="AH17" s="44">
        <v>5.34</v>
      </c>
      <c r="AI17" s="41">
        <v>60000000</v>
      </c>
      <c r="AJ17" s="41">
        <v>16500</v>
      </c>
      <c r="AK17" s="41">
        <v>16500</v>
      </c>
      <c r="AL17" s="44">
        <v>3700</v>
      </c>
      <c r="AM17" s="44">
        <v>24500</v>
      </c>
      <c r="AN17" s="44">
        <v>10300</v>
      </c>
      <c r="AO17" s="44">
        <v>85</v>
      </c>
      <c r="AP17" s="45">
        <f>AM17-AO17-AN17</f>
        <v>14115</v>
      </c>
      <c r="AQ17" s="45">
        <f>(AP17/0.8)/(AL17/1.852)*54</f>
        <v>476.896256756757</v>
      </c>
      <c r="AR17" s="44">
        <v>1</v>
      </c>
      <c r="AS17" s="44">
        <v>8</v>
      </c>
      <c r="AT17" s="46">
        <f>AQ17*0.673*54</f>
        <v>17331.3637630541</v>
      </c>
      <c r="AU17" s="46">
        <f>AM17/5</f>
        <v>4900</v>
      </c>
      <c r="AV17" s="46">
        <f>AR17*(AS17*1.3*300)</f>
        <v>3120</v>
      </c>
      <c r="AW17" s="46">
        <f>(BB17*3/100)</f>
        <v>39082.0311</v>
      </c>
      <c r="AX17" s="47">
        <f>AT17+AU17+AV17+AW17</f>
        <v>64433.3948630541</v>
      </c>
      <c r="AY17" s="48">
        <f>AX17/(9600/255)</f>
        <v>1711.512051049870</v>
      </c>
      <c r="AZ17" s="49">
        <v>130000000</v>
      </c>
      <c r="BA17" s="41">
        <f>AZ17</f>
        <v>130000000</v>
      </c>
      <c r="BB17" s="50">
        <f>(BA17/2/50)+2734.37</f>
        <v>1302734.37</v>
      </c>
      <c r="BC17" s="45">
        <f>BB17/2734.37</f>
        <v>476.429440785263</v>
      </c>
      <c r="BD17" s="51">
        <f>G17</f>
        <v>33377</v>
      </c>
      <c r="BE17" s="52">
        <v>11</v>
      </c>
      <c r="BF17" s="53">
        <f>BA17/BE17</f>
        <v>11818181.8181818</v>
      </c>
      <c r="BG17" s="54">
        <f>BF17/10/2</f>
        <v>590909.09090909</v>
      </c>
      <c r="BH17" s="38">
        <f>ROUNDUP(BG17/2734.37,0)</f>
        <v>217</v>
      </c>
      <c r="BI17" s="55">
        <f>BG17*1.5/100</f>
        <v>8863.636363636349</v>
      </c>
      <c r="BJ17" s="50">
        <f>(-0.0000004497*POWER(AM17,2))+(0.9588*AM17)+BI17</f>
        <v>32084.3039386364</v>
      </c>
      <c r="BK17" s="38">
        <f>BJ17/(9600/255)</f>
        <v>852.239323370029</v>
      </c>
      <c r="BL17" s="38">
        <f>(-0.0000004497*POWER(AM17,2))+(0.9588*AM17)-33214</f>
        <v>-9993.332425000001</v>
      </c>
    </row>
    <row r="18" ht="20.05" customHeight="1">
      <c r="A18" t="s" s="33">
        <v>125</v>
      </c>
      <c r="B18" t="s" s="34">
        <v>71</v>
      </c>
      <c r="C18" t="s" s="35">
        <v>72</v>
      </c>
      <c r="D18" t="s" s="35">
        <v>84</v>
      </c>
      <c r="E18" t="s" s="36">
        <v>126</v>
      </c>
      <c r="F18" t="s" s="36">
        <v>127</v>
      </c>
      <c r="G18" s="37">
        <v>35644</v>
      </c>
      <c r="H18" s="38">
        <v>6</v>
      </c>
      <c r="I18" s="38">
        <v>35</v>
      </c>
      <c r="J18" s="38">
        <v>5</v>
      </c>
      <c r="K18" s="38">
        <v>3</v>
      </c>
      <c r="L18" s="38">
        <v>3</v>
      </c>
      <c r="M18" s="38">
        <v>960</v>
      </c>
      <c r="N18" s="38">
        <f>AL18/5</f>
        <v>506</v>
      </c>
      <c r="O18" s="38">
        <v>0</v>
      </c>
      <c r="P18" s="38">
        <v>75</v>
      </c>
      <c r="Q18" s="38">
        <v>1</v>
      </c>
      <c r="R18" s="38">
        <v>4</v>
      </c>
      <c r="S18" t="s" s="36">
        <v>106</v>
      </c>
      <c r="T18" s="38"/>
      <c r="U18" s="38"/>
      <c r="V18" s="39">
        <v>40</v>
      </c>
      <c r="W18" s="40">
        <f>(AJ18*2)/(9600/255)</f>
        <v>796.875</v>
      </c>
      <c r="X18" s="38">
        <f>BH18</f>
        <v>30</v>
      </c>
      <c r="Y18" s="38">
        <f>BK18</f>
        <v>235.639321475410</v>
      </c>
      <c r="Z18" s="41">
        <f>AI18/100/(700000/255)</f>
        <v>40.0714285714286</v>
      </c>
      <c r="AA18" s="42">
        <f>3.3*AF18</f>
        <v>42.009</v>
      </c>
      <c r="AB18" s="42">
        <f>3.3*AG18</f>
        <v>31.482</v>
      </c>
      <c r="AC18" s="42">
        <f>3.3*AH18</f>
        <v>15.84</v>
      </c>
      <c r="AD18" s="43"/>
      <c r="AE18" s="38">
        <v>72</v>
      </c>
      <c r="AF18" s="44">
        <v>12.73</v>
      </c>
      <c r="AG18" s="44">
        <v>9.539999999999999</v>
      </c>
      <c r="AH18" s="44">
        <v>4.8</v>
      </c>
      <c r="AI18" s="41">
        <v>11000000</v>
      </c>
      <c r="AJ18" s="41">
        <v>15000</v>
      </c>
      <c r="AK18" s="41"/>
      <c r="AL18" s="45">
        <v>2530</v>
      </c>
      <c r="AM18" s="45">
        <v>8000</v>
      </c>
      <c r="AN18" s="45">
        <v>4350</v>
      </c>
      <c r="AO18" s="45">
        <v>85</v>
      </c>
      <c r="AP18" s="45">
        <f>AM18-AO18-AN18</f>
        <v>3565</v>
      </c>
      <c r="AQ18" s="45">
        <f>(AP18/0.8)/(AL18/1.852)*54</f>
        <v>176.150454545455</v>
      </c>
      <c r="AR18" s="45">
        <v>1</v>
      </c>
      <c r="AS18" s="45">
        <v>6</v>
      </c>
      <c r="AT18" s="46">
        <f>AQ18*0.673*54</f>
        <v>6401.659819090930</v>
      </c>
      <c r="AU18" s="46">
        <f>AM18/5</f>
        <v>1600</v>
      </c>
      <c r="AV18" s="46">
        <f>AR18*(AS18*1.3*300)</f>
        <v>2340</v>
      </c>
      <c r="AW18" s="46">
        <f>(BB18*3/100)</f>
        <v>6082.0311</v>
      </c>
      <c r="AX18" s="47">
        <f>AT18+AU18+AV18+AW18</f>
        <v>16423.6909190909</v>
      </c>
      <c r="AY18" s="48">
        <f>AX18/(9600/255)</f>
        <v>436.254290038352</v>
      </c>
      <c r="AZ18" s="49">
        <v>20000000</v>
      </c>
      <c r="BA18" s="41">
        <f>AZ18</f>
        <v>20000000</v>
      </c>
      <c r="BB18" s="50">
        <f>(BA18/2/50)+2734.37</f>
        <v>202734.37</v>
      </c>
      <c r="BC18" s="45">
        <f>BB18/2734.37</f>
        <v>74.14299089004049</v>
      </c>
      <c r="BD18" s="51">
        <f>G18</f>
        <v>35644</v>
      </c>
      <c r="BE18" s="52">
        <v>12.2</v>
      </c>
      <c r="BF18" s="53">
        <f>BA18/BE18</f>
        <v>1639344.26229508</v>
      </c>
      <c r="BG18" s="54">
        <f>BF18/10/2</f>
        <v>81967.213114754006</v>
      </c>
      <c r="BH18" s="38">
        <f>ROUNDUP(BG18/2734.37,0)</f>
        <v>30</v>
      </c>
      <c r="BI18" s="55">
        <f>BG18*1.5/100</f>
        <v>1229.508196721310</v>
      </c>
      <c r="BJ18" s="50">
        <f>(-0.0000004497*POWER(AM18,2))+(0.9588*AM18)+BI18</f>
        <v>8871.127396721309</v>
      </c>
      <c r="BK18" s="38">
        <f>BJ18/(9600/255)</f>
        <v>235.639321475410</v>
      </c>
      <c r="BL18" s="38">
        <f>(-0.0000004497*POWER(AM18,2))+(0.9588*AM18)-33214</f>
        <v>-25572.3808</v>
      </c>
    </row>
    <row r="19" ht="20.05" customHeight="1">
      <c r="A19" t="s" s="33">
        <v>128</v>
      </c>
      <c r="B19" t="s" s="34">
        <v>71</v>
      </c>
      <c r="C19" t="s" s="35">
        <v>97</v>
      </c>
      <c r="D19" t="s" s="35">
        <v>84</v>
      </c>
      <c r="E19" t="s" s="36">
        <v>129</v>
      </c>
      <c r="F19" t="s" s="36">
        <v>130</v>
      </c>
      <c r="G19" s="37">
        <v>39052</v>
      </c>
      <c r="H19" s="38">
        <v>34</v>
      </c>
      <c r="I19" s="38">
        <v>40</v>
      </c>
      <c r="J19" s="38">
        <v>5</v>
      </c>
      <c r="K19" s="38">
        <v>74</v>
      </c>
      <c r="L19" s="38">
        <v>92</v>
      </c>
      <c r="M19" s="38">
        <v>1930</v>
      </c>
      <c r="N19" s="38">
        <f>AL19/5</f>
        <v>560</v>
      </c>
      <c r="O19" s="38">
        <v>0</v>
      </c>
      <c r="P19" s="38">
        <v>80</v>
      </c>
      <c r="Q19" s="38">
        <v>0</v>
      </c>
      <c r="R19" s="38">
        <v>4</v>
      </c>
      <c r="S19" t="s" s="36">
        <v>106</v>
      </c>
      <c r="T19" s="38"/>
      <c r="U19" s="38"/>
      <c r="V19" s="39">
        <v>291</v>
      </c>
      <c r="W19" s="40">
        <f>(AJ19*2)/(9600/255)</f>
        <v>1115.625</v>
      </c>
      <c r="X19" s="38">
        <f>BH19</f>
        <v>233</v>
      </c>
      <c r="Y19" s="38">
        <f>BK19</f>
        <v>1051.007560032460</v>
      </c>
      <c r="Z19" s="41">
        <f>AI19/100/(700000/255)</f>
        <v>291.428571428571</v>
      </c>
      <c r="AA19" s="42">
        <f>3.3*AF19</f>
        <v>50.82</v>
      </c>
      <c r="AB19" s="42">
        <f>3.3*AG19</f>
        <v>35.31</v>
      </c>
      <c r="AC19" s="42">
        <f>3.3*AH19</f>
        <v>15.18</v>
      </c>
      <c r="AD19" s="43">
        <v>1</v>
      </c>
      <c r="AE19" s="38"/>
      <c r="AF19" s="44">
        <v>15.4</v>
      </c>
      <c r="AG19" s="44">
        <v>10.7</v>
      </c>
      <c r="AH19" s="44">
        <v>4.6</v>
      </c>
      <c r="AI19" s="41">
        <v>80000000</v>
      </c>
      <c r="AJ19" s="41">
        <v>21000</v>
      </c>
      <c r="AK19" s="41">
        <v>21000</v>
      </c>
      <c r="AL19" s="45">
        <v>2800</v>
      </c>
      <c r="AM19" s="45">
        <v>31800</v>
      </c>
      <c r="AN19" s="45">
        <v>13199</v>
      </c>
      <c r="AO19" s="45">
        <v>85</v>
      </c>
      <c r="AP19" s="45">
        <f>AM19-AO19-AN19</f>
        <v>18516</v>
      </c>
      <c r="AQ19" s="45">
        <f>(AP19/0.8)/(AL19/1.852)*54</f>
        <v>826.673271428571</v>
      </c>
      <c r="AR19" s="45">
        <v>1</v>
      </c>
      <c r="AS19" s="45">
        <v>9</v>
      </c>
      <c r="AT19" s="46">
        <f>AQ19*0.673*54</f>
        <v>30042.9600302571</v>
      </c>
      <c r="AU19" s="46">
        <f>AM19/5</f>
        <v>6360</v>
      </c>
      <c r="AV19" s="46">
        <f>AR19*(AS19*1.3*300)</f>
        <v>3510</v>
      </c>
      <c r="AW19" s="46">
        <f>(BB19*3/100)</f>
        <v>59182.0311</v>
      </c>
      <c r="AX19" s="47">
        <f>AT19+AU19+AV19+AW19</f>
        <v>99094.9911302571</v>
      </c>
      <c r="AY19" s="48">
        <f>AX19/(9600/255)</f>
        <v>2632.210701897450</v>
      </c>
      <c r="AZ19" s="49">
        <v>197000000</v>
      </c>
      <c r="BA19" s="41">
        <f>AZ19</f>
        <v>197000000</v>
      </c>
      <c r="BB19" s="50">
        <f>(BA19/2/50)+2734.37</f>
        <v>1972734.37</v>
      </c>
      <c r="BC19" s="45">
        <f>BB19/2734.37</f>
        <v>721.458460266899</v>
      </c>
      <c r="BD19" s="51">
        <f>G19</f>
        <v>39052</v>
      </c>
      <c r="BE19" s="52">
        <v>15.5</v>
      </c>
      <c r="BF19" s="53">
        <f>BA19/BE19</f>
        <v>12709677.4193548</v>
      </c>
      <c r="BG19" s="54">
        <f>BF19/10/2</f>
        <v>635483.87096774</v>
      </c>
      <c r="BH19" s="38">
        <f>ROUNDUP(BG19/2734.37,0)</f>
        <v>233</v>
      </c>
      <c r="BI19" s="55">
        <f>BG19*1.5/100</f>
        <v>9532.2580645161</v>
      </c>
      <c r="BJ19" s="50">
        <f>(-0.0000004497*POWER(AM19,2))+(0.9588*AM19)+BI19</f>
        <v>39567.3434365161</v>
      </c>
      <c r="BK19" s="38">
        <f>BJ19/(9600/255)</f>
        <v>1051.007560032460</v>
      </c>
      <c r="BL19" s="38">
        <f>(-0.0000004497*POWER(AM19,2))+(0.9588*AM19)-33214</f>
        <v>-3178.914628</v>
      </c>
    </row>
    <row r="20" ht="20.05" customHeight="1">
      <c r="A20" t="s" s="33">
        <v>131</v>
      </c>
      <c r="B20" t="s" s="34">
        <v>71</v>
      </c>
      <c r="C20" t="s" s="35">
        <v>72</v>
      </c>
      <c r="D20" t="s" s="35">
        <v>84</v>
      </c>
      <c r="E20" t="s" s="36">
        <v>132</v>
      </c>
      <c r="F20" t="s" s="36">
        <v>133</v>
      </c>
      <c r="G20" s="37">
        <v>43456</v>
      </c>
      <c r="H20" s="38">
        <v>25</v>
      </c>
      <c r="I20" s="38">
        <v>30</v>
      </c>
      <c r="J20" s="38">
        <v>5</v>
      </c>
      <c r="K20" s="38">
        <v>3</v>
      </c>
      <c r="L20" s="38">
        <v>3</v>
      </c>
      <c r="M20" s="38">
        <v>780</v>
      </c>
      <c r="N20" s="38">
        <f>AL20/5</f>
        <v>500</v>
      </c>
      <c r="O20" s="38">
        <v>0</v>
      </c>
      <c r="P20" s="38">
        <v>79</v>
      </c>
      <c r="Q20" s="38">
        <v>1</v>
      </c>
      <c r="R20" s="38">
        <v>4</v>
      </c>
      <c r="S20" t="s" s="36">
        <v>106</v>
      </c>
      <c r="T20" s="38"/>
      <c r="U20" s="38"/>
      <c r="V20" s="39">
        <v>29</v>
      </c>
      <c r="W20" s="40">
        <f>(AJ20*2)/(9600/255)</f>
        <v>610.9375</v>
      </c>
      <c r="X20" s="38">
        <f>BH20</f>
        <v>12</v>
      </c>
      <c r="Y20" s="38">
        <f>BK20</f>
        <v>159.751821035121</v>
      </c>
      <c r="Z20" s="41">
        <f>AI20/100/(700000/255)</f>
        <v>29.1428571428571</v>
      </c>
      <c r="AA20" s="42">
        <f>3.3*AF20</f>
        <v>39.039</v>
      </c>
      <c r="AB20" s="42">
        <f>3.3*AG20</f>
        <v>30.921</v>
      </c>
      <c r="AC20" s="42">
        <f>3.3*AH20</f>
        <v>16.071</v>
      </c>
      <c r="AD20" s="43"/>
      <c r="AE20" s="38">
        <v>4</v>
      </c>
      <c r="AF20" s="44">
        <v>11.83</v>
      </c>
      <c r="AG20" s="44">
        <v>9.369999999999999</v>
      </c>
      <c r="AH20" s="44">
        <v>4.87</v>
      </c>
      <c r="AI20" s="41">
        <v>8000000</v>
      </c>
      <c r="AJ20" s="41">
        <v>11500</v>
      </c>
      <c r="AK20" s="41"/>
      <c r="AL20" s="45">
        <v>2500</v>
      </c>
      <c r="AM20" s="45">
        <v>5800</v>
      </c>
      <c r="AN20" s="45">
        <v>3100</v>
      </c>
      <c r="AO20" s="45">
        <v>170</v>
      </c>
      <c r="AP20" s="45">
        <f>AM20-AO20-AN20</f>
        <v>2530</v>
      </c>
      <c r="AQ20" s="45">
        <f>(AP20/0.8)/(AL20/1.852)*54</f>
        <v>126.51012</v>
      </c>
      <c r="AR20" s="45">
        <v>2</v>
      </c>
      <c r="AS20" s="45">
        <v>7</v>
      </c>
      <c r="AT20" s="46">
        <f>AQ20*0.673*54</f>
        <v>4597.63078104</v>
      </c>
      <c r="AU20" s="46">
        <f>AM20/5</f>
        <v>1160</v>
      </c>
      <c r="AV20" s="46">
        <f>AR20*(AS20*1.3*300)</f>
        <v>5460</v>
      </c>
      <c r="AW20" s="46">
        <f>(BB20*3/100)</f>
        <v>3772.0311</v>
      </c>
      <c r="AX20" s="47">
        <f>AT20+AU20+AV20+AW20</f>
        <v>14989.66188104</v>
      </c>
      <c r="AY20" s="48">
        <f>AX20/(9600/255)</f>
        <v>398.162893715125</v>
      </c>
      <c r="AZ20" s="49">
        <v>12300000</v>
      </c>
      <c r="BA20" s="41">
        <f>AZ20</f>
        <v>12300000</v>
      </c>
      <c r="BB20" s="50">
        <f>(BA20/2/50)+2734.37</f>
        <v>125734.37</v>
      </c>
      <c r="BC20" s="45">
        <f>BB20/2734.37</f>
        <v>45.9829393973749</v>
      </c>
      <c r="BD20" s="51">
        <f>G20</f>
        <v>43456</v>
      </c>
      <c r="BE20" s="52">
        <v>19.7</v>
      </c>
      <c r="BF20" s="53">
        <f>BA20/BE20</f>
        <v>624365.482233503</v>
      </c>
      <c r="BG20" s="54">
        <f>BF20/10/2</f>
        <v>31218.2741116752</v>
      </c>
      <c r="BH20" s="38">
        <f>ROUNDUP(BG20/2734.37,0)</f>
        <v>12</v>
      </c>
      <c r="BI20" s="55">
        <f>BG20*1.5/100</f>
        <v>468.274111675128</v>
      </c>
      <c r="BJ20" s="50">
        <f>(-0.0000004497*POWER(AM20,2))+(0.9588*AM20)+BI20</f>
        <v>6014.186203675130</v>
      </c>
      <c r="BK20" s="38">
        <f>BJ20/(9600/255)</f>
        <v>159.751821035121</v>
      </c>
      <c r="BL20" s="38">
        <f>(-0.0000004497*POWER(AM20,2))+(0.9588*AM20)-33214</f>
        <v>-27668.087908</v>
      </c>
    </row>
    <row r="21" ht="20.05" customHeight="1">
      <c r="A21" t="s" s="33">
        <v>134</v>
      </c>
      <c r="B21" t="s" s="34">
        <v>71</v>
      </c>
      <c r="C21" t="s" s="35">
        <v>135</v>
      </c>
      <c r="D21" t="s" s="35">
        <v>136</v>
      </c>
      <c r="E21" t="s" s="36">
        <v>137</v>
      </c>
      <c r="F21" t="s" s="36">
        <v>138</v>
      </c>
      <c r="G21" s="37">
        <v>20748</v>
      </c>
      <c r="H21" s="57">
        <v>31</v>
      </c>
      <c r="I21" s="57">
        <v>50</v>
      </c>
      <c r="J21" s="57">
        <v>10</v>
      </c>
      <c r="K21" s="57">
        <v>3</v>
      </c>
      <c r="L21" s="57">
        <v>5</v>
      </c>
      <c r="M21" s="57">
        <v>220</v>
      </c>
      <c r="N21" s="38">
        <f>AL21/5</f>
        <v>102</v>
      </c>
      <c r="O21" s="38">
        <v>0</v>
      </c>
      <c r="P21" s="38">
        <v>15</v>
      </c>
      <c r="Q21" s="38">
        <v>14</v>
      </c>
      <c r="R21" s="38">
        <v>3</v>
      </c>
      <c r="S21" t="s" s="36">
        <v>139</v>
      </c>
      <c r="T21" s="38"/>
      <c r="U21" s="38"/>
      <c r="V21" s="39">
        <v>3</v>
      </c>
      <c r="W21" s="40">
        <f>(AJ21*2)/(9600/255)</f>
        <v>212.5</v>
      </c>
      <c r="X21" s="38">
        <f>BH21</f>
        <v>43</v>
      </c>
      <c r="Y21" s="38">
        <f>BK21</f>
        <v>156.336765413286</v>
      </c>
      <c r="Z21" s="41">
        <f>AI21/100/(700000/255)</f>
        <v>3.49714285714286</v>
      </c>
      <c r="AA21" s="42">
        <f>3.3*AF21</f>
        <v>40.26</v>
      </c>
      <c r="AB21" s="42">
        <f>3.3*AG21</f>
        <v>8.646000000000001</v>
      </c>
      <c r="AC21" s="42">
        <f>3.3*AH21</f>
        <v>14.487</v>
      </c>
      <c r="AD21" s="58">
        <v>1</v>
      </c>
      <c r="AE21" t="s" s="36">
        <v>140</v>
      </c>
      <c r="AF21" s="44">
        <v>12.2</v>
      </c>
      <c r="AG21" s="44">
        <v>2.62</v>
      </c>
      <c r="AH21" s="44">
        <v>4.39</v>
      </c>
      <c r="AI21" s="41">
        <v>960000</v>
      </c>
      <c r="AJ21" s="41">
        <v>4000</v>
      </c>
      <c r="AK21" s="41"/>
      <c r="AL21" s="44">
        <v>510</v>
      </c>
      <c r="AM21" s="44">
        <v>4309</v>
      </c>
      <c r="AN21" s="44">
        <v>2365</v>
      </c>
      <c r="AO21" s="44">
        <v>1760</v>
      </c>
      <c r="AP21" s="45">
        <f>AM21-AO21-AN21</f>
        <v>184</v>
      </c>
      <c r="AQ21" s="45">
        <f>(AP21/0.8)/(AL21/1.852)*54</f>
        <v>45.1016470588235</v>
      </c>
      <c r="AR21" s="44">
        <v>1</v>
      </c>
      <c r="AS21" s="44">
        <v>3</v>
      </c>
      <c r="AT21" s="46">
        <f>AQ21*0.673*54</f>
        <v>1639.084057411760</v>
      </c>
      <c r="AU21" s="46">
        <f>AM21/5</f>
        <v>861.8</v>
      </c>
      <c r="AV21" s="46">
        <f>AR21*(AS21*1.3*300)</f>
        <v>1170</v>
      </c>
      <c r="AW21" s="46">
        <f>(BB21*3/100)</f>
        <v>1492.0311</v>
      </c>
      <c r="AX21" s="47">
        <f>AT21+AU21+AV21+AW21</f>
        <v>5162.915157411760</v>
      </c>
      <c r="AY21" s="48">
        <f>AX21/(9600/255)</f>
        <v>137.139933868750</v>
      </c>
      <c r="AZ21" s="49">
        <v>4700000</v>
      </c>
      <c r="BA21" s="41">
        <f>AZ21</f>
        <v>4700000</v>
      </c>
      <c r="BB21" s="50">
        <f>(BA21/2/50)+2734.37</f>
        <v>49734.37</v>
      </c>
      <c r="BC21" s="45">
        <f>BB21/2734.37</f>
        <v>18.1886028591595</v>
      </c>
      <c r="BD21" s="51">
        <f>G21</f>
        <v>20748</v>
      </c>
      <c r="BE21" s="52">
        <v>2</v>
      </c>
      <c r="BF21" s="53">
        <f>BA21/BE21</f>
        <v>2350000</v>
      </c>
      <c r="BG21" s="54">
        <f>BF21/10/2</f>
        <v>117500</v>
      </c>
      <c r="BH21" s="38">
        <f>ROUNDUP(BG21/2734.37,0)</f>
        <v>43</v>
      </c>
      <c r="BI21" s="55">
        <f>BG21*1.5/100</f>
        <v>1762.5</v>
      </c>
      <c r="BJ21" s="50">
        <f>(-0.0000004497*POWER(AM21,2))+(0.9588*AM21)+BI21</f>
        <v>5885.6194037943</v>
      </c>
      <c r="BK21" s="38">
        <f>BJ21/(9600/255)</f>
        <v>156.336765413286</v>
      </c>
      <c r="BL21" s="38">
        <f>(-0.0000004497*POWER(AM21,2))+(0.9588*AM21)-33214</f>
        <v>-29090.8805962057</v>
      </c>
    </row>
    <row r="22" ht="20.05" customHeight="1">
      <c r="A22" t="s" s="33">
        <v>141</v>
      </c>
      <c r="B22" s="60"/>
      <c r="C22" s="35"/>
      <c r="D22" s="61"/>
      <c r="E22" s="59"/>
      <c r="F22" s="59"/>
      <c r="G22" s="62"/>
      <c r="H22" s="38"/>
      <c r="I22" s="38"/>
      <c r="J22" s="38"/>
      <c r="K22" s="38"/>
      <c r="L22" s="38"/>
      <c r="M22" s="38"/>
      <c r="N22" s="38">
        <f>AL22/5</f>
        <v>0</v>
      </c>
      <c r="O22" s="38"/>
      <c r="P22" s="38"/>
      <c r="Q22" s="38"/>
      <c r="R22" s="38"/>
      <c r="S22" s="38"/>
      <c r="T22" s="38"/>
      <c r="U22" s="38"/>
      <c r="V22" s="39"/>
      <c r="W22" s="40">
        <f>(AJ22*2)/(9600/255)</f>
        <v>0</v>
      </c>
      <c r="X22" s="38">
        <f>BH22</f>
      </c>
      <c r="Y22" s="38">
        <f>BK22</f>
      </c>
      <c r="Z22" s="41">
        <f>AI22/100/(700000/255)</f>
        <v>0</v>
      </c>
      <c r="AA22" s="42"/>
      <c r="AB22" s="42"/>
      <c r="AC22" s="42"/>
      <c r="AD22" s="43"/>
      <c r="AE22" s="38"/>
      <c r="AF22" s="61"/>
      <c r="AG22" s="61"/>
      <c r="AH22" s="61"/>
      <c r="AI22" s="41"/>
      <c r="AJ22" s="41"/>
      <c r="AK22" s="41"/>
      <c r="AL22" s="45"/>
      <c r="AM22" s="45"/>
      <c r="AN22" s="45"/>
      <c r="AO22" s="45"/>
      <c r="AP22" s="45">
        <f>AM22-AO22-AN22</f>
        <v>0</v>
      </c>
      <c r="AQ22" s="45">
        <f>(AP22/0.8)/(AL22/1.852)*54</f>
      </c>
      <c r="AR22" s="45"/>
      <c r="AS22" s="45"/>
      <c r="AT22" s="46">
        <f>AQ22*0.673*54</f>
      </c>
      <c r="AU22" s="46">
        <f>AM22/5</f>
        <v>0</v>
      </c>
      <c r="AV22" s="46">
        <f>AR22*(AS22*1.3*300)</f>
        <v>0</v>
      </c>
      <c r="AW22" s="46">
        <f>(BB22*3/100)</f>
        <v>82.0311</v>
      </c>
      <c r="AX22" s="47">
        <f>AT22+AU22+AV22+AW22</f>
      </c>
      <c r="AY22" s="48">
        <f>AX22/(9600/255)</f>
      </c>
      <c r="AZ22" s="49"/>
      <c r="BA22" s="41">
        <f>AZ22</f>
        <v>0</v>
      </c>
      <c r="BB22" s="50">
        <f>(BA22/2/50)+2734.37</f>
        <v>2734.37</v>
      </c>
      <c r="BC22" s="45">
        <f>BB22/2734.37</f>
        <v>1</v>
      </c>
      <c r="BD22" s="61">
        <f>G22</f>
      </c>
      <c r="BE22" s="52"/>
      <c r="BF22" s="53">
        <f>BA22/BE22</f>
      </c>
      <c r="BG22" s="54">
        <f>BF22/10/2</f>
      </c>
      <c r="BH22" s="38">
        <f>ROUNDUP(BG22/2734.37,0)</f>
      </c>
      <c r="BI22" s="55">
        <f>BG22*1.5/100</f>
      </c>
      <c r="BJ22" s="50">
        <f>(-0.0000004497*POWER(AM22,2))+(0.9588*AM22)+BI22</f>
      </c>
      <c r="BK22" s="38">
        <f>BJ22/(9600/255)</f>
      </c>
      <c r="BL22" s="38">
        <f>(-0.0000004497*POWER(AM22,2))+(0.9588*AM22)-33214</f>
        <v>-33214</v>
      </c>
    </row>
    <row r="23" ht="20.05" customHeight="1">
      <c r="A23" t="s" s="33">
        <v>142</v>
      </c>
      <c r="B23" s="60"/>
      <c r="C23" s="35"/>
      <c r="D23" s="61"/>
      <c r="E23" s="59"/>
      <c r="F23" s="59"/>
      <c r="G23" s="62"/>
      <c r="H23" s="38"/>
      <c r="I23" s="38"/>
      <c r="J23" s="38"/>
      <c r="K23" s="38"/>
      <c r="L23" s="38"/>
      <c r="M23" s="38"/>
      <c r="N23" s="38">
        <f>AL23/5</f>
        <v>0</v>
      </c>
      <c r="O23" s="38"/>
      <c r="P23" s="38"/>
      <c r="Q23" s="38"/>
      <c r="R23" s="38"/>
      <c r="S23" s="38"/>
      <c r="T23" s="38"/>
      <c r="U23" s="38"/>
      <c r="V23" s="39"/>
      <c r="W23" s="40">
        <f>(AJ23*2)/(9600/255)</f>
        <v>0</v>
      </c>
      <c r="X23" s="38">
        <f>BH23</f>
      </c>
      <c r="Y23" s="38">
        <f>BK23</f>
      </c>
      <c r="Z23" s="41">
        <f>AI23/100/(700000/255)</f>
        <v>0</v>
      </c>
      <c r="AA23" s="42"/>
      <c r="AB23" s="42"/>
      <c r="AC23" s="42"/>
      <c r="AD23" s="43"/>
      <c r="AE23" s="38"/>
      <c r="AF23" s="61"/>
      <c r="AG23" s="61"/>
      <c r="AH23" s="61"/>
      <c r="AI23" s="41"/>
      <c r="AJ23" s="41"/>
      <c r="AK23" s="41"/>
      <c r="AL23" s="45"/>
      <c r="AM23" s="45"/>
      <c r="AN23" s="45"/>
      <c r="AO23" s="45"/>
      <c r="AP23" s="45">
        <f>AM23-AO23-AN23</f>
        <v>0</v>
      </c>
      <c r="AQ23" s="45">
        <f>(AP23/0.8)/(AL23/1.852)*54</f>
      </c>
      <c r="AR23" s="45"/>
      <c r="AS23" s="45"/>
      <c r="AT23" s="46">
        <f>AQ23*0.673*54</f>
      </c>
      <c r="AU23" s="46">
        <f>AM23/5</f>
        <v>0</v>
      </c>
      <c r="AV23" s="46">
        <f>AR23*(AS23*1.3*300)</f>
        <v>0</v>
      </c>
      <c r="AW23" s="46">
        <f>(BB23*3/100)</f>
        <v>82.0311</v>
      </c>
      <c r="AX23" s="47">
        <f>AT23+AU23+AV23+AW23</f>
      </c>
      <c r="AY23" s="48">
        <f>AX23/(9600/255)</f>
      </c>
      <c r="AZ23" s="49"/>
      <c r="BA23" s="41">
        <f>AZ23</f>
        <v>0</v>
      </c>
      <c r="BB23" s="50">
        <f>(BA23/2/50)+2734.37</f>
        <v>2734.37</v>
      </c>
      <c r="BC23" s="45">
        <f>BB23/2734.37</f>
        <v>1</v>
      </c>
      <c r="BD23" s="61">
        <f>G23</f>
      </c>
      <c r="BE23" s="52"/>
      <c r="BF23" s="53">
        <f>BA23/BE23</f>
      </c>
      <c r="BG23" s="54">
        <f>BF23/10/2</f>
      </c>
      <c r="BH23" s="38">
        <f>ROUNDUP(BG23/2734.37,0)</f>
      </c>
      <c r="BI23" s="55">
        <f>BG23*1.5/100</f>
      </c>
      <c r="BJ23" s="50">
        <f>(-0.0000004497*POWER(AM23,2))+(0.9588*AM23)+BI23</f>
      </c>
      <c r="BK23" s="38">
        <f>BJ23/(9600/255)</f>
      </c>
      <c r="BL23" s="38">
        <f>(-0.0000004497*POWER(AM23,2))+(0.9588*AM23)-33214</f>
        <v>-33214</v>
      </c>
    </row>
    <row r="24" ht="20.05" customHeight="1">
      <c r="A24" t="s" s="33">
        <v>143</v>
      </c>
      <c r="B24" s="60"/>
      <c r="C24" s="35"/>
      <c r="D24" s="61"/>
      <c r="E24" s="59"/>
      <c r="F24" s="59"/>
      <c r="G24" s="62"/>
      <c r="H24" s="38"/>
      <c r="I24" s="38"/>
      <c r="J24" s="38"/>
      <c r="K24" s="38"/>
      <c r="L24" s="38"/>
      <c r="M24" s="38"/>
      <c r="N24" s="38">
        <f>AL24/5</f>
        <v>0</v>
      </c>
      <c r="O24" s="38"/>
      <c r="P24" s="38"/>
      <c r="Q24" s="38"/>
      <c r="R24" s="38"/>
      <c r="S24" s="38"/>
      <c r="T24" s="38"/>
      <c r="U24" s="38"/>
      <c r="V24" s="39"/>
      <c r="W24" s="40">
        <f>(AJ24*2)/(9600/255)</f>
        <v>0</v>
      </c>
      <c r="X24" s="38">
        <f>BH24</f>
      </c>
      <c r="Y24" s="38">
        <f>BK24</f>
      </c>
      <c r="Z24" s="41">
        <f>AI24/100/(700000/255)</f>
        <v>0</v>
      </c>
      <c r="AA24" s="42"/>
      <c r="AB24" s="42"/>
      <c r="AC24" s="42"/>
      <c r="AD24" s="43"/>
      <c r="AE24" s="38"/>
      <c r="AF24" s="61"/>
      <c r="AG24" s="61"/>
      <c r="AH24" s="61"/>
      <c r="AI24" s="41"/>
      <c r="AJ24" s="41"/>
      <c r="AK24" s="41"/>
      <c r="AL24" s="45"/>
      <c r="AM24" s="45"/>
      <c r="AN24" s="45"/>
      <c r="AO24" s="45"/>
      <c r="AP24" s="45">
        <f>AM24-AO24-AN24</f>
        <v>0</v>
      </c>
      <c r="AQ24" s="45">
        <f>(AP24/0.8)/(AL24/1.852)*54</f>
      </c>
      <c r="AR24" s="45"/>
      <c r="AS24" s="45"/>
      <c r="AT24" s="46">
        <f>AQ24*0.673*54</f>
      </c>
      <c r="AU24" s="46">
        <f>AM24/5</f>
        <v>0</v>
      </c>
      <c r="AV24" s="46">
        <f>AR24*(AS24*1.3*300)</f>
        <v>0</v>
      </c>
      <c r="AW24" s="46">
        <f>(BB24*3/100)</f>
        <v>82.0311</v>
      </c>
      <c r="AX24" s="47">
        <f>AT24+AU24+AV24+AW24</f>
      </c>
      <c r="AY24" s="48">
        <f>AX24/(9600/255)</f>
      </c>
      <c r="AZ24" s="49"/>
      <c r="BA24" s="41">
        <f>AZ24</f>
        <v>0</v>
      </c>
      <c r="BB24" s="50">
        <f>(BA24/2/50)+2734.37</f>
        <v>2734.37</v>
      </c>
      <c r="BC24" s="45">
        <f>BB24/2734.37</f>
        <v>1</v>
      </c>
      <c r="BD24" s="61">
        <f>G24</f>
      </c>
      <c r="BE24" s="52"/>
      <c r="BF24" s="53">
        <f>BA24/BE24</f>
      </c>
      <c r="BG24" s="54">
        <f>BF24/10/2</f>
      </c>
      <c r="BH24" s="38">
        <f>ROUNDUP(BG24/2734.37,0)</f>
      </c>
      <c r="BI24" s="55">
        <f>BG24*1.5/100</f>
      </c>
      <c r="BJ24" s="50">
        <f>(-0.0000004497*POWER(AM24,2))+(0.9588*AM24)+BI24</f>
      </c>
      <c r="BK24" s="38">
        <f>BJ24/(9600/255)</f>
      </c>
      <c r="BL24" s="38">
        <f>(-0.0000004497*POWER(AM24,2))+(0.9588*AM24)-33214</f>
        <v>-33214</v>
      </c>
    </row>
    <row r="25" ht="20.05" customHeight="1">
      <c r="A25" t="s" s="33">
        <v>144</v>
      </c>
      <c r="B25" s="60"/>
      <c r="C25" s="35"/>
      <c r="D25" s="61"/>
      <c r="E25" s="59"/>
      <c r="F25" s="59"/>
      <c r="G25" s="62"/>
      <c r="H25" s="38"/>
      <c r="I25" s="38"/>
      <c r="J25" s="38"/>
      <c r="K25" s="38"/>
      <c r="L25" s="38"/>
      <c r="M25" s="38"/>
      <c r="N25" s="38">
        <f>AL25/5</f>
        <v>0</v>
      </c>
      <c r="O25" s="38"/>
      <c r="P25" s="38"/>
      <c r="Q25" s="38"/>
      <c r="R25" s="38"/>
      <c r="S25" s="38"/>
      <c r="T25" s="38"/>
      <c r="U25" s="38"/>
      <c r="V25" s="39"/>
      <c r="W25" s="40">
        <f>(AJ25*2)/(9600/255)</f>
        <v>0</v>
      </c>
      <c r="X25" s="38">
        <f>BH25</f>
      </c>
      <c r="Y25" s="38">
        <f>BK25</f>
      </c>
      <c r="Z25" s="41">
        <f>AI25/100/(700000/255)</f>
        <v>0</v>
      </c>
      <c r="AA25" s="42"/>
      <c r="AB25" s="42"/>
      <c r="AC25" s="42"/>
      <c r="AD25" s="43"/>
      <c r="AE25" s="38"/>
      <c r="AF25" s="61"/>
      <c r="AG25" s="61"/>
      <c r="AH25" s="61"/>
      <c r="AI25" s="41"/>
      <c r="AJ25" s="41"/>
      <c r="AK25" s="41"/>
      <c r="AL25" s="45"/>
      <c r="AM25" s="45"/>
      <c r="AN25" s="45"/>
      <c r="AO25" s="45"/>
      <c r="AP25" s="45">
        <f>AM25-AO25-AN25</f>
        <v>0</v>
      </c>
      <c r="AQ25" s="45">
        <f>(AP25/0.8)/(AL25/1.852)*54</f>
      </c>
      <c r="AR25" s="45"/>
      <c r="AS25" s="45"/>
      <c r="AT25" s="46">
        <f>AQ25*0.673*54</f>
      </c>
      <c r="AU25" s="46">
        <f>AM25/5</f>
        <v>0</v>
      </c>
      <c r="AV25" s="46">
        <f>AR25*(AS25*1.3*300)</f>
        <v>0</v>
      </c>
      <c r="AW25" s="46">
        <f>(BB25*3/100)</f>
        <v>82.0311</v>
      </c>
      <c r="AX25" s="47">
        <f>AT25+AU25+AV25+AW25</f>
      </c>
      <c r="AY25" s="48">
        <f>AX25/(9600/255)</f>
      </c>
      <c r="AZ25" s="49"/>
      <c r="BA25" s="41">
        <f>AZ25</f>
        <v>0</v>
      </c>
      <c r="BB25" s="50">
        <f>(BA25/2/50)+2734.37</f>
        <v>2734.37</v>
      </c>
      <c r="BC25" s="45">
        <f>BB25/2734.37</f>
        <v>1</v>
      </c>
      <c r="BD25" s="61">
        <f>G25</f>
      </c>
      <c r="BE25" s="52"/>
      <c r="BF25" s="53">
        <f>BA25/BE25</f>
      </c>
      <c r="BG25" s="54">
        <f>BF25/10/2</f>
      </c>
      <c r="BH25" s="38">
        <f>ROUNDUP(BG25/2734.37,0)</f>
      </c>
      <c r="BI25" s="55">
        <f>BG25*1.5/100</f>
      </c>
      <c r="BJ25" s="50">
        <f>(-0.0000004497*POWER(AM25,2))+(0.9588*AM25)+BI25</f>
      </c>
      <c r="BK25" s="38">
        <f>BJ25/(9600/255)</f>
      </c>
      <c r="BL25" s="38">
        <f>(-0.0000004497*POWER(AM25,2))+(0.9588*AM25)-33214</f>
        <v>-33214</v>
      </c>
    </row>
    <row r="26" ht="20.05" customHeight="1">
      <c r="A26" t="s" s="33">
        <v>145</v>
      </c>
      <c r="B26" s="60"/>
      <c r="C26" s="35"/>
      <c r="D26" s="61"/>
      <c r="E26" s="59"/>
      <c r="F26" s="59"/>
      <c r="G26" s="62"/>
      <c r="H26" s="38"/>
      <c r="I26" s="38"/>
      <c r="J26" s="38"/>
      <c r="K26" s="38"/>
      <c r="L26" s="38"/>
      <c r="M26" s="38"/>
      <c r="N26" s="38">
        <f>AL26/5</f>
        <v>0</v>
      </c>
      <c r="O26" s="38"/>
      <c r="P26" s="38"/>
      <c r="Q26" s="38"/>
      <c r="R26" s="38"/>
      <c r="S26" s="38"/>
      <c r="T26" s="38"/>
      <c r="U26" s="38"/>
      <c r="V26" s="39"/>
      <c r="W26" s="40">
        <f>(AJ26*2)/(9600/255)</f>
        <v>0</v>
      </c>
      <c r="X26" s="38">
        <f>BH26</f>
      </c>
      <c r="Y26" s="38">
        <f>BK26</f>
      </c>
      <c r="Z26" s="41">
        <f>AI26/100/(700000/255)</f>
        <v>0</v>
      </c>
      <c r="AA26" s="42"/>
      <c r="AB26" s="42"/>
      <c r="AC26" s="42"/>
      <c r="AD26" s="43"/>
      <c r="AE26" s="38"/>
      <c r="AF26" s="61"/>
      <c r="AG26" s="61"/>
      <c r="AH26" s="61"/>
      <c r="AI26" s="41"/>
      <c r="AJ26" s="41"/>
      <c r="AK26" s="41"/>
      <c r="AL26" s="45"/>
      <c r="AM26" s="45"/>
      <c r="AN26" s="45"/>
      <c r="AO26" s="45"/>
      <c r="AP26" s="45">
        <f>AM26-AO26-AN26</f>
        <v>0</v>
      </c>
      <c r="AQ26" s="45">
        <f>(AP26/0.8)/(AL26/1.852)*54</f>
      </c>
      <c r="AR26" s="45"/>
      <c r="AS26" s="45"/>
      <c r="AT26" s="46">
        <f>AQ26*0.673*54</f>
      </c>
      <c r="AU26" s="46">
        <f>AM26/5</f>
        <v>0</v>
      </c>
      <c r="AV26" s="46">
        <f>AR26*(AS26*1.3*300)</f>
        <v>0</v>
      </c>
      <c r="AW26" s="46">
        <f>(BB26*3/100)</f>
        <v>82.0311</v>
      </c>
      <c r="AX26" s="47">
        <f>AT26+AU26+AV26+AW26</f>
      </c>
      <c r="AY26" s="48">
        <f>AX26/(9600/255)</f>
      </c>
      <c r="AZ26" s="49"/>
      <c r="BA26" s="41">
        <f>AZ26</f>
        <v>0</v>
      </c>
      <c r="BB26" s="50">
        <f>(BA26/2/50)+2734.37</f>
        <v>2734.37</v>
      </c>
      <c r="BC26" s="45">
        <f>BB26/2734.37</f>
        <v>1</v>
      </c>
      <c r="BD26" s="61">
        <f>G26</f>
      </c>
      <c r="BE26" s="52"/>
      <c r="BF26" s="53">
        <f>BA26/BE26</f>
      </c>
      <c r="BG26" s="54">
        <f>BF26/10/2</f>
      </c>
      <c r="BH26" s="38">
        <f>ROUNDUP(BG26/2734.37,0)</f>
      </c>
      <c r="BI26" s="55">
        <f>BG26*1.5/100</f>
      </c>
      <c r="BJ26" s="50">
        <f>(-0.0000004497*POWER(AM26,2))+(0.9588*AM26)+BI26</f>
      </c>
      <c r="BK26" s="38">
        <f>BJ26/(9600/255)</f>
      </c>
      <c r="BL26" s="38">
        <f>(-0.0000004497*POWER(AM26,2))+(0.9588*AM26)-33214</f>
        <v>-33214</v>
      </c>
    </row>
    <row r="27" ht="20.05" customHeight="1">
      <c r="A27" t="s" s="33">
        <v>146</v>
      </c>
      <c r="B27" s="60"/>
      <c r="C27" s="35"/>
      <c r="D27" s="61"/>
      <c r="E27" s="59"/>
      <c r="F27" s="59"/>
      <c r="G27" s="62"/>
      <c r="H27" s="38"/>
      <c r="I27" s="38"/>
      <c r="J27" s="38"/>
      <c r="K27" s="38"/>
      <c r="L27" s="38"/>
      <c r="M27" s="38"/>
      <c r="N27" s="38">
        <f>AL27/5</f>
        <v>0</v>
      </c>
      <c r="O27" s="38"/>
      <c r="P27" s="38"/>
      <c r="Q27" s="38"/>
      <c r="R27" s="38"/>
      <c r="S27" s="38"/>
      <c r="T27" s="38"/>
      <c r="U27" s="38"/>
      <c r="V27" s="39"/>
      <c r="W27" s="40">
        <f>(AJ27*2)/(9600/255)</f>
        <v>0</v>
      </c>
      <c r="X27" s="38">
        <f>BH27</f>
      </c>
      <c r="Y27" s="38">
        <f>BK27</f>
      </c>
      <c r="Z27" s="41">
        <f>AI27/100/(700000/255)</f>
        <v>0</v>
      </c>
      <c r="AA27" s="42"/>
      <c r="AB27" s="42"/>
      <c r="AC27" s="42"/>
      <c r="AD27" s="43"/>
      <c r="AE27" s="38"/>
      <c r="AF27" s="61"/>
      <c r="AG27" s="61"/>
      <c r="AH27" s="61"/>
      <c r="AI27" s="41"/>
      <c r="AJ27" s="41"/>
      <c r="AK27" s="41"/>
      <c r="AL27" s="45"/>
      <c r="AM27" s="45"/>
      <c r="AN27" s="45"/>
      <c r="AO27" s="45"/>
      <c r="AP27" s="45">
        <f>AM27-AO27-AN27</f>
        <v>0</v>
      </c>
      <c r="AQ27" s="45">
        <f>(AP27/0.8)/(AL27/1.852)*54</f>
      </c>
      <c r="AR27" s="45"/>
      <c r="AS27" s="45"/>
      <c r="AT27" s="46">
        <f>AQ27*0.673*54</f>
      </c>
      <c r="AU27" s="46">
        <f>AM27/5</f>
        <v>0</v>
      </c>
      <c r="AV27" s="46">
        <f>AR27*(AS27*1.3*300)</f>
        <v>0</v>
      </c>
      <c r="AW27" s="46">
        <f>(BB27*3/100)</f>
        <v>82.0311</v>
      </c>
      <c r="AX27" s="47">
        <f>AT27+AU27+AV27+AW27</f>
      </c>
      <c r="AY27" s="48">
        <f>AX27/(9600/255)</f>
      </c>
      <c r="AZ27" s="49"/>
      <c r="BA27" s="41">
        <f>AZ27</f>
        <v>0</v>
      </c>
      <c r="BB27" s="50">
        <f>(BA27/2/50)+2734.37</f>
        <v>2734.37</v>
      </c>
      <c r="BC27" s="45">
        <f>BB27/2734.37</f>
        <v>1</v>
      </c>
      <c r="BD27" s="61">
        <f>G27</f>
      </c>
      <c r="BE27" s="52"/>
      <c r="BF27" s="53">
        <f>BA27/BE27</f>
      </c>
      <c r="BG27" s="54">
        <f>BF27/10/2</f>
      </c>
      <c r="BH27" s="38">
        <f>ROUNDUP(BG27/2734.37,0)</f>
      </c>
      <c r="BI27" s="55">
        <f>BG27*1.5/100</f>
      </c>
      <c r="BJ27" s="50">
        <f>(-0.0000004497*POWER(AM27,2))+(0.9588*AM27)+BI27</f>
      </c>
      <c r="BK27" s="38">
        <f>BJ27/(9600/255)</f>
      </c>
      <c r="BL27" s="38">
        <f>(-0.0000004497*POWER(AM27,2))+(0.9588*AM27)-33214</f>
        <v>-33214</v>
      </c>
    </row>
    <row r="28" ht="32.05" customHeight="1">
      <c r="A28" t="s" s="33">
        <v>147</v>
      </c>
      <c r="B28" s="60"/>
      <c r="C28" s="35"/>
      <c r="D28" s="61"/>
      <c r="E28" s="59"/>
      <c r="F28" s="59"/>
      <c r="G28" s="62"/>
      <c r="H28" s="38"/>
      <c r="I28" s="38"/>
      <c r="J28" s="38"/>
      <c r="K28" s="38"/>
      <c r="L28" s="38"/>
      <c r="M28" s="38"/>
      <c r="N28" s="38">
        <f>AL28/5</f>
        <v>0</v>
      </c>
      <c r="O28" s="38"/>
      <c r="P28" s="38"/>
      <c r="Q28" s="38"/>
      <c r="R28" s="38"/>
      <c r="S28" s="38"/>
      <c r="T28" s="38"/>
      <c r="U28" s="38"/>
      <c r="V28" s="39"/>
      <c r="W28" s="40">
        <f>(AJ28*2)/(9600/255)</f>
        <v>0</v>
      </c>
      <c r="X28" s="38">
        <f>BH28</f>
      </c>
      <c r="Y28" s="38">
        <f>BK28</f>
      </c>
      <c r="Z28" s="41">
        <f>AI28/100/(700000/255)</f>
        <v>0</v>
      </c>
      <c r="AA28" s="42"/>
      <c r="AB28" s="42"/>
      <c r="AC28" s="42"/>
      <c r="AD28" s="43"/>
      <c r="AE28" s="38"/>
      <c r="AF28" s="61"/>
      <c r="AG28" s="61"/>
      <c r="AH28" s="61"/>
      <c r="AI28" s="41"/>
      <c r="AJ28" s="41"/>
      <c r="AK28" s="41"/>
      <c r="AL28" s="45"/>
      <c r="AM28" s="45"/>
      <c r="AN28" s="45"/>
      <c r="AO28" s="45"/>
      <c r="AP28" s="45">
        <f>AM28-AO28-AN28</f>
        <v>0</v>
      </c>
      <c r="AQ28" s="45">
        <f>(AP28/0.8)/(AL28/1.852)*54</f>
      </c>
      <c r="AR28" s="45"/>
      <c r="AS28" s="45"/>
      <c r="AT28" s="46">
        <f>AQ28*0.673*54</f>
      </c>
      <c r="AU28" s="46">
        <f>AM28/5</f>
        <v>0</v>
      </c>
      <c r="AV28" s="46">
        <f>AR28*(AS28*1.3*300)</f>
        <v>0</v>
      </c>
      <c r="AW28" s="46">
        <f>(BB28*3/100)</f>
        <v>82.0311</v>
      </c>
      <c r="AX28" s="47">
        <f>AT28+AU28+AV28+AW28</f>
      </c>
      <c r="AY28" s="48">
        <f>AX28/(9600/255)</f>
      </c>
      <c r="AZ28" s="49"/>
      <c r="BA28" s="41">
        <f>AZ28</f>
        <v>0</v>
      </c>
      <c r="BB28" s="50">
        <f>(BA28/2/50)+2734.37</f>
        <v>2734.37</v>
      </c>
      <c r="BC28" s="45">
        <f>BB28/2734.37</f>
        <v>1</v>
      </c>
      <c r="BD28" s="61">
        <f>G28</f>
      </c>
      <c r="BE28" s="52"/>
      <c r="BF28" s="53">
        <f>BA28/BE28</f>
      </c>
      <c r="BG28" s="54">
        <f>BF28/10/2</f>
      </c>
      <c r="BH28" s="38">
        <f>ROUNDUP(BG28/2734.37,0)</f>
      </c>
      <c r="BI28" s="55">
        <f>BG28*1.5/100</f>
      </c>
      <c r="BJ28" s="50">
        <f>(-0.0000004497*POWER(AM28,2))+(0.9588*AM28)+BI28</f>
      </c>
      <c r="BK28" s="38">
        <f>BJ28/(9600/255)</f>
      </c>
      <c r="BL28" s="38">
        <f>(-0.0000004497*POWER(AM28,2))+(0.9588*AM28)-33214</f>
        <v>-33214</v>
      </c>
    </row>
    <row r="29" ht="32.05" customHeight="1">
      <c r="A29" t="s" s="33">
        <v>148</v>
      </c>
      <c r="B29" s="60"/>
      <c r="C29" s="35"/>
      <c r="D29" s="61"/>
      <c r="E29" s="59"/>
      <c r="F29" s="59"/>
      <c r="G29" s="62"/>
      <c r="H29" s="38"/>
      <c r="I29" s="38"/>
      <c r="J29" s="38"/>
      <c r="K29" s="38"/>
      <c r="L29" s="38"/>
      <c r="M29" s="38"/>
      <c r="N29" s="38">
        <f>AL29/5</f>
        <v>0</v>
      </c>
      <c r="O29" s="38"/>
      <c r="P29" s="38"/>
      <c r="Q29" s="38"/>
      <c r="R29" s="38"/>
      <c r="S29" s="38"/>
      <c r="T29" s="38"/>
      <c r="U29" s="38"/>
      <c r="V29" s="39"/>
      <c r="W29" s="40">
        <f>(AJ29*2)/(9600/255)</f>
        <v>0</v>
      </c>
      <c r="X29" s="38">
        <f>BH29</f>
      </c>
      <c r="Y29" s="38">
        <f>BK29</f>
      </c>
      <c r="Z29" s="41">
        <f>AI29/100/(700000/255)</f>
        <v>0</v>
      </c>
      <c r="AA29" s="42"/>
      <c r="AB29" s="42"/>
      <c r="AC29" s="42"/>
      <c r="AD29" s="43"/>
      <c r="AE29" s="38"/>
      <c r="AF29" s="61"/>
      <c r="AG29" s="61"/>
      <c r="AH29" s="61"/>
      <c r="AI29" s="41"/>
      <c r="AJ29" s="41"/>
      <c r="AK29" s="41"/>
      <c r="AL29" s="45"/>
      <c r="AM29" s="45"/>
      <c r="AN29" s="45"/>
      <c r="AO29" s="45"/>
      <c r="AP29" s="45">
        <f>AM29-AO29-AN29</f>
        <v>0</v>
      </c>
      <c r="AQ29" s="45">
        <f>(AP29/0.8)/(AL29/1.852)*54</f>
      </c>
      <c r="AR29" s="45"/>
      <c r="AS29" s="45"/>
      <c r="AT29" s="46">
        <f>AQ29*0.673*54</f>
      </c>
      <c r="AU29" s="46">
        <f>AM29/5</f>
        <v>0</v>
      </c>
      <c r="AV29" s="46">
        <f>AR29*(AS29*1.3*300)</f>
        <v>0</v>
      </c>
      <c r="AW29" s="46">
        <f>(BB29*3/100)</f>
        <v>82.0311</v>
      </c>
      <c r="AX29" s="47">
        <f>AT29+AU29+AV29+AW29</f>
      </c>
      <c r="AY29" s="48">
        <f>AX29/(9600/255)</f>
      </c>
      <c r="AZ29" s="49"/>
      <c r="BA29" s="41">
        <f>AZ29</f>
        <v>0</v>
      </c>
      <c r="BB29" s="50">
        <f>(BA29/2/50)+2734.37</f>
        <v>2734.37</v>
      </c>
      <c r="BC29" s="45">
        <f>BB29/2734.37</f>
        <v>1</v>
      </c>
      <c r="BD29" s="61">
        <f>G29</f>
      </c>
      <c r="BE29" s="52"/>
      <c r="BF29" s="53">
        <f>BA29/BE29</f>
      </c>
      <c r="BG29" s="54">
        <f>BF29/10/2</f>
      </c>
      <c r="BH29" s="38">
        <f>ROUNDUP(BG29/2734.37,0)</f>
      </c>
      <c r="BI29" s="55">
        <f>BG29*1.5/100</f>
      </c>
      <c r="BJ29" s="50">
        <f>(-0.0000004497*POWER(AM29,2))+(0.9588*AM29)+BI29</f>
      </c>
      <c r="BK29" s="38">
        <f>BJ29/(9600/255)</f>
      </c>
      <c r="BL29" s="38">
        <f>(-0.0000004497*POWER(AM29,2))+(0.9588*AM29)-33214</f>
        <v>-33214</v>
      </c>
    </row>
    <row r="30" ht="20.05" customHeight="1">
      <c r="A30" t="s" s="33">
        <v>149</v>
      </c>
      <c r="B30" s="60"/>
      <c r="C30" s="35"/>
      <c r="D30" s="61"/>
      <c r="E30" s="59"/>
      <c r="F30" s="59"/>
      <c r="G30" s="62"/>
      <c r="H30" s="38"/>
      <c r="I30" s="38"/>
      <c r="J30" s="38"/>
      <c r="K30" s="38"/>
      <c r="L30" s="38"/>
      <c r="M30" s="38"/>
      <c r="N30" s="38">
        <f>AL30/5</f>
        <v>0</v>
      </c>
      <c r="O30" s="38"/>
      <c r="P30" s="38"/>
      <c r="Q30" s="38"/>
      <c r="R30" s="38"/>
      <c r="S30" s="38"/>
      <c r="T30" s="38"/>
      <c r="U30" s="38"/>
      <c r="V30" s="39"/>
      <c r="W30" s="40">
        <f>(AJ30*2)/(9600/255)</f>
        <v>0</v>
      </c>
      <c r="X30" s="38">
        <f>BH30</f>
      </c>
      <c r="Y30" s="38">
        <f>BK30</f>
      </c>
      <c r="Z30" s="41">
        <f>AI30/100/(700000/255)</f>
        <v>0</v>
      </c>
      <c r="AA30" s="42"/>
      <c r="AB30" s="42"/>
      <c r="AC30" s="42"/>
      <c r="AD30" s="43"/>
      <c r="AE30" s="38"/>
      <c r="AF30" s="61"/>
      <c r="AG30" s="61"/>
      <c r="AH30" s="61"/>
      <c r="AI30" s="41"/>
      <c r="AJ30" s="41"/>
      <c r="AK30" s="41"/>
      <c r="AL30" s="45"/>
      <c r="AM30" s="45"/>
      <c r="AN30" s="45"/>
      <c r="AO30" s="45"/>
      <c r="AP30" s="45">
        <f>AM30-AO30-AN30</f>
        <v>0</v>
      </c>
      <c r="AQ30" s="45">
        <f>(AP30/0.8)/(AL30/1.852)*54</f>
      </c>
      <c r="AR30" s="45"/>
      <c r="AS30" s="45"/>
      <c r="AT30" s="46">
        <f>AQ30*0.673*54</f>
      </c>
      <c r="AU30" s="46">
        <f>AM30/5</f>
        <v>0</v>
      </c>
      <c r="AV30" s="46">
        <f>AR30*(AS30*1.3*300)</f>
        <v>0</v>
      </c>
      <c r="AW30" s="46">
        <f>(BB30*3/100)</f>
        <v>82.0311</v>
      </c>
      <c r="AX30" s="47">
        <f>AT30+AU30+AV30+AW30</f>
      </c>
      <c r="AY30" s="48">
        <f>AX30/(9600/255)</f>
      </c>
      <c r="AZ30" s="49"/>
      <c r="BA30" s="41">
        <f>AZ30</f>
        <v>0</v>
      </c>
      <c r="BB30" s="50">
        <f>(BA30/2/50)+2734.37</f>
        <v>2734.37</v>
      </c>
      <c r="BC30" s="45">
        <f>BB30/2734.37</f>
        <v>1</v>
      </c>
      <c r="BD30" s="61">
        <f>G30</f>
      </c>
      <c r="BE30" s="52"/>
      <c r="BF30" s="53">
        <f>BA30/BE30</f>
      </c>
      <c r="BG30" s="54">
        <f>BF30/10/2</f>
      </c>
      <c r="BH30" s="38">
        <f>ROUNDUP(BG30/2734.37,0)</f>
      </c>
      <c r="BI30" s="55">
        <f>BG30*1.5/100</f>
      </c>
      <c r="BJ30" s="50">
        <f>(-0.0000004497*POWER(AM30,2))+(0.9588*AM30)+BI30</f>
      </c>
      <c r="BK30" s="38">
        <f>BJ30/(9600/255)</f>
      </c>
      <c r="BL30" s="38">
        <f>(-0.0000004497*POWER(AM30,2))+(0.9588*AM30)-33214</f>
        <v>-33214</v>
      </c>
    </row>
    <row r="31" ht="32.05" customHeight="1">
      <c r="A31" t="s" s="33">
        <v>150</v>
      </c>
      <c r="B31" s="60"/>
      <c r="C31" s="35"/>
      <c r="D31" s="61"/>
      <c r="E31" s="59"/>
      <c r="F31" s="59"/>
      <c r="G31" s="62"/>
      <c r="H31" s="38"/>
      <c r="I31" s="38"/>
      <c r="J31" s="38"/>
      <c r="K31" s="38"/>
      <c r="L31" s="38"/>
      <c r="M31" s="38"/>
      <c r="N31" s="38">
        <f>AL31/5</f>
        <v>0</v>
      </c>
      <c r="O31" s="38"/>
      <c r="P31" s="38"/>
      <c r="Q31" s="38"/>
      <c r="R31" s="38"/>
      <c r="S31" s="38"/>
      <c r="T31" s="38"/>
      <c r="U31" s="38"/>
      <c r="V31" s="39"/>
      <c r="W31" s="40">
        <f>(AJ31*2)/(9600/255)</f>
        <v>0</v>
      </c>
      <c r="X31" s="38">
        <f>BH31</f>
      </c>
      <c r="Y31" s="38">
        <f>BK31</f>
      </c>
      <c r="Z31" s="41">
        <f>AI31/100/(700000/255)</f>
        <v>0</v>
      </c>
      <c r="AA31" s="42"/>
      <c r="AB31" s="42"/>
      <c r="AC31" s="42"/>
      <c r="AD31" s="43"/>
      <c r="AE31" s="38"/>
      <c r="AF31" s="61"/>
      <c r="AG31" s="61"/>
      <c r="AH31" s="61"/>
      <c r="AI31" s="41"/>
      <c r="AJ31" s="41"/>
      <c r="AK31" s="41"/>
      <c r="AL31" s="45"/>
      <c r="AM31" s="45"/>
      <c r="AN31" s="45"/>
      <c r="AO31" s="45"/>
      <c r="AP31" s="45">
        <f>AM31-AO31-AN31</f>
        <v>0</v>
      </c>
      <c r="AQ31" s="45">
        <f>(AP31/0.8)/(AL31/1.852)*54</f>
      </c>
      <c r="AR31" s="45"/>
      <c r="AS31" s="45"/>
      <c r="AT31" s="46">
        <f>AQ31*0.673*54</f>
      </c>
      <c r="AU31" s="46">
        <f>AM31/5</f>
        <v>0</v>
      </c>
      <c r="AV31" s="46">
        <f>AR31*(AS31*1.3*300)</f>
        <v>0</v>
      </c>
      <c r="AW31" s="46">
        <f>(BB31*3/100)</f>
        <v>82.0311</v>
      </c>
      <c r="AX31" s="47">
        <f>AT31+AU31+AV31+AW31</f>
      </c>
      <c r="AY31" s="48">
        <f>AX31/(9600/255)</f>
      </c>
      <c r="AZ31" s="49"/>
      <c r="BA31" s="41">
        <f>AZ31</f>
        <v>0</v>
      </c>
      <c r="BB31" s="50">
        <f>(BA31/2/50)+2734.37</f>
        <v>2734.37</v>
      </c>
      <c r="BC31" s="45">
        <f>BB31/2734.37</f>
        <v>1</v>
      </c>
      <c r="BD31" s="61">
        <f>G31</f>
      </c>
      <c r="BE31" s="52"/>
      <c r="BF31" s="53">
        <f>BA31/BE31</f>
      </c>
      <c r="BG31" s="54">
        <f>BF31/10/2</f>
      </c>
      <c r="BH31" s="38">
        <f>ROUNDUP(BG31/2734.37,0)</f>
      </c>
      <c r="BI31" s="55">
        <f>BG31*1.5/100</f>
      </c>
      <c r="BJ31" s="50">
        <f>(-0.0000004497*POWER(AM31,2))+(0.9588*AM31)+BI31</f>
      </c>
      <c r="BK31" s="38">
        <f>BJ31/(9600/255)</f>
      </c>
      <c r="BL31" s="38">
        <f>(-0.0000004497*POWER(AM31,2))+(0.9588*AM31)-33214</f>
        <v>-33214</v>
      </c>
    </row>
    <row r="32" ht="32.05" customHeight="1">
      <c r="A32" t="s" s="33">
        <v>151</v>
      </c>
      <c r="B32" s="60"/>
      <c r="C32" s="35"/>
      <c r="D32" s="61"/>
      <c r="E32" s="59"/>
      <c r="F32" s="59"/>
      <c r="G32" s="62"/>
      <c r="H32" s="38"/>
      <c r="I32" s="38"/>
      <c r="J32" s="38"/>
      <c r="K32" s="38"/>
      <c r="L32" s="38"/>
      <c r="M32" s="38"/>
      <c r="N32" s="38">
        <f>AL32/5</f>
        <v>0</v>
      </c>
      <c r="O32" s="38"/>
      <c r="P32" s="38"/>
      <c r="Q32" s="38"/>
      <c r="R32" s="38"/>
      <c r="S32" s="38"/>
      <c r="T32" s="38"/>
      <c r="U32" s="38"/>
      <c r="V32" s="39"/>
      <c r="W32" s="40">
        <f>(AJ32*2)/(9600/255)</f>
        <v>0</v>
      </c>
      <c r="X32" s="38">
        <f>BH32</f>
      </c>
      <c r="Y32" s="38">
        <f>BK32</f>
      </c>
      <c r="Z32" s="41">
        <f>AI32/100/(700000/255)</f>
        <v>0</v>
      </c>
      <c r="AA32" s="42"/>
      <c r="AB32" s="42"/>
      <c r="AC32" s="42"/>
      <c r="AD32" s="43"/>
      <c r="AE32" s="38"/>
      <c r="AF32" s="61"/>
      <c r="AG32" s="61"/>
      <c r="AH32" s="61"/>
      <c r="AI32" s="41"/>
      <c r="AJ32" s="41"/>
      <c r="AK32" s="41"/>
      <c r="AL32" s="45"/>
      <c r="AM32" s="45"/>
      <c r="AN32" s="45"/>
      <c r="AO32" s="45"/>
      <c r="AP32" s="45">
        <f>AM32-AO32-AN32</f>
        <v>0</v>
      </c>
      <c r="AQ32" s="45">
        <f>(AP32/0.8)/(AL32/1.852)*54</f>
      </c>
      <c r="AR32" s="45"/>
      <c r="AS32" s="45"/>
      <c r="AT32" s="46">
        <f>AQ32*0.673*54</f>
      </c>
      <c r="AU32" s="46">
        <f>AM32/5</f>
        <v>0</v>
      </c>
      <c r="AV32" s="46">
        <f>AR32*(AS32*1.3*300)</f>
        <v>0</v>
      </c>
      <c r="AW32" s="46">
        <f>(BB32*3/100)</f>
        <v>82.0311</v>
      </c>
      <c r="AX32" s="47">
        <f>AT32+AU32+AV32+AW32</f>
      </c>
      <c r="AY32" s="48">
        <f>AX32/(9600/255)</f>
      </c>
      <c r="AZ32" s="49"/>
      <c r="BA32" s="41">
        <f>AZ32</f>
        <v>0</v>
      </c>
      <c r="BB32" s="50">
        <f>(BA32/2/50)+2734.37</f>
        <v>2734.37</v>
      </c>
      <c r="BC32" s="45">
        <f>BB32/2734.37</f>
        <v>1</v>
      </c>
      <c r="BD32" s="61">
        <f>G32</f>
      </c>
      <c r="BE32" s="52"/>
      <c r="BF32" s="53">
        <f>BA32/BE32</f>
      </c>
      <c r="BG32" s="54">
        <f>BF32/10/2</f>
      </c>
      <c r="BH32" s="38">
        <f>ROUNDUP(BG32/2734.37,0)</f>
      </c>
      <c r="BI32" s="55">
        <f>BG32*1.5/100</f>
      </c>
      <c r="BJ32" s="50">
        <f>(-0.0000004497*POWER(AM32,2))+(0.9588*AM32)+BI32</f>
      </c>
      <c r="BK32" s="38">
        <f>BJ32/(9600/255)</f>
      </c>
      <c r="BL32" s="38">
        <f>(-0.0000004497*POWER(AM32,2))+(0.9588*AM32)-33214</f>
        <v>-33214</v>
      </c>
    </row>
    <row r="33" ht="44.05" customHeight="1">
      <c r="A33" t="s" s="33">
        <v>152</v>
      </c>
      <c r="B33" s="60"/>
      <c r="C33" s="35"/>
      <c r="D33" s="61"/>
      <c r="E33" s="59"/>
      <c r="F33" s="59"/>
      <c r="G33" s="62"/>
      <c r="H33" s="38"/>
      <c r="I33" s="38"/>
      <c r="J33" s="38"/>
      <c r="K33" s="38"/>
      <c r="L33" s="38"/>
      <c r="M33" s="38"/>
      <c r="N33" s="38">
        <f>AL33/5</f>
        <v>0</v>
      </c>
      <c r="O33" s="38"/>
      <c r="P33" s="38"/>
      <c r="Q33" s="38"/>
      <c r="R33" s="38"/>
      <c r="S33" s="38"/>
      <c r="T33" s="38"/>
      <c r="U33" s="38"/>
      <c r="V33" s="39"/>
      <c r="W33" s="40">
        <f>(AJ33*2)/(9600/255)</f>
        <v>0</v>
      </c>
      <c r="X33" s="38">
        <f>BH33</f>
      </c>
      <c r="Y33" s="38">
        <f>BK33</f>
      </c>
      <c r="Z33" s="41">
        <f>AI33/100/(700000/255)</f>
        <v>0</v>
      </c>
      <c r="AA33" s="42"/>
      <c r="AB33" s="42"/>
      <c r="AC33" s="42"/>
      <c r="AD33" s="43"/>
      <c r="AE33" s="38"/>
      <c r="AF33" s="61"/>
      <c r="AG33" s="61"/>
      <c r="AH33" s="61"/>
      <c r="AI33" s="41"/>
      <c r="AJ33" s="41"/>
      <c r="AK33" s="41"/>
      <c r="AL33" s="45"/>
      <c r="AM33" s="45"/>
      <c r="AN33" s="45"/>
      <c r="AO33" s="45"/>
      <c r="AP33" s="45">
        <f>AM33-AO33-AN33</f>
        <v>0</v>
      </c>
      <c r="AQ33" s="45">
        <f>(AP33/0.8)/(AL33/1.852)*54</f>
      </c>
      <c r="AR33" s="45"/>
      <c r="AS33" s="45"/>
      <c r="AT33" s="46">
        <f>AQ33*0.673*54</f>
      </c>
      <c r="AU33" s="46">
        <f>AM33/5</f>
        <v>0</v>
      </c>
      <c r="AV33" s="46">
        <f>AR33*(AS33*1.3*300)</f>
        <v>0</v>
      </c>
      <c r="AW33" s="46">
        <f>(BB33*3/100)</f>
        <v>82.0311</v>
      </c>
      <c r="AX33" s="47">
        <f>AT33+AU33+AV33+AW33</f>
      </c>
      <c r="AY33" s="48">
        <f>AX33/(9600/255)</f>
      </c>
      <c r="AZ33" s="49"/>
      <c r="BA33" s="41">
        <f>AZ33</f>
        <v>0</v>
      </c>
      <c r="BB33" s="50">
        <f>(BA33/2/50)+2734.37</f>
        <v>2734.37</v>
      </c>
      <c r="BC33" s="45">
        <f>BB33/2734.37</f>
        <v>1</v>
      </c>
      <c r="BD33" s="61">
        <f>G33</f>
      </c>
      <c r="BE33" s="52"/>
      <c r="BF33" s="53">
        <f>BA33/BE33</f>
      </c>
      <c r="BG33" s="54">
        <f>BF33/10/2</f>
      </c>
      <c r="BH33" s="38">
        <f>ROUNDUP(BG33/2734.37,0)</f>
      </c>
      <c r="BI33" s="55">
        <f>BG33*1.5/100</f>
      </c>
      <c r="BJ33" s="50">
        <f>(-0.0000004497*POWER(AM33,2))+(0.9588*AM33)+BI33</f>
      </c>
      <c r="BK33" s="38">
        <f>BJ33/(9600/255)</f>
      </c>
      <c r="BL33" s="38">
        <f>(-0.0000004497*POWER(AM33,2))+(0.9588*AM33)-33214</f>
        <v>-33214</v>
      </c>
    </row>
    <row r="34" ht="20.05" customHeight="1">
      <c r="A34" t="s" s="33">
        <v>153</v>
      </c>
      <c r="B34" s="60"/>
      <c r="C34" s="35"/>
      <c r="D34" s="61"/>
      <c r="E34" s="59"/>
      <c r="F34" s="59"/>
      <c r="G34" s="62"/>
      <c r="H34" s="59"/>
      <c r="I34" s="59"/>
      <c r="J34" s="59"/>
      <c r="K34" s="59"/>
      <c r="L34" s="59"/>
      <c r="M34" s="59"/>
      <c r="N34" s="38">
        <f>AL34/5</f>
        <v>0</v>
      </c>
      <c r="O34" s="38"/>
      <c r="P34" s="38"/>
      <c r="Q34" s="38"/>
      <c r="R34" s="38"/>
      <c r="S34" s="38"/>
      <c r="T34" s="38"/>
      <c r="U34" s="38"/>
      <c r="V34" s="39"/>
      <c r="W34" s="40">
        <f>(AJ34*2)/(9600/255)</f>
        <v>0</v>
      </c>
      <c r="X34" s="38">
        <f>BH34</f>
      </c>
      <c r="Y34" s="38">
        <f>BK34</f>
      </c>
      <c r="Z34" s="41">
        <f>AI34/100/(700000/255)</f>
        <v>0</v>
      </c>
      <c r="AA34" s="42">
        <f>1.67*AF34</f>
        <v>0</v>
      </c>
      <c r="AB34" s="42">
        <f>1.67*AG34</f>
        <v>0</v>
      </c>
      <c r="AC34" s="42">
        <f>1.67*AH34</f>
        <v>0</v>
      </c>
      <c r="AD34" s="63"/>
      <c r="AE34" s="59"/>
      <c r="AF34" s="61"/>
      <c r="AG34" s="61"/>
      <c r="AH34" s="61"/>
      <c r="AI34" s="41"/>
      <c r="AJ34" s="41"/>
      <c r="AK34" s="41"/>
      <c r="AL34" s="61"/>
      <c r="AM34" s="61"/>
      <c r="AN34" s="61"/>
      <c r="AO34" s="61"/>
      <c r="AP34" s="45">
        <f>AM34-AO34-AN34</f>
        <v>0</v>
      </c>
      <c r="AQ34" s="45">
        <f>(AP34/0.8)/(AL34/1.852)*54</f>
      </c>
      <c r="AR34" s="61"/>
      <c r="AS34" s="61"/>
      <c r="AT34" s="46">
        <f>AQ34*0.673*54</f>
      </c>
      <c r="AU34" s="46">
        <f>AM34/5</f>
        <v>0</v>
      </c>
      <c r="AV34" s="46">
        <f>AR34*(AS34*1.3*300)</f>
        <v>0</v>
      </c>
      <c r="AW34" s="46">
        <f>(BB34*3/100)</f>
        <v>82.0311</v>
      </c>
      <c r="AX34" s="47">
        <f>AT34+AU34+AV34+AW34</f>
      </c>
      <c r="AY34" s="48">
        <f>AX34/(9600/255)</f>
      </c>
      <c r="AZ34" s="49"/>
      <c r="BA34" s="41">
        <f>AZ34</f>
        <v>0</v>
      </c>
      <c r="BB34" s="50">
        <f>(BA34/2/50)+2734.37</f>
        <v>2734.37</v>
      </c>
      <c r="BC34" s="45">
        <f>BB34/2734.37</f>
        <v>1</v>
      </c>
      <c r="BD34" s="61">
        <f>G34</f>
      </c>
      <c r="BE34" s="52"/>
      <c r="BF34" s="53">
        <f>BA34/BE34</f>
      </c>
      <c r="BG34" s="54">
        <f>BF34/10/2</f>
      </c>
      <c r="BH34" s="38">
        <f>ROUNDUP(BG34/2734.37,0)</f>
      </c>
      <c r="BI34" s="55">
        <f>BG34*1.5/100</f>
      </c>
      <c r="BJ34" s="50">
        <f>(-0.0000004497*POWER(AM34,2))+(0.9588*AM34)+BI34</f>
      </c>
      <c r="BK34" s="38">
        <f>BJ34/(9600/255)</f>
      </c>
      <c r="BL34" s="38">
        <f>(-0.0000004497*POWER(AM34,2))+(0.9588*AM34)-33214</f>
        <v>-33214</v>
      </c>
    </row>
    <row r="35" ht="44.05" customHeight="1">
      <c r="A35" t="s" s="33">
        <v>154</v>
      </c>
      <c r="B35" s="60"/>
      <c r="C35" s="35"/>
      <c r="D35" s="61"/>
      <c r="E35" s="59"/>
      <c r="F35" s="59"/>
      <c r="G35" s="62"/>
      <c r="H35" s="59"/>
      <c r="I35" s="59"/>
      <c r="J35" s="59"/>
      <c r="K35" s="59"/>
      <c r="L35" s="59"/>
      <c r="M35" s="59"/>
      <c r="N35" s="38">
        <f>AL35/5</f>
        <v>0</v>
      </c>
      <c r="O35" s="38"/>
      <c r="P35" s="38"/>
      <c r="Q35" s="38"/>
      <c r="R35" s="38"/>
      <c r="S35" s="38"/>
      <c r="T35" s="38"/>
      <c r="U35" s="38"/>
      <c r="V35" s="39"/>
      <c r="W35" s="40">
        <f>(AJ35*2)/(9600/255)</f>
        <v>0</v>
      </c>
      <c r="X35" s="38">
        <f>BH35</f>
      </c>
      <c r="Y35" s="38">
        <f>BK35</f>
      </c>
      <c r="Z35" s="41">
        <f>AI35/100/(700000/255)</f>
        <v>0</v>
      </c>
      <c r="AA35" s="42">
        <f>1.67*AF35</f>
        <v>0</v>
      </c>
      <c r="AB35" s="42">
        <f>1.67*AG35</f>
        <v>0</v>
      </c>
      <c r="AC35" s="42">
        <f>1.67*AH35</f>
        <v>0</v>
      </c>
      <c r="AD35" s="63"/>
      <c r="AE35" s="59"/>
      <c r="AF35" s="61"/>
      <c r="AG35" s="61"/>
      <c r="AH35" s="61"/>
      <c r="AI35" s="41"/>
      <c r="AJ35" s="41"/>
      <c r="AK35" s="41"/>
      <c r="AL35" s="61"/>
      <c r="AM35" s="61"/>
      <c r="AN35" s="61"/>
      <c r="AO35" s="61"/>
      <c r="AP35" s="45">
        <f>AM35-AO35-AN35</f>
        <v>0</v>
      </c>
      <c r="AQ35" s="45">
        <f>(AP35/0.8)/(AL35/1.852)*54</f>
      </c>
      <c r="AR35" s="61"/>
      <c r="AS35" s="61"/>
      <c r="AT35" s="46">
        <f>AQ35*0.673*54</f>
      </c>
      <c r="AU35" s="46">
        <f>AM35/5</f>
        <v>0</v>
      </c>
      <c r="AV35" s="46">
        <f>AR35*(AS35*1.3*300)</f>
        <v>0</v>
      </c>
      <c r="AW35" s="46">
        <f>(BB35*3/100)</f>
        <v>82.0311</v>
      </c>
      <c r="AX35" s="47">
        <f>AT35+AU35+AV35+AW35</f>
      </c>
      <c r="AY35" s="48">
        <f>AX35/(9600/255)</f>
      </c>
      <c r="AZ35" s="49"/>
      <c r="BA35" s="41">
        <f>AZ35</f>
        <v>0</v>
      </c>
      <c r="BB35" s="50">
        <f>(BA35/2/50)+2734.37</f>
        <v>2734.37</v>
      </c>
      <c r="BC35" s="45">
        <f>BB35/2734.37</f>
        <v>1</v>
      </c>
      <c r="BD35" s="61">
        <f>G35</f>
      </c>
      <c r="BE35" s="52"/>
      <c r="BF35" s="53">
        <f>BA35/BE35</f>
      </c>
      <c r="BG35" s="54">
        <f>BF35/10/2</f>
      </c>
      <c r="BH35" s="38">
        <f>ROUNDUP(BG35/2734.37,0)</f>
      </c>
      <c r="BI35" s="55">
        <f>BG35*1.5/100</f>
      </c>
      <c r="BJ35" s="50">
        <f>(-0.0000004497*POWER(AM35,2))+(0.9588*AM35)+BI35</f>
      </c>
      <c r="BK35" s="38">
        <f>BJ35/(9600/255)</f>
      </c>
      <c r="BL35" s="38">
        <f>(-0.0000004497*POWER(AM35,2))+(0.9588*AM35)-33214</f>
        <v>-33214</v>
      </c>
    </row>
    <row r="36" ht="20.05" customHeight="1">
      <c r="A36" t="s" s="33">
        <v>155</v>
      </c>
      <c r="B36" s="60"/>
      <c r="C36" s="35"/>
      <c r="D36" s="61"/>
      <c r="E36" s="59"/>
      <c r="F36" s="59"/>
      <c r="G36" s="62"/>
      <c r="H36" s="59"/>
      <c r="I36" s="59"/>
      <c r="J36" s="59"/>
      <c r="K36" s="59"/>
      <c r="L36" s="59"/>
      <c r="M36" s="59"/>
      <c r="N36" s="38">
        <f>AL36/5</f>
        <v>0</v>
      </c>
      <c r="O36" s="38"/>
      <c r="P36" s="38"/>
      <c r="Q36" s="38"/>
      <c r="R36" s="38"/>
      <c r="S36" s="38"/>
      <c r="T36" s="38"/>
      <c r="U36" s="38"/>
      <c r="V36" s="39"/>
      <c r="W36" s="40">
        <f>(AJ36*2)/(9600/255)</f>
        <v>0</v>
      </c>
      <c r="X36" s="38">
        <f>BH36</f>
      </c>
      <c r="Y36" s="38">
        <f>BK36</f>
      </c>
      <c r="Z36" s="41">
        <f>AI36/100/(700000/255)</f>
        <v>0</v>
      </c>
      <c r="AA36" s="42">
        <f>1.67*AF36</f>
        <v>0</v>
      </c>
      <c r="AB36" s="42">
        <f>1.67*AG36</f>
        <v>0</v>
      </c>
      <c r="AC36" s="42">
        <f>1.67*AH36</f>
        <v>0</v>
      </c>
      <c r="AD36" s="63"/>
      <c r="AE36" s="59"/>
      <c r="AF36" s="61"/>
      <c r="AG36" s="61"/>
      <c r="AH36" s="61"/>
      <c r="AI36" s="41"/>
      <c r="AJ36" s="41"/>
      <c r="AK36" s="41"/>
      <c r="AL36" s="61"/>
      <c r="AM36" s="61"/>
      <c r="AN36" s="61"/>
      <c r="AO36" s="61"/>
      <c r="AP36" s="45">
        <f>AM36-AO36-AN36</f>
        <v>0</v>
      </c>
      <c r="AQ36" s="45">
        <f>(AP36/0.8)/(AL36/1.852)*54</f>
      </c>
      <c r="AR36" s="61"/>
      <c r="AS36" s="61"/>
      <c r="AT36" s="46">
        <f>AQ36*0.673*54</f>
      </c>
      <c r="AU36" s="46">
        <f>AM36/5</f>
        <v>0</v>
      </c>
      <c r="AV36" s="46">
        <f>AR36*(AS36*1.3*300)</f>
        <v>0</v>
      </c>
      <c r="AW36" s="46">
        <f>(BB36*3/100)</f>
        <v>82.0311</v>
      </c>
      <c r="AX36" s="47">
        <f>AT36+AU36+AV36+AW36</f>
      </c>
      <c r="AY36" s="48">
        <f>AX36/(9600/255)</f>
      </c>
      <c r="AZ36" s="49"/>
      <c r="BA36" s="41">
        <f>AZ36</f>
        <v>0</v>
      </c>
      <c r="BB36" s="50">
        <f>(BA36/2/50)+2734.37</f>
        <v>2734.37</v>
      </c>
      <c r="BC36" s="45">
        <f>BB36/2734.37</f>
        <v>1</v>
      </c>
      <c r="BD36" s="61">
        <f>G36</f>
      </c>
      <c r="BE36" s="52"/>
      <c r="BF36" s="53">
        <f>BA36/BE36</f>
      </c>
      <c r="BG36" s="54">
        <f>BF36/10/2</f>
      </c>
      <c r="BH36" s="38">
        <f>ROUNDUP(BG36/2734.37,0)</f>
      </c>
      <c r="BI36" s="55">
        <f>BG36*1.5/100</f>
      </c>
      <c r="BJ36" s="50">
        <f>(-0.0000004497*POWER(AM36,2))+(0.9588*AM36)+BI36</f>
      </c>
      <c r="BK36" s="38">
        <f>BJ36/(9600/255)</f>
      </c>
      <c r="BL36" s="38">
        <f>(-0.0000004497*POWER(AM36,2))+(0.9588*AM36)-33214</f>
        <v>-33214</v>
      </c>
    </row>
    <row r="37" ht="20.05" customHeight="1">
      <c r="A37" s="64"/>
      <c r="B37" s="60"/>
      <c r="C37" s="35"/>
      <c r="D37" s="61"/>
      <c r="E37" s="59"/>
      <c r="F37" s="59"/>
      <c r="G37" s="62"/>
      <c r="H37" s="59"/>
      <c r="I37" s="59"/>
      <c r="J37" s="59"/>
      <c r="K37" s="59"/>
      <c r="L37" s="59"/>
      <c r="M37" s="59"/>
      <c r="N37" s="38">
        <f>AL37/5</f>
        <v>0</v>
      </c>
      <c r="O37" s="38"/>
      <c r="P37" s="38"/>
      <c r="Q37" s="38"/>
      <c r="R37" s="38"/>
      <c r="S37" s="38"/>
      <c r="T37" s="38"/>
      <c r="U37" s="38"/>
      <c r="V37" s="39"/>
      <c r="W37" s="40">
        <f>(AJ37*2)/(9600/255)</f>
        <v>0</v>
      </c>
      <c r="X37" s="38">
        <f>BH37</f>
      </c>
      <c r="Y37" s="38">
        <f>BK37</f>
      </c>
      <c r="Z37" s="41">
        <f>AI37/100/(700000/255)</f>
        <v>0</v>
      </c>
      <c r="AA37" s="42">
        <f>1.67*AF37</f>
        <v>0</v>
      </c>
      <c r="AB37" s="42">
        <f>1.67*AG37</f>
        <v>0</v>
      </c>
      <c r="AC37" s="42">
        <f>1.67*AH37</f>
        <v>0</v>
      </c>
      <c r="AD37" s="63"/>
      <c r="AE37" s="59"/>
      <c r="AF37" s="61"/>
      <c r="AG37" s="61"/>
      <c r="AH37" s="61"/>
      <c r="AI37" s="41"/>
      <c r="AJ37" s="41"/>
      <c r="AK37" s="41"/>
      <c r="AL37" s="61"/>
      <c r="AM37" s="61"/>
      <c r="AN37" s="61"/>
      <c r="AO37" s="61"/>
      <c r="AP37" s="45">
        <f>AM37-AO37-AN37</f>
        <v>0</v>
      </c>
      <c r="AQ37" s="45">
        <f>(AP37/0.8)/(AL37/1.852)*54</f>
      </c>
      <c r="AR37" s="61"/>
      <c r="AS37" s="61"/>
      <c r="AT37" s="46">
        <f>AQ37*0.673*54</f>
      </c>
      <c r="AU37" s="46">
        <f>AM37/5</f>
        <v>0</v>
      </c>
      <c r="AV37" s="46">
        <f>AR37*(AS37*1.3*300)</f>
        <v>0</v>
      </c>
      <c r="AW37" s="46">
        <f>(BB37*3/100)</f>
        <v>82.0311</v>
      </c>
      <c r="AX37" s="47">
        <f>AT37+AU37+AV37+AW37</f>
      </c>
      <c r="AY37" s="48">
        <f>AX37/(9600/255)</f>
      </c>
      <c r="AZ37" s="49"/>
      <c r="BA37" s="41">
        <f>AZ37</f>
        <v>0</v>
      </c>
      <c r="BB37" s="50">
        <f>(BA37/2/50)+2734.37</f>
        <v>2734.37</v>
      </c>
      <c r="BC37" s="45">
        <f>BB37/2734.37</f>
        <v>1</v>
      </c>
      <c r="BD37" s="61">
        <f>G37</f>
      </c>
      <c r="BE37" s="52"/>
      <c r="BF37" s="53">
        <f>BA37/BE37</f>
      </c>
      <c r="BG37" s="54">
        <f>BF37/10/2</f>
      </c>
      <c r="BH37" s="38">
        <f>ROUNDUP(BG37/2734.37,0)</f>
      </c>
      <c r="BI37" s="55">
        <f>BG37*1.5/100</f>
      </c>
      <c r="BJ37" s="50">
        <f>(-0.0000004497*POWER(AM37,2))+(0.9588*AM37)+BI37</f>
      </c>
      <c r="BK37" s="38">
        <f>BJ37/(9600/255)</f>
      </c>
      <c r="BL37" s="38">
        <f>(-0.0000004497*POWER(AM37,2))+(0.9588*AM37)-33214</f>
        <v>-33214</v>
      </c>
    </row>
    <row r="38" ht="20.05" customHeight="1">
      <c r="A38" s="64"/>
      <c r="B38" s="60"/>
      <c r="C38" s="35"/>
      <c r="D38" s="61"/>
      <c r="E38" s="59"/>
      <c r="F38" s="59"/>
      <c r="G38" s="62"/>
      <c r="H38" s="59"/>
      <c r="I38" s="59"/>
      <c r="J38" s="59"/>
      <c r="K38" s="59"/>
      <c r="L38" s="59"/>
      <c r="M38" s="59"/>
      <c r="N38" s="38">
        <f>AL38/5</f>
        <v>0</v>
      </c>
      <c r="O38" s="38"/>
      <c r="P38" s="38"/>
      <c r="Q38" s="38"/>
      <c r="R38" s="38"/>
      <c r="S38" s="38"/>
      <c r="T38" s="38"/>
      <c r="U38" s="38"/>
      <c r="V38" s="39"/>
      <c r="W38" s="40">
        <f>(AJ38*2)/(9600/255)</f>
        <v>0</v>
      </c>
      <c r="X38" s="38">
        <f>BH38</f>
      </c>
      <c r="Y38" s="38">
        <f>BK38</f>
      </c>
      <c r="Z38" s="41">
        <f>AI38/100/(700000/255)</f>
        <v>0</v>
      </c>
      <c r="AA38" s="42">
        <f>1.67*AF38</f>
        <v>0</v>
      </c>
      <c r="AB38" s="42">
        <f>1.67*AG38</f>
        <v>0</v>
      </c>
      <c r="AC38" s="42">
        <f>1.67*AH38</f>
        <v>0</v>
      </c>
      <c r="AD38" s="63"/>
      <c r="AE38" s="59"/>
      <c r="AF38" s="61"/>
      <c r="AG38" s="61"/>
      <c r="AH38" s="61"/>
      <c r="AI38" s="41"/>
      <c r="AJ38" s="41"/>
      <c r="AK38" s="41"/>
      <c r="AL38" s="61"/>
      <c r="AM38" s="61"/>
      <c r="AN38" s="61"/>
      <c r="AO38" s="61"/>
      <c r="AP38" s="45">
        <f>AM38-AO38-AN38</f>
        <v>0</v>
      </c>
      <c r="AQ38" s="45">
        <f>(AP38/0.8)/(AL38/1.852)*54</f>
      </c>
      <c r="AR38" s="61"/>
      <c r="AS38" s="61"/>
      <c r="AT38" s="46">
        <f>AQ38*0.673*54</f>
      </c>
      <c r="AU38" s="46">
        <f>AM38/5</f>
        <v>0</v>
      </c>
      <c r="AV38" s="46">
        <f>AR38*(AS38*1.3*300)</f>
        <v>0</v>
      </c>
      <c r="AW38" s="46">
        <f>(BB38*3/100)</f>
        <v>82.0311</v>
      </c>
      <c r="AX38" s="47">
        <f>AT38+AU38+AV38+AW38</f>
      </c>
      <c r="AY38" s="48">
        <f>AX38/(9600/255)</f>
      </c>
      <c r="AZ38" s="49"/>
      <c r="BA38" s="41">
        <f>AZ38</f>
        <v>0</v>
      </c>
      <c r="BB38" s="50">
        <f>(BA38/2/50)+2734.37</f>
        <v>2734.37</v>
      </c>
      <c r="BC38" s="45">
        <f>BB38/2734.37</f>
        <v>1</v>
      </c>
      <c r="BD38" s="61">
        <f>G38</f>
      </c>
      <c r="BE38" s="52"/>
      <c r="BF38" s="53">
        <f>BA38/BE38</f>
      </c>
      <c r="BG38" s="54">
        <f>BF38/10/2</f>
      </c>
      <c r="BH38" s="38">
        <f>ROUNDUP(BG38/2734.37,0)</f>
      </c>
      <c r="BI38" s="55">
        <f>BG38*1.5/100</f>
      </c>
      <c r="BJ38" s="50">
        <f>(-0.0000004497*POWER(AM38,2))+(0.9588*AM38)+BI38</f>
      </c>
      <c r="BK38" s="38">
        <f>BJ38/(9600/255)</f>
      </c>
      <c r="BL38" s="38">
        <f>(-0.0000004497*POWER(AM38,2))+(0.9588*AM38)-33214</f>
        <v>-33214</v>
      </c>
    </row>
    <row r="39" ht="20.05" customHeight="1">
      <c r="A39" s="64"/>
      <c r="B39" s="60"/>
      <c r="C39" s="35"/>
      <c r="D39" s="61"/>
      <c r="E39" s="59"/>
      <c r="F39" s="59"/>
      <c r="G39" s="62"/>
      <c r="H39" s="59"/>
      <c r="I39" s="59"/>
      <c r="J39" s="59"/>
      <c r="K39" s="59"/>
      <c r="L39" s="59"/>
      <c r="M39" s="59"/>
      <c r="N39" s="38">
        <f>AL39/5</f>
        <v>0</v>
      </c>
      <c r="O39" s="38"/>
      <c r="P39" s="38"/>
      <c r="Q39" s="38"/>
      <c r="R39" s="38"/>
      <c r="S39" s="38"/>
      <c r="T39" s="38"/>
      <c r="U39" s="38"/>
      <c r="V39" s="39"/>
      <c r="W39" s="40">
        <f>(AJ39*2)/(9600/255)</f>
        <v>0</v>
      </c>
      <c r="X39" s="38">
        <f>BH39</f>
      </c>
      <c r="Y39" s="38">
        <f>BK39</f>
      </c>
      <c r="Z39" s="41">
        <f>AI39/100/(700000/255)</f>
        <v>0</v>
      </c>
      <c r="AA39" s="42">
        <f>1.67*AF39</f>
        <v>0</v>
      </c>
      <c r="AB39" s="42">
        <f>1.67*AG39</f>
        <v>0</v>
      </c>
      <c r="AC39" s="42">
        <f>1.67*AH39</f>
        <v>0</v>
      </c>
      <c r="AD39" s="63"/>
      <c r="AE39" s="59"/>
      <c r="AF39" s="61"/>
      <c r="AG39" s="61"/>
      <c r="AH39" s="61"/>
      <c r="AI39" s="41"/>
      <c r="AJ39" s="41"/>
      <c r="AK39" s="41"/>
      <c r="AL39" s="61"/>
      <c r="AM39" s="61"/>
      <c r="AN39" s="61"/>
      <c r="AO39" s="61"/>
      <c r="AP39" s="45">
        <f>AM39-AO39-AN39</f>
        <v>0</v>
      </c>
      <c r="AQ39" s="45">
        <f>(AP39/0.8)/(AL39/1.852)*54</f>
      </c>
      <c r="AR39" s="61"/>
      <c r="AS39" s="61"/>
      <c r="AT39" s="46">
        <f>AQ39*0.673*54</f>
      </c>
      <c r="AU39" s="46">
        <f>AM39/5</f>
        <v>0</v>
      </c>
      <c r="AV39" s="46">
        <f>AR39*(AS39*1.3*300)</f>
        <v>0</v>
      </c>
      <c r="AW39" s="46">
        <f>(BB39*3/100)</f>
        <v>82.0311</v>
      </c>
      <c r="AX39" s="47">
        <f>AT39+AU39+AV39+AW39</f>
      </c>
      <c r="AY39" s="48">
        <f>AX39/(9600/255)</f>
      </c>
      <c r="AZ39" s="49"/>
      <c r="BA39" s="41">
        <f>AZ39</f>
        <v>0</v>
      </c>
      <c r="BB39" s="50">
        <f>(BA39/2/50)+2734.37</f>
        <v>2734.37</v>
      </c>
      <c r="BC39" s="45">
        <f>BB39/2734.37</f>
        <v>1</v>
      </c>
      <c r="BD39" s="61">
        <f>G39</f>
      </c>
      <c r="BE39" s="52"/>
      <c r="BF39" s="53">
        <f>BA39/BE39</f>
      </c>
      <c r="BG39" s="54">
        <f>BF39/10/2</f>
      </c>
      <c r="BH39" s="38">
        <f>ROUNDUP(BG39/2734.37,0)</f>
      </c>
      <c r="BI39" s="55">
        <f>BG39*1.5/100</f>
      </c>
      <c r="BJ39" s="50">
        <f>(-0.0000004497*POWER(AM39,2))+(0.9588*AM39)+BI39</f>
      </c>
      <c r="BK39" s="38">
        <f>BJ39/(9600/255)</f>
      </c>
      <c r="BL39" s="38">
        <f>(-0.0000004497*POWER(AM39,2))+(0.9588*AM39)-33214</f>
        <v>-33214</v>
      </c>
    </row>
    <row r="40" ht="20.05" customHeight="1">
      <c r="A40" s="64"/>
      <c r="B40" s="60"/>
      <c r="C40" s="35"/>
      <c r="D40" s="61"/>
      <c r="E40" s="59"/>
      <c r="F40" s="59"/>
      <c r="G40" s="62"/>
      <c r="H40" s="59"/>
      <c r="I40" s="59"/>
      <c r="J40" s="59"/>
      <c r="K40" s="59"/>
      <c r="L40" s="59"/>
      <c r="M40" s="59"/>
      <c r="N40" s="38">
        <f>AL40/5</f>
        <v>0</v>
      </c>
      <c r="O40" s="38"/>
      <c r="P40" s="38"/>
      <c r="Q40" s="38"/>
      <c r="R40" s="38"/>
      <c r="S40" s="38"/>
      <c r="T40" s="38"/>
      <c r="U40" s="38"/>
      <c r="V40" s="39"/>
      <c r="W40" s="40">
        <f>(AJ40*2)/(9600/255)</f>
        <v>0</v>
      </c>
      <c r="X40" s="38">
        <f>BH40</f>
      </c>
      <c r="Y40" s="38">
        <f>BK40</f>
      </c>
      <c r="Z40" s="41">
        <f>AI40/100/(700000/255)</f>
        <v>0</v>
      </c>
      <c r="AA40" s="42">
        <f>1.67*AF40</f>
        <v>0</v>
      </c>
      <c r="AB40" s="42">
        <f>1.67*AG40</f>
        <v>0</v>
      </c>
      <c r="AC40" s="42">
        <f>1.67*AH40</f>
        <v>0</v>
      </c>
      <c r="AD40" s="63"/>
      <c r="AE40" s="59"/>
      <c r="AF40" s="61"/>
      <c r="AG40" s="61"/>
      <c r="AH40" s="61"/>
      <c r="AI40" s="41"/>
      <c r="AJ40" s="41"/>
      <c r="AK40" s="41"/>
      <c r="AL40" s="61"/>
      <c r="AM40" s="61"/>
      <c r="AN40" s="61"/>
      <c r="AO40" s="61"/>
      <c r="AP40" s="45">
        <f>AM40-AO40-AN40</f>
        <v>0</v>
      </c>
      <c r="AQ40" s="45">
        <f>(AP40/0.8)/(AL40/1.852)*54</f>
      </c>
      <c r="AR40" s="61"/>
      <c r="AS40" s="61"/>
      <c r="AT40" s="46">
        <f>AQ40*0.673*54</f>
      </c>
      <c r="AU40" s="46">
        <f>AM40/5</f>
        <v>0</v>
      </c>
      <c r="AV40" s="46">
        <f>AR40*(AS40*1.3*300)</f>
        <v>0</v>
      </c>
      <c r="AW40" s="46">
        <f>(BB40*3/100)</f>
        <v>82.0311</v>
      </c>
      <c r="AX40" s="47">
        <f>AT40+AU40+AV40+AW40</f>
      </c>
      <c r="AY40" s="48">
        <f>AX40/(9600/255)</f>
      </c>
      <c r="AZ40" s="49"/>
      <c r="BA40" s="41">
        <f>AZ40</f>
        <v>0</v>
      </c>
      <c r="BB40" s="50">
        <f>(BA40/2/50)+2734.37</f>
        <v>2734.37</v>
      </c>
      <c r="BC40" s="45">
        <f>BB40/2734.37</f>
        <v>1</v>
      </c>
      <c r="BD40" s="61">
        <f>G40</f>
      </c>
      <c r="BE40" s="52"/>
      <c r="BF40" s="53">
        <f>BA40/BE40</f>
      </c>
      <c r="BG40" s="54">
        <f>BF40/10/2</f>
      </c>
      <c r="BH40" s="38">
        <f>ROUNDUP(BG40/2734.37,0)</f>
      </c>
      <c r="BI40" s="55">
        <f>BG40*1.5/100</f>
      </c>
      <c r="BJ40" s="50">
        <f>(-0.0000004497*POWER(AM40,2))+(0.9588*AM40)+BI40</f>
      </c>
      <c r="BK40" s="38">
        <f>BJ40/(9600/255)</f>
      </c>
      <c r="BL40" s="38">
        <f>(-0.0000004497*POWER(AM40,2))+(0.9588*AM40)-33214</f>
        <v>-33214</v>
      </c>
    </row>
    <row r="41" ht="20.05" customHeight="1">
      <c r="A41" s="64"/>
      <c r="B41" s="60"/>
      <c r="C41" s="35"/>
      <c r="D41" s="61"/>
      <c r="E41" s="59"/>
      <c r="F41" s="59"/>
      <c r="G41" s="62"/>
      <c r="H41" s="59"/>
      <c r="I41" s="59"/>
      <c r="J41" s="59"/>
      <c r="K41" s="59"/>
      <c r="L41" s="59"/>
      <c r="M41" s="59"/>
      <c r="N41" s="38">
        <f>AL41/5</f>
        <v>0</v>
      </c>
      <c r="O41" s="38"/>
      <c r="P41" s="38"/>
      <c r="Q41" s="38"/>
      <c r="R41" s="38"/>
      <c r="S41" s="38"/>
      <c r="T41" s="38"/>
      <c r="U41" s="38"/>
      <c r="V41" s="39"/>
      <c r="W41" s="40">
        <f>(AJ41*2)/(9600/255)</f>
        <v>0</v>
      </c>
      <c r="X41" s="38">
        <f>BH41</f>
      </c>
      <c r="Y41" s="38">
        <f>BK41</f>
      </c>
      <c r="Z41" s="41">
        <f>AI41/100/(700000/255)</f>
        <v>0</v>
      </c>
      <c r="AA41" s="42">
        <f>1.67*AF41</f>
        <v>0</v>
      </c>
      <c r="AB41" s="42">
        <f>1.67*AG41</f>
        <v>0</v>
      </c>
      <c r="AC41" s="42">
        <f>1.67*AH41</f>
        <v>0</v>
      </c>
      <c r="AD41" s="63"/>
      <c r="AE41" s="59"/>
      <c r="AF41" s="61"/>
      <c r="AG41" s="61"/>
      <c r="AH41" s="61"/>
      <c r="AI41" s="41"/>
      <c r="AJ41" s="41"/>
      <c r="AK41" s="41"/>
      <c r="AL41" s="61"/>
      <c r="AM41" s="61"/>
      <c r="AN41" s="61"/>
      <c r="AO41" s="61"/>
      <c r="AP41" s="45">
        <f>AM41-AO41-AN41</f>
        <v>0</v>
      </c>
      <c r="AQ41" s="45">
        <f>(AP41/0.8)/(AL41/1.852)*54</f>
      </c>
      <c r="AR41" s="61"/>
      <c r="AS41" s="61"/>
      <c r="AT41" s="46">
        <f>AQ41*0.673*54</f>
      </c>
      <c r="AU41" s="46">
        <f>AM41/5</f>
        <v>0</v>
      </c>
      <c r="AV41" s="46">
        <f>AR41*(AS41*1.3*300)</f>
        <v>0</v>
      </c>
      <c r="AW41" s="46">
        <f>(BB41*3/100)</f>
        <v>82.0311</v>
      </c>
      <c r="AX41" s="47">
        <f>AT41+AU41+AV41+AW41</f>
      </c>
      <c r="AY41" s="48">
        <f>AX41/(9600/255)</f>
      </c>
      <c r="AZ41" s="49"/>
      <c r="BA41" s="41">
        <f>AZ41</f>
        <v>0</v>
      </c>
      <c r="BB41" s="50">
        <f>(BA41/2/50)+2734.37</f>
        <v>2734.37</v>
      </c>
      <c r="BC41" s="45">
        <f>BB41/2734.37</f>
        <v>1</v>
      </c>
      <c r="BD41" s="61">
        <f>G41</f>
      </c>
      <c r="BE41" s="52"/>
      <c r="BF41" s="53">
        <f>BA41/BE41</f>
      </c>
      <c r="BG41" s="54">
        <f>BF41/10/2</f>
      </c>
      <c r="BH41" s="38">
        <f>ROUNDUP(BG41/2734.37,0)</f>
      </c>
      <c r="BI41" s="55">
        <f>BG41*1.5/100</f>
      </c>
      <c r="BJ41" s="50">
        <f>(-0.0000004497*POWER(AM41,2))+(0.9588*AM41)+BI41</f>
      </c>
      <c r="BK41" s="38">
        <f>BJ41/(9600/255)</f>
      </c>
      <c r="BL41" s="38">
        <f>(-0.0000004497*POWER(AM41,2))+(0.9588*AM41)-33214</f>
        <v>-33214</v>
      </c>
    </row>
    <row r="42" ht="20.05" customHeight="1">
      <c r="A42" t="s" s="33">
        <v>156</v>
      </c>
      <c r="B42" t="s" s="65">
        <v>157</v>
      </c>
      <c r="C42" s="35"/>
      <c r="D42" s="61"/>
      <c r="E42" s="59"/>
      <c r="F42" s="59"/>
      <c r="G42" s="62"/>
      <c r="H42" s="59"/>
      <c r="I42" s="59"/>
      <c r="J42" s="59"/>
      <c r="K42" s="59"/>
      <c r="L42" s="59"/>
      <c r="M42" s="59"/>
      <c r="N42" s="38">
        <f>AL42/5</f>
        <v>0</v>
      </c>
      <c r="O42" s="38"/>
      <c r="P42" s="38"/>
      <c r="Q42" s="38"/>
      <c r="R42" s="38"/>
      <c r="S42" s="38"/>
      <c r="T42" s="38"/>
      <c r="U42" s="38"/>
      <c r="V42" s="39"/>
      <c r="W42" s="40">
        <f>(AJ42*2)/(9600/255)</f>
        <v>0</v>
      </c>
      <c r="X42" s="38">
        <f>BH42</f>
      </c>
      <c r="Y42" s="38">
        <f>BK42</f>
      </c>
      <c r="Z42" s="41">
        <f>AI42/100/(700000/255)</f>
        <v>0</v>
      </c>
      <c r="AA42" s="42">
        <f>1.67*AF42</f>
        <v>0</v>
      </c>
      <c r="AB42" s="42">
        <f>1.67*AG42</f>
        <v>0</v>
      </c>
      <c r="AC42" s="42">
        <f>1.67*AH42</f>
        <v>0</v>
      </c>
      <c r="AD42" s="63"/>
      <c r="AE42" s="59"/>
      <c r="AF42" s="61"/>
      <c r="AG42" s="61"/>
      <c r="AH42" s="61"/>
      <c r="AI42" s="41"/>
      <c r="AJ42" s="41"/>
      <c r="AK42" s="41"/>
      <c r="AL42" s="61"/>
      <c r="AM42" s="61"/>
      <c r="AN42" s="61"/>
      <c r="AO42" s="61"/>
      <c r="AP42" s="45">
        <f>AM42-AO42-AN42</f>
        <v>0</v>
      </c>
      <c r="AQ42" s="45">
        <f>(AP42/0.8)/(AL42/1.852)*54</f>
      </c>
      <c r="AR42" s="61"/>
      <c r="AS42" s="61"/>
      <c r="AT42" s="46">
        <f>AQ42*0.673*54</f>
      </c>
      <c r="AU42" s="46">
        <f>AM42/5</f>
        <v>0</v>
      </c>
      <c r="AV42" s="46">
        <f>AR42*(AS42*1.3*300)</f>
        <v>0</v>
      </c>
      <c r="AW42" s="46">
        <f>(BB42*3/100)</f>
        <v>82.0311</v>
      </c>
      <c r="AX42" s="47">
        <f>AT42+AU42+AV42+AW42</f>
      </c>
      <c r="AY42" s="48">
        <f>AX42/(9600/255)</f>
      </c>
      <c r="AZ42" s="49"/>
      <c r="BA42" s="41">
        <f>AZ42</f>
        <v>0</v>
      </c>
      <c r="BB42" s="50">
        <f>(BA42/2/50)+2734.37</f>
        <v>2734.37</v>
      </c>
      <c r="BC42" s="45">
        <f>BB42/2734.37</f>
        <v>1</v>
      </c>
      <c r="BD42" s="61">
        <f>G42</f>
      </c>
      <c r="BE42" s="52"/>
      <c r="BF42" s="53">
        <f>BA42/BE42</f>
      </c>
      <c r="BG42" s="54">
        <f>BF42/10/2</f>
      </c>
      <c r="BH42" s="38">
        <f>ROUNDUP(BG42/2734.37,0)</f>
      </c>
      <c r="BI42" s="55">
        <f>BG42*1.5/100</f>
      </c>
      <c r="BJ42" s="50">
        <f>(-0.0000004497*POWER(AM42,2))+(0.9588*AM42)+BI42</f>
      </c>
      <c r="BK42" s="38">
        <f>BJ42/(9600/255)</f>
      </c>
      <c r="BL42" s="38">
        <f>(-0.0000004497*POWER(AM42,2))+(0.9588*AM42)-33214</f>
        <v>-33214</v>
      </c>
    </row>
  </sheetData>
  <mergeCells count="1">
    <mergeCell ref="A1:BL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4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68" customWidth="1"/>
    <col min="8" max="16384" width="16.3516" style="68" customWidth="1"/>
  </cols>
  <sheetData>
    <row r="1" ht="27.65" customHeight="1">
      <c r="A1" t="s" s="7">
        <v>161</v>
      </c>
      <c r="B1" s="7"/>
      <c r="C1" s="7"/>
      <c r="D1" s="7"/>
      <c r="E1" s="7"/>
      <c r="F1" s="7"/>
      <c r="G1" s="7"/>
    </row>
    <row r="2" ht="20.25" customHeight="1">
      <c r="A2" s="8"/>
      <c r="B2" t="s" s="9">
        <v>163</v>
      </c>
      <c r="C2" t="s" s="9">
        <v>164</v>
      </c>
      <c r="D2" t="s" s="9">
        <v>165</v>
      </c>
      <c r="E2" t="s" s="9">
        <v>166</v>
      </c>
      <c r="F2" s="69"/>
      <c r="G2" s="69"/>
    </row>
    <row r="3" ht="20.25" customHeight="1">
      <c r="A3" t="s" s="10">
        <v>167</v>
      </c>
      <c r="B3" s="70"/>
      <c r="C3" s="15"/>
      <c r="D3" s="71"/>
      <c r="E3" s="71"/>
      <c r="F3" s="19">
        <v>1</v>
      </c>
      <c r="G3" s="19">
        <v>1</v>
      </c>
    </row>
    <row r="4" ht="32.05" customHeight="1">
      <c r="A4" t="s" s="33">
        <v>168</v>
      </c>
      <c r="B4" s="72"/>
      <c r="C4" s="38"/>
      <c r="D4" s="59"/>
      <c r="E4" s="59"/>
      <c r="F4" s="42"/>
      <c r="G4" s="42">
        <f>E4/37.5</f>
        <v>0</v>
      </c>
    </row>
    <row r="5" ht="20.05" customHeight="1">
      <c r="A5" t="s" s="33">
        <v>96</v>
      </c>
      <c r="B5" s="72"/>
      <c r="C5" s="38"/>
      <c r="D5" s="59"/>
      <c r="E5" s="59"/>
      <c r="F5" s="42">
        <v>2</v>
      </c>
      <c r="G5" s="42">
        <v>3</v>
      </c>
    </row>
    <row r="6" ht="20.05" customHeight="1">
      <c r="A6" t="s" s="33">
        <v>169</v>
      </c>
      <c r="B6" s="72"/>
      <c r="C6" s="38"/>
      <c r="D6" s="59"/>
      <c r="E6" s="59"/>
      <c r="F6" s="42">
        <v>3</v>
      </c>
      <c r="G6" s="42">
        <v>5</v>
      </c>
    </row>
    <row r="7" ht="20.05" customHeight="1">
      <c r="A7" t="s" s="33">
        <v>170</v>
      </c>
      <c r="B7" s="72">
        <v>350000</v>
      </c>
      <c r="C7" s="38">
        <v>400</v>
      </c>
      <c r="D7" s="59"/>
      <c r="E7" s="59"/>
      <c r="F7" s="42">
        <v>5</v>
      </c>
      <c r="G7" s="42">
        <v>10</v>
      </c>
    </row>
    <row r="8" ht="20.05" customHeight="1">
      <c r="A8" t="s" s="33">
        <v>103</v>
      </c>
      <c r="B8" s="73">
        <v>1900000</v>
      </c>
      <c r="C8" s="57">
        <v>4000</v>
      </c>
      <c r="D8" s="59"/>
      <c r="E8" s="59"/>
      <c r="F8" s="42">
        <v>8</v>
      </c>
      <c r="G8" s="42">
        <v>23</v>
      </c>
    </row>
    <row r="9" ht="20.05" customHeight="1">
      <c r="A9" t="s" s="33">
        <v>113</v>
      </c>
      <c r="B9" s="72">
        <v>30000000</v>
      </c>
      <c r="C9" s="38">
        <v>8000</v>
      </c>
      <c r="D9" s="59"/>
      <c r="E9" s="59"/>
      <c r="F9" s="42">
        <v>30</v>
      </c>
      <c r="G9" s="42">
        <v>45</v>
      </c>
    </row>
    <row r="10" ht="20.05" customHeight="1">
      <c r="A10" t="s" s="33">
        <v>171</v>
      </c>
      <c r="B10" s="72">
        <v>57000000</v>
      </c>
      <c r="C10" s="38">
        <v>12000</v>
      </c>
      <c r="D10" s="59"/>
      <c r="E10" s="59"/>
      <c r="F10" s="42">
        <v>63</v>
      </c>
      <c r="G10" s="42">
        <v>68</v>
      </c>
    </row>
    <row r="11" ht="20.05" customHeight="1">
      <c r="A11" t="s" s="33">
        <v>128</v>
      </c>
      <c r="B11" s="72">
        <v>80000000</v>
      </c>
      <c r="C11" s="38">
        <v>28000</v>
      </c>
      <c r="D11" s="59"/>
      <c r="E11" s="59"/>
      <c r="F11" s="42">
        <v>74</v>
      </c>
      <c r="G11" s="42">
        <v>160</v>
      </c>
    </row>
    <row r="12" ht="20.05" customHeight="1">
      <c r="A12" t="s" s="33">
        <v>172</v>
      </c>
      <c r="B12" s="72"/>
      <c r="C12" s="38"/>
      <c r="D12" s="59"/>
      <c r="E12" s="59"/>
      <c r="F12" s="42">
        <f>D12/2734.37</f>
        <v>0</v>
      </c>
      <c r="G12" s="42">
        <f>E12/37.5</f>
        <v>0</v>
      </c>
    </row>
    <row r="13" ht="20.05" customHeight="1">
      <c r="A13" t="s" s="33">
        <v>173</v>
      </c>
      <c r="B13" s="72"/>
      <c r="C13" s="38"/>
      <c r="D13" s="59"/>
      <c r="E13" s="59"/>
      <c r="F13" s="42">
        <f>D13/2734.37</f>
        <v>0</v>
      </c>
      <c r="G13" s="42">
        <f>E13/37.5</f>
        <v>0</v>
      </c>
    </row>
    <row r="14" ht="20.05" customHeight="1">
      <c r="A14" t="s" s="33">
        <v>174</v>
      </c>
      <c r="B14" s="74"/>
      <c r="C14" s="59"/>
      <c r="D14" s="59"/>
      <c r="E14" s="59"/>
      <c r="F14" s="42">
        <f>D14/2734.37</f>
        <v>0</v>
      </c>
      <c r="G14" s="42">
        <f>E14/37.5</f>
        <v>0</v>
      </c>
    </row>
    <row r="15" ht="20.05" customHeight="1">
      <c r="A15" t="s" s="33">
        <v>175</v>
      </c>
      <c r="B15" s="74"/>
      <c r="C15" s="59"/>
      <c r="D15" s="59"/>
      <c r="E15" s="59"/>
      <c r="F15" s="42">
        <f>D15/2734.37</f>
        <v>0</v>
      </c>
      <c r="G15" s="42">
        <f>E15/37.5</f>
        <v>0</v>
      </c>
    </row>
    <row r="16" ht="20.05" customHeight="1">
      <c r="A16" t="s" s="33">
        <v>176</v>
      </c>
      <c r="B16" s="74"/>
      <c r="C16" s="59"/>
      <c r="D16" s="59"/>
      <c r="E16" s="59"/>
      <c r="F16" s="42">
        <f>D16/2734.37</f>
        <v>0</v>
      </c>
      <c r="G16" s="42">
        <f>E16/37.5</f>
        <v>0</v>
      </c>
    </row>
    <row r="17" ht="20.05" customHeight="1">
      <c r="A17" t="s" s="33">
        <v>177</v>
      </c>
      <c r="B17" s="74"/>
      <c r="C17" s="59"/>
      <c r="D17" s="59"/>
      <c r="E17" s="59"/>
      <c r="F17" s="42">
        <f>D17/2734.37</f>
        <v>0</v>
      </c>
      <c r="G17" s="42">
        <f>E17/37.5</f>
        <v>0</v>
      </c>
    </row>
    <row r="18" ht="20.05" customHeight="1">
      <c r="A18" t="s" s="33">
        <v>156</v>
      </c>
      <c r="B18" s="74"/>
      <c r="C18" s="59"/>
      <c r="D18" s="59"/>
      <c r="E18" s="59"/>
      <c r="F18" s="42">
        <f>D18/2734.37</f>
        <v>0</v>
      </c>
      <c r="G18" s="42">
        <f>E18/37.5</f>
        <v>0</v>
      </c>
    </row>
    <row r="19" ht="20.05" customHeight="1">
      <c r="A19" t="s" s="33">
        <v>178</v>
      </c>
      <c r="B19" s="74"/>
      <c r="C19" s="59"/>
      <c r="D19" s="59"/>
      <c r="E19" s="59"/>
      <c r="F19" s="42">
        <f>D19/2734.37</f>
        <v>0</v>
      </c>
      <c r="G19" s="42">
        <f>E19/37.5</f>
        <v>0</v>
      </c>
    </row>
    <row r="20" ht="20.05" customHeight="1">
      <c r="A20" t="s" s="33">
        <v>179</v>
      </c>
      <c r="B20" s="74"/>
      <c r="C20" s="59"/>
      <c r="D20" s="59"/>
      <c r="E20" s="59"/>
      <c r="F20" s="42">
        <f>D20/2734.37</f>
        <v>0</v>
      </c>
      <c r="G20" s="42">
        <f>E20/37.5</f>
        <v>0</v>
      </c>
    </row>
    <row r="21" ht="20.05" customHeight="1">
      <c r="A21" t="s" s="33">
        <v>180</v>
      </c>
      <c r="B21" s="74"/>
      <c r="C21" s="59"/>
      <c r="D21" s="59"/>
      <c r="E21" s="59"/>
      <c r="F21" s="42">
        <f>D21/2734.37</f>
        <v>0</v>
      </c>
      <c r="G21" s="42">
        <f>E21/37.5</f>
        <v>0</v>
      </c>
    </row>
    <row r="22" ht="20.05" customHeight="1">
      <c r="A22" t="s" s="33">
        <v>181</v>
      </c>
      <c r="B22" s="74"/>
      <c r="C22" s="59"/>
      <c r="D22" s="59"/>
      <c r="E22" s="59"/>
      <c r="F22" s="42">
        <f>D22/2734.37</f>
        <v>0</v>
      </c>
      <c r="G22" s="42">
        <f>E22/37.5</f>
        <v>0</v>
      </c>
    </row>
    <row r="23" ht="20.05" customHeight="1">
      <c r="A23" t="s" s="33">
        <v>182</v>
      </c>
      <c r="B23" s="74"/>
      <c r="C23" s="59"/>
      <c r="D23" s="59"/>
      <c r="E23" s="59"/>
      <c r="F23" s="42">
        <f>D23/2734.37</f>
        <v>0</v>
      </c>
      <c r="G23" s="42">
        <f>E23/37.5</f>
        <v>0</v>
      </c>
    </row>
    <row r="24" ht="20.05" customHeight="1">
      <c r="A24" t="s" s="33">
        <v>183</v>
      </c>
      <c r="B24" s="74"/>
      <c r="C24" s="59"/>
      <c r="D24" s="59"/>
      <c r="E24" s="59"/>
      <c r="F24" s="42">
        <f>D24/2734.37</f>
        <v>0</v>
      </c>
      <c r="G24" s="42">
        <f>E24/37.5</f>
        <v>0</v>
      </c>
    </row>
    <row r="25" ht="20.05" customHeight="1">
      <c r="A25" t="s" s="33">
        <v>184</v>
      </c>
      <c r="B25" s="74"/>
      <c r="C25" s="59"/>
      <c r="D25" s="59"/>
      <c r="E25" s="59"/>
      <c r="F25" s="42">
        <f>D25/2734.37</f>
        <v>0</v>
      </c>
      <c r="G25" s="42">
        <f>E25/37.5</f>
        <v>0</v>
      </c>
    </row>
    <row r="26" ht="20.05" customHeight="1">
      <c r="A26" t="s" s="33">
        <v>185</v>
      </c>
      <c r="B26" s="74"/>
      <c r="C26" s="59"/>
      <c r="D26" s="59"/>
      <c r="E26" s="59"/>
      <c r="F26" s="42">
        <f>D26/2734.37</f>
        <v>0</v>
      </c>
      <c r="G26" s="42">
        <f>E26/37.5</f>
        <v>0</v>
      </c>
    </row>
    <row r="27" ht="20.05" customHeight="1">
      <c r="A27" t="s" s="33">
        <v>186</v>
      </c>
      <c r="B27" s="73">
        <v>61000000</v>
      </c>
      <c r="C27" s="57">
        <v>11000</v>
      </c>
      <c r="D27" s="59"/>
      <c r="E27" s="59"/>
      <c r="F27" s="42">
        <v>67</v>
      </c>
      <c r="G27" s="42">
        <v>64</v>
      </c>
    </row>
    <row r="28" ht="20.05" customHeight="1">
      <c r="A28" s="75"/>
      <c r="B28" s="76"/>
      <c r="C28" s="77"/>
      <c r="D28" s="77"/>
      <c r="E28" s="77"/>
      <c r="F28" s="67">
        <f>D28/2734.37</f>
        <v>0</v>
      </c>
      <c r="G28" s="67">
        <f>E28/37.5</f>
        <v>0</v>
      </c>
    </row>
    <row r="29" ht="20.05" customHeight="1">
      <c r="A29" t="s" s="33">
        <v>187</v>
      </c>
      <c r="B29" s="74"/>
      <c r="C29" s="59"/>
      <c r="D29" s="57">
        <v>28710</v>
      </c>
      <c r="E29" s="57">
        <v>2390</v>
      </c>
      <c r="F29" s="42">
        <f>D29/2734.37</f>
        <v>10.4996763422653</v>
      </c>
      <c r="G29" s="42">
        <f>E29/37.5</f>
        <v>63.7333333333333</v>
      </c>
    </row>
    <row r="30" ht="20.05" customHeight="1">
      <c r="A30" t="s" s="33">
        <v>188</v>
      </c>
      <c r="B30" s="73">
        <v>70000</v>
      </c>
      <c r="C30" s="59"/>
      <c r="D30" s="57">
        <v>30761</v>
      </c>
      <c r="E30" s="57">
        <v>2756</v>
      </c>
      <c r="F30" s="42">
        <f>D30/2734.37</f>
        <v>11.2497577138427</v>
      </c>
      <c r="G30" s="42">
        <f>E30/37.5</f>
        <v>73.4933333333333</v>
      </c>
    </row>
    <row r="31" ht="20.05" customHeight="1">
      <c r="A31" t="s" s="33">
        <v>189</v>
      </c>
      <c r="B31" s="74"/>
      <c r="C31" s="59"/>
      <c r="D31" s="57">
        <v>32812</v>
      </c>
      <c r="E31" s="57">
        <v>3515</v>
      </c>
      <c r="F31" s="42">
        <f>D31/2734.37</f>
        <v>11.999839085420</v>
      </c>
      <c r="G31" s="42">
        <f>E31/37.5</f>
        <v>93.73333333333331</v>
      </c>
    </row>
    <row r="32" ht="20.05" customHeight="1">
      <c r="A32" t="s" s="33">
        <v>190</v>
      </c>
      <c r="B32" s="73">
        <v>20000000</v>
      </c>
      <c r="C32" s="57">
        <v>6000</v>
      </c>
      <c r="D32" s="57">
        <v>34863</v>
      </c>
      <c r="E32" s="57">
        <v>4078</v>
      </c>
      <c r="F32" s="42">
        <f>D32/2734.37</f>
        <v>12.7499204569974</v>
      </c>
      <c r="G32" s="42">
        <f>E32/37.5</f>
        <v>108.746666666667</v>
      </c>
    </row>
    <row r="33" ht="20.05" customHeight="1">
      <c r="A33" t="s" s="33">
        <v>191</v>
      </c>
      <c r="B33" s="73">
        <v>22000000</v>
      </c>
      <c r="C33" s="57">
        <v>12000</v>
      </c>
      <c r="D33" s="57">
        <v>36919</v>
      </c>
      <c r="E33" s="57">
        <v>6750</v>
      </c>
      <c r="F33" s="42">
        <f>D33/2734.37</f>
        <v>13.501830403347</v>
      </c>
      <c r="G33" s="42">
        <f>E33/37.5</f>
        <v>180</v>
      </c>
    </row>
    <row r="34" ht="20.05" customHeight="1">
      <c r="A34" t="s" s="33">
        <v>192</v>
      </c>
      <c r="B34" s="73">
        <v>26000000</v>
      </c>
      <c r="C34" s="57">
        <v>28000</v>
      </c>
      <c r="D34" s="57">
        <v>61523</v>
      </c>
      <c r="E34" s="57">
        <v>7115</v>
      </c>
      <c r="F34" s="42">
        <f>D34/2734.37</f>
        <v>22.4998811426398</v>
      </c>
      <c r="G34" s="42">
        <f>E34/37.5</f>
        <v>189.733333333333</v>
      </c>
    </row>
    <row r="35" ht="20.05" customHeight="1">
      <c r="A35" t="s" s="33">
        <v>193</v>
      </c>
      <c r="B35" s="73">
        <v>40000000</v>
      </c>
      <c r="C35" s="57">
        <v>28000</v>
      </c>
      <c r="D35" s="57">
        <v>53320</v>
      </c>
      <c r="E35" s="57">
        <v>5906</v>
      </c>
      <c r="F35" s="42">
        <f>D35/2734.37</f>
        <v>19.4999213712848</v>
      </c>
      <c r="G35" s="42">
        <f>E35/37.5</f>
        <v>157.493333333333</v>
      </c>
    </row>
    <row r="36" ht="20.05" customHeight="1">
      <c r="A36" t="s" s="33">
        <v>194</v>
      </c>
      <c r="B36" s="73">
        <v>65000000</v>
      </c>
      <c r="C36" s="59"/>
      <c r="D36" s="57">
        <v>153808</v>
      </c>
      <c r="E36" s="57">
        <v>7031</v>
      </c>
      <c r="F36" s="42">
        <f>D36/2734.37</f>
        <v>56.2498857140767</v>
      </c>
      <c r="G36" s="42">
        <f>E36/37.5</f>
        <v>187.493333333333</v>
      </c>
    </row>
    <row r="37" ht="20.05" customHeight="1">
      <c r="A37" s="64"/>
      <c r="B37" s="74"/>
      <c r="C37" s="59"/>
      <c r="D37" s="59"/>
      <c r="E37" s="59"/>
      <c r="F37" s="42"/>
      <c r="G37" s="42"/>
    </row>
    <row r="38" ht="20.05" customHeight="1">
      <c r="A38" s="64"/>
      <c r="B38" s="74"/>
      <c r="C38" s="59"/>
      <c r="D38" s="59"/>
      <c r="E38" s="59"/>
      <c r="F38" s="42"/>
      <c r="G38" s="42"/>
    </row>
    <row r="39" ht="20.05" customHeight="1">
      <c r="A39" s="64"/>
      <c r="B39" s="74"/>
      <c r="C39" s="59"/>
      <c r="D39" s="59"/>
      <c r="E39" s="59"/>
      <c r="F39" s="42"/>
      <c r="G39" s="42"/>
    </row>
    <row r="40" ht="20.05" customHeight="1">
      <c r="A40" s="64"/>
      <c r="B40" s="74"/>
      <c r="C40" s="59"/>
      <c r="D40" s="59"/>
      <c r="E40" s="59"/>
      <c r="F40" s="42"/>
      <c r="G40" s="42"/>
    </row>
    <row r="41" ht="20.05" customHeight="1">
      <c r="A41" s="64"/>
      <c r="B41" s="74"/>
      <c r="C41" s="59"/>
      <c r="D41" s="59"/>
      <c r="E41" s="59"/>
      <c r="F41" s="42"/>
      <c r="G41" s="42"/>
    </row>
    <row r="42" ht="20.05" customHeight="1">
      <c r="A42" s="64"/>
      <c r="B42" s="74"/>
      <c r="C42" s="59"/>
      <c r="D42" s="59"/>
      <c r="E42" s="59"/>
      <c r="F42" s="42"/>
      <c r="G42" s="42"/>
    </row>
    <row r="43" ht="20.05" customHeight="1">
      <c r="A43" s="64"/>
      <c r="B43" s="74"/>
      <c r="C43" s="59"/>
      <c r="D43" s="59"/>
      <c r="E43" s="59"/>
      <c r="F43" s="42"/>
      <c r="G43" s="42"/>
    </row>
    <row r="44" ht="20.05" customHeight="1">
      <c r="A44" s="64"/>
      <c r="B44" s="74"/>
      <c r="C44" s="59"/>
      <c r="D44" s="59"/>
      <c r="E44" s="59"/>
      <c r="F44" s="42"/>
      <c r="G44" s="42"/>
    </row>
    <row r="45" ht="20.05" customHeight="1">
      <c r="A45" s="64"/>
      <c r="B45" s="74"/>
      <c r="C45" s="59"/>
      <c r="D45" s="59"/>
      <c r="E45" s="59"/>
      <c r="F45" s="42"/>
      <c r="G45" s="42"/>
    </row>
    <row r="46" ht="20.05" customHeight="1">
      <c r="A46" s="64"/>
      <c r="B46" s="74"/>
      <c r="C46" s="59"/>
      <c r="D46" s="59"/>
      <c r="E46" s="59"/>
      <c r="F46" s="42"/>
      <c r="G46" s="42"/>
    </row>
    <row r="47" ht="20.05" customHeight="1">
      <c r="A47" s="64"/>
      <c r="B47" s="73">
        <v>2734</v>
      </c>
      <c r="C47" s="57">
        <v>600</v>
      </c>
      <c r="D47" s="59"/>
      <c r="E47" s="59"/>
      <c r="F47" s="42"/>
      <c r="G47" s="42"/>
    </row>
  </sheetData>
  <mergeCells count="1">
    <mergeCell ref="A1:G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2:BL7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0.4609" style="78" customWidth="1"/>
    <col min="2" max="2" width="13.4375" style="78" customWidth="1"/>
    <col min="3" max="3" width="11.9062" style="78" customWidth="1"/>
    <col min="4" max="4" width="7.07812" style="78" customWidth="1"/>
    <col min="5" max="5" width="10.1172" style="78" customWidth="1"/>
    <col min="6" max="6" width="12.625" style="78" customWidth="1"/>
    <col min="7" max="7" width="11.6719" style="78" customWidth="1"/>
    <col min="8" max="8" width="6.85156" style="78" customWidth="1"/>
    <col min="9" max="9" width="7.67188" style="78" customWidth="1"/>
    <col min="10" max="12" width="8.92969" style="78" customWidth="1"/>
    <col min="13" max="13" width="7" style="78" customWidth="1"/>
    <col min="14" max="15" width="6.72656" style="78" customWidth="1"/>
    <col min="16" max="16" width="5.78125" style="78" customWidth="1"/>
    <col min="17" max="17" width="10.2422" style="78" customWidth="1"/>
    <col min="18" max="18" width="8.60938" style="78" customWidth="1"/>
    <col min="19" max="19" width="10.5" style="78" customWidth="1"/>
    <col min="20" max="20" width="10.0703" style="78" customWidth="1"/>
    <col min="21" max="21" width="8.60938" style="78" customWidth="1"/>
    <col min="22" max="22" width="5.5" style="78" customWidth="1"/>
    <col min="23" max="23" width="8.63281" style="78" customWidth="1"/>
    <col min="24" max="24" width="9.28125" style="78" customWidth="1"/>
    <col min="25" max="25" width="8.57812" style="78" customWidth="1"/>
    <col min="26" max="26" width="6.07812" style="78" customWidth="1"/>
    <col min="27" max="27" width="7.5" style="78" customWidth="1"/>
    <col min="28" max="28" width="9.85156" style="78" customWidth="1"/>
    <col min="29" max="29" width="7.17188" style="78" customWidth="1"/>
    <col min="30" max="30" width="5.72656" style="78" customWidth="1"/>
    <col min="31" max="31" width="9.82031" style="78" customWidth="1"/>
    <col min="32" max="32" width="7.07812" style="78" customWidth="1"/>
    <col min="33" max="33" width="9.35156" style="78" customWidth="1"/>
    <col min="34" max="34" width="6.67188" style="78" customWidth="1"/>
    <col min="35" max="35" width="10.6719" style="78" customWidth="1"/>
    <col min="36" max="37" width="11.3906" style="78" customWidth="1"/>
    <col min="38" max="41" width="13.4062" style="78" customWidth="1"/>
    <col min="42" max="42" width="7.35156" style="78" customWidth="1"/>
    <col min="43" max="43" width="6.5" style="78" customWidth="1"/>
    <col min="44" max="45" width="8.00781" style="78" customWidth="1"/>
    <col min="46" max="46" width="7" style="78" customWidth="1"/>
    <col min="47" max="48" width="7.5" style="78" customWidth="1"/>
    <col min="49" max="49" width="7.70312" style="78" customWidth="1"/>
    <col min="50" max="50" width="9.67188" style="78" customWidth="1"/>
    <col min="51" max="51" width="8.53125" style="78" customWidth="1"/>
    <col min="52" max="52" width="14.3516" style="78" customWidth="1"/>
    <col min="53" max="53" width="10.6719" style="78" customWidth="1"/>
    <col min="54" max="54" width="9.85156" style="78" customWidth="1"/>
    <col min="55" max="57" width="6.48438" style="78" customWidth="1"/>
    <col min="58" max="59" width="13" style="78" customWidth="1"/>
    <col min="60" max="64" width="10.5" style="78" customWidth="1"/>
    <col min="65" max="16384" width="16.3516" style="78" customWidth="1"/>
  </cols>
  <sheetData>
    <row r="1" ht="27.65" customHeight="1">
      <c r="A1" t="s" s="7">
        <v>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</row>
    <row r="2" ht="68.25" customHeight="1">
      <c r="A2" s="8"/>
      <c r="B2" t="s" s="9">
        <v>7</v>
      </c>
      <c r="C2" t="s" s="9">
        <v>8</v>
      </c>
      <c r="D2" t="s" s="9">
        <v>9</v>
      </c>
      <c r="E2" t="s" s="9">
        <v>10</v>
      </c>
      <c r="F2" t="s" s="9">
        <v>11</v>
      </c>
      <c r="G2" t="s" s="9">
        <v>12</v>
      </c>
      <c r="H2" t="s" s="9">
        <v>13</v>
      </c>
      <c r="I2" t="s" s="9">
        <v>14</v>
      </c>
      <c r="J2" t="s" s="9">
        <v>15</v>
      </c>
      <c r="K2" t="s" s="9">
        <v>16</v>
      </c>
      <c r="L2" t="s" s="9">
        <v>17</v>
      </c>
      <c r="M2" t="s" s="9">
        <v>18</v>
      </c>
      <c r="N2" t="s" s="9">
        <v>19</v>
      </c>
      <c r="O2" t="s" s="9">
        <v>20</v>
      </c>
      <c r="P2" t="s" s="9">
        <v>21</v>
      </c>
      <c r="Q2" t="s" s="9">
        <v>22</v>
      </c>
      <c r="R2" t="s" s="9">
        <v>23</v>
      </c>
      <c r="S2" t="s" s="9">
        <v>24</v>
      </c>
      <c r="T2" t="s" s="9">
        <v>25</v>
      </c>
      <c r="U2" t="s" s="9">
        <v>26</v>
      </c>
      <c r="V2" t="s" s="9">
        <v>27</v>
      </c>
      <c r="W2" t="s" s="9">
        <v>28</v>
      </c>
      <c r="X2" t="s" s="9">
        <v>29</v>
      </c>
      <c r="Y2" t="s" s="9">
        <v>30</v>
      </c>
      <c r="Z2" t="s" s="9">
        <v>31</v>
      </c>
      <c r="AA2" t="s" s="9">
        <v>32</v>
      </c>
      <c r="AB2" t="s" s="9">
        <v>33</v>
      </c>
      <c r="AC2" t="s" s="9">
        <v>34</v>
      </c>
      <c r="AD2" t="s" s="9">
        <v>35</v>
      </c>
      <c r="AE2" t="s" s="9">
        <v>36</v>
      </c>
      <c r="AF2" t="s" s="9">
        <v>37</v>
      </c>
      <c r="AG2" t="s" s="9">
        <v>38</v>
      </c>
      <c r="AH2" t="s" s="9">
        <v>39</v>
      </c>
      <c r="AI2" t="s" s="9">
        <v>40</v>
      </c>
      <c r="AJ2" t="s" s="9">
        <v>41</v>
      </c>
      <c r="AK2" t="s" s="9">
        <v>42</v>
      </c>
      <c r="AL2" t="s" s="9">
        <v>43</v>
      </c>
      <c r="AM2" t="s" s="9">
        <v>44</v>
      </c>
      <c r="AN2" t="s" s="9">
        <v>45</v>
      </c>
      <c r="AO2" t="s" s="9">
        <v>46</v>
      </c>
      <c r="AP2" t="s" s="9">
        <v>47</v>
      </c>
      <c r="AQ2" t="s" s="9">
        <v>48</v>
      </c>
      <c r="AR2" t="s" s="9">
        <v>49</v>
      </c>
      <c r="AS2" t="s" s="9">
        <v>50</v>
      </c>
      <c r="AT2" t="s" s="9">
        <v>51</v>
      </c>
      <c r="AU2" t="s" s="9">
        <v>52</v>
      </c>
      <c r="AV2" t="s" s="9">
        <v>53</v>
      </c>
      <c r="AW2" t="s" s="9">
        <v>54</v>
      </c>
      <c r="AX2" t="s" s="9">
        <v>55</v>
      </c>
      <c r="AY2" t="s" s="9">
        <v>56</v>
      </c>
      <c r="AZ2" t="s" s="9">
        <v>57</v>
      </c>
      <c r="BA2" t="s" s="9">
        <v>58</v>
      </c>
      <c r="BB2" t="s" s="9">
        <v>59</v>
      </c>
      <c r="BC2" t="s" s="9">
        <v>60</v>
      </c>
      <c r="BD2" t="s" s="9">
        <v>61</v>
      </c>
      <c r="BE2" t="s" s="9">
        <v>62</v>
      </c>
      <c r="BF2" t="s" s="9">
        <v>63</v>
      </c>
      <c r="BG2" t="s" s="9">
        <v>64</v>
      </c>
      <c r="BH2" t="s" s="9">
        <v>65</v>
      </c>
      <c r="BI2" t="s" s="9">
        <v>66</v>
      </c>
      <c r="BJ2" t="s" s="9">
        <v>67</v>
      </c>
      <c r="BK2" t="s" s="9">
        <v>68</v>
      </c>
      <c r="BL2" t="s" s="9">
        <v>69</v>
      </c>
    </row>
    <row r="3" ht="20.25" customHeight="1">
      <c r="A3" t="s" s="10">
        <v>70</v>
      </c>
      <c r="B3" t="s" s="11">
        <v>71</v>
      </c>
      <c r="C3" t="s" s="12">
        <v>197</v>
      </c>
      <c r="D3" t="s" s="12">
        <v>198</v>
      </c>
      <c r="E3" t="s" s="13">
        <v>74</v>
      </c>
      <c r="F3" t="s" s="13">
        <v>75</v>
      </c>
      <c r="G3" s="14">
        <v>13697</v>
      </c>
      <c r="H3" s="15">
        <v>4</v>
      </c>
      <c r="I3" s="15">
        <v>12</v>
      </c>
      <c r="J3" s="15">
        <v>10</v>
      </c>
      <c r="K3" s="15">
        <v>2</v>
      </c>
      <c r="L3" s="15">
        <v>3</v>
      </c>
      <c r="M3" s="15">
        <v>322</v>
      </c>
      <c r="N3" s="15">
        <f>AL3/5</f>
        <v>240</v>
      </c>
      <c r="O3" s="15">
        <v>0</v>
      </c>
      <c r="P3" s="15">
        <v>30</v>
      </c>
      <c r="Q3" s="15">
        <v>8</v>
      </c>
      <c r="R3" s="15">
        <v>12</v>
      </c>
      <c r="S3" t="s" s="13">
        <v>76</v>
      </c>
      <c r="T3" s="15"/>
      <c r="U3" s="15"/>
      <c r="V3" s="16">
        <v>2</v>
      </c>
      <c r="W3" s="17">
        <f>(AJ3*2)/(9600/255)</f>
        <v>79.6875</v>
      </c>
      <c r="X3" s="15">
        <f>BH3</f>
        <v>1</v>
      </c>
      <c r="Y3" s="15">
        <f>BK3</f>
        <v>111.339209375309</v>
      </c>
      <c r="Z3" s="18">
        <f>AI3/100/(700000/255)</f>
        <v>0.546428571428571</v>
      </c>
      <c r="AA3" s="19">
        <f>1.28*AF3</f>
        <v>16.896</v>
      </c>
      <c r="AB3" s="19">
        <f>1.28*AG3</f>
        <v>24.576</v>
      </c>
      <c r="AC3" s="19">
        <f>1.28*AH3</f>
        <v>4.352</v>
      </c>
      <c r="AD3" s="20">
        <v>6</v>
      </c>
      <c r="AE3" s="15">
        <v>19</v>
      </c>
      <c r="AF3" s="21">
        <v>13.2</v>
      </c>
      <c r="AG3" s="21">
        <v>19.2</v>
      </c>
      <c r="AH3" s="21">
        <v>3.4</v>
      </c>
      <c r="AI3" s="18">
        <v>150000</v>
      </c>
      <c r="AJ3" s="18">
        <v>1500</v>
      </c>
      <c r="AK3" s="18"/>
      <c r="AL3" s="22">
        <v>1200</v>
      </c>
      <c r="AM3" s="22">
        <v>4365</v>
      </c>
      <c r="AN3" s="22">
        <v>3020</v>
      </c>
      <c r="AO3" s="22">
        <f>300+(85*AR3)</f>
        <v>555</v>
      </c>
      <c r="AP3" s="22">
        <f>AM3-AO3-AN3</f>
        <v>790</v>
      </c>
      <c r="AQ3" s="22">
        <f>(AP3/0.8)/(AL3/1.852)*54</f>
        <v>82.29825</v>
      </c>
      <c r="AR3" s="22">
        <v>3</v>
      </c>
      <c r="AS3" s="22">
        <v>1</v>
      </c>
      <c r="AT3" s="23">
        <f>AQ3*0.673*54</f>
        <v>2990.8830015</v>
      </c>
      <c r="AU3" s="23">
        <f>AM3/5</f>
        <v>873</v>
      </c>
      <c r="AV3" s="23">
        <f>AR3*(AS3*1.3*300)</f>
        <v>1170</v>
      </c>
      <c r="AW3" s="23">
        <f>(BB3*3/100)</f>
        <v>88.0311</v>
      </c>
      <c r="AX3" s="24">
        <f>AT3+AU3+AV3+AW3</f>
        <v>5121.9141015</v>
      </c>
      <c r="AY3" s="25">
        <f>AX3/(9600/255)</f>
        <v>136.050843321094</v>
      </c>
      <c r="AZ3" s="26"/>
      <c r="BA3" s="18">
        <v>20000</v>
      </c>
      <c r="BB3" s="27">
        <f>(BA3/2/50)+2734.37</f>
        <v>2934.37</v>
      </c>
      <c r="BC3" s="22">
        <f>BB3/2734.37</f>
        <v>1.07314299089004</v>
      </c>
      <c r="BD3" s="28">
        <f>G3</f>
        <v>13697</v>
      </c>
      <c r="BE3" s="29">
        <v>1</v>
      </c>
      <c r="BF3" s="30">
        <f>BA3/BE3</f>
        <v>20000</v>
      </c>
      <c r="BG3" s="31">
        <f>BF3/10/2</f>
        <v>1000</v>
      </c>
      <c r="BH3" s="15">
        <f>ROUNDUP(BG3/2734.37,0)</f>
        <v>1</v>
      </c>
      <c r="BI3" s="32">
        <f>BG3*1.5/100</f>
        <v>15</v>
      </c>
      <c r="BJ3" s="27">
        <f>(-0.0000004497*POWER(AM3,2))+(0.9588*AM3)+BI3</f>
        <v>4191.5937647175</v>
      </c>
      <c r="BK3" s="15">
        <f>BJ3/(9600/255)</f>
        <v>111.339209375309</v>
      </c>
      <c r="BL3" s="15">
        <f>(-0.0000004497*POWER(AM3,2))+(0.9588*AM3)-33214</f>
        <v>-29037.4062352825</v>
      </c>
    </row>
    <row r="4" ht="32.05" customHeight="1">
      <c r="A4" t="s" s="33">
        <v>199</v>
      </c>
      <c r="B4" t="s" s="34">
        <v>71</v>
      </c>
      <c r="C4" t="s" s="35">
        <v>197</v>
      </c>
      <c r="D4" t="s" s="35">
        <v>73</v>
      </c>
      <c r="E4" t="s" s="36">
        <v>200</v>
      </c>
      <c r="F4" t="s" s="36">
        <v>201</v>
      </c>
      <c r="G4" s="37">
        <v>16685</v>
      </c>
      <c r="H4" s="38">
        <v>2</v>
      </c>
      <c r="I4" s="38">
        <v>15</v>
      </c>
      <c r="J4" s="38">
        <v>15</v>
      </c>
      <c r="K4" s="38">
        <v>6</v>
      </c>
      <c r="L4" s="38">
        <v>10</v>
      </c>
      <c r="M4" s="38">
        <v>528</v>
      </c>
      <c r="N4" s="38">
        <f>AL4/5</f>
        <v>1100</v>
      </c>
      <c r="O4" s="38">
        <v>0</v>
      </c>
      <c r="P4" s="38">
        <v>27</v>
      </c>
      <c r="Q4" s="38">
        <v>0</v>
      </c>
      <c r="R4" s="38">
        <v>0</v>
      </c>
      <c r="S4" t="s" s="36">
        <v>76</v>
      </c>
      <c r="T4" s="38"/>
      <c r="U4" s="38">
        <v>200</v>
      </c>
      <c r="V4" s="39">
        <v>4</v>
      </c>
      <c r="W4" s="40">
        <f>(AJ4*2)/(9600/255)</f>
        <v>212.5</v>
      </c>
      <c r="X4" s="38">
        <f>BH4</f>
        <v>18</v>
      </c>
      <c r="Y4" s="38">
        <f>BK4</f>
        <v>1932.858049756020</v>
      </c>
      <c r="Z4" s="41">
        <f>AI4/100/(700000/255)</f>
        <v>3.64285714285714</v>
      </c>
      <c r="AA4" s="42">
        <f>1.67*AF4/2</f>
        <v>31.563</v>
      </c>
      <c r="AB4" s="42">
        <f>1.67*AG4/2</f>
        <v>44.088</v>
      </c>
      <c r="AC4" s="42">
        <f>1.67*AH4/2</f>
        <v>11.1389</v>
      </c>
      <c r="AD4" s="43">
        <v>13</v>
      </c>
      <c r="AE4" s="38"/>
      <c r="AF4" s="44">
        <v>37.8</v>
      </c>
      <c r="AG4" s="44">
        <v>52.8</v>
      </c>
      <c r="AH4" s="44">
        <v>13.34</v>
      </c>
      <c r="AI4" s="41">
        <v>1000000</v>
      </c>
      <c r="AJ4" s="41">
        <v>4000</v>
      </c>
      <c r="AK4" s="41"/>
      <c r="AL4" s="45">
        <v>5500</v>
      </c>
      <c r="AM4" s="45">
        <v>78018</v>
      </c>
      <c r="AN4" s="45">
        <v>39087</v>
      </c>
      <c r="AO4" s="45">
        <v>21840</v>
      </c>
      <c r="AP4" s="45">
        <f>AM4-AO4-AN4</f>
        <v>17091</v>
      </c>
      <c r="AQ4" s="45">
        <f>(AP4/0.8)/(AL4/1.852)*54</f>
        <v>388.462892727273</v>
      </c>
      <c r="AR4" s="45">
        <v>13</v>
      </c>
      <c r="AS4" s="45">
        <v>1</v>
      </c>
      <c r="AT4" s="46">
        <f>AQ4*0.673*54</f>
        <v>14117.5184474946</v>
      </c>
      <c r="AU4" s="46">
        <f>AM4/5</f>
        <v>15603.6</v>
      </c>
      <c r="AV4" s="46">
        <f>AR4*(AS4*1.3*300)</f>
        <v>5070</v>
      </c>
      <c r="AW4" s="46">
        <f>(BB4*3/100)</f>
        <v>502.0311</v>
      </c>
      <c r="AX4" s="47">
        <f>AT4+AU4+AV4+AW4</f>
        <v>35293.1495474946</v>
      </c>
      <c r="AY4" s="48">
        <f>AX4/(9600/255)</f>
        <v>937.474284855325</v>
      </c>
      <c r="AZ4" s="49">
        <v>1400000</v>
      </c>
      <c r="BA4" s="41">
        <f>AZ4</f>
        <v>1400000</v>
      </c>
      <c r="BB4" s="50">
        <f>(BA4/2/50)+2734.37</f>
        <v>16734.37</v>
      </c>
      <c r="BC4" s="45">
        <f>BB4/2734.37</f>
        <v>6.12000936230283</v>
      </c>
      <c r="BD4" s="51">
        <f>G4</f>
        <v>16685</v>
      </c>
      <c r="BE4" s="52">
        <v>1.5</v>
      </c>
      <c r="BF4" s="53">
        <f>BA4/BE4</f>
        <v>933333.333333333</v>
      </c>
      <c r="BG4" s="54">
        <f>BF4/10/2</f>
        <v>46666.6666666667</v>
      </c>
      <c r="BH4" s="38">
        <f>ROUNDUP(BG4/2734.37,0)</f>
        <v>18</v>
      </c>
      <c r="BI4" s="55">
        <f>BG4*1.5/100</f>
        <v>700.000000000001</v>
      </c>
      <c r="BJ4" s="50">
        <f>(-0.0000004497*POWER(AM4,2))+(0.9588*AM4)+BI4</f>
        <v>72766.4206966972</v>
      </c>
      <c r="BK4" s="38">
        <f>BJ4/(9600/255)</f>
        <v>1932.858049756020</v>
      </c>
      <c r="BL4" s="38">
        <f>(-0.0000004497*POWER(AM4,2))+(0.9588*AM4)-33214</f>
        <v>38852.4206966972</v>
      </c>
    </row>
    <row r="5" ht="20.05" customHeight="1">
      <c r="A5" t="s" s="33">
        <v>202</v>
      </c>
      <c r="B5" t="s" s="34">
        <v>71</v>
      </c>
      <c r="C5" t="s" s="35">
        <v>197</v>
      </c>
      <c r="D5" t="s" s="35">
        <v>203</v>
      </c>
      <c r="E5" t="s" s="36">
        <v>204</v>
      </c>
      <c r="F5" t="s" s="36">
        <v>205</v>
      </c>
      <c r="G5" s="37">
        <v>17369</v>
      </c>
      <c r="H5" s="38">
        <v>14</v>
      </c>
      <c r="I5" s="38">
        <v>15</v>
      </c>
      <c r="J5" s="38">
        <v>5</v>
      </c>
      <c r="K5" s="38">
        <v>2</v>
      </c>
      <c r="L5" s="38">
        <v>3</v>
      </c>
      <c r="M5" s="38">
        <v>280</v>
      </c>
      <c r="N5" s="38">
        <f>AL5/5</f>
        <v>200</v>
      </c>
      <c r="O5" s="38">
        <v>0</v>
      </c>
      <c r="P5" s="38">
        <v>40</v>
      </c>
      <c r="Q5" s="38">
        <v>4</v>
      </c>
      <c r="R5" s="38">
        <v>8</v>
      </c>
      <c r="S5" t="s" s="36">
        <v>76</v>
      </c>
      <c r="T5" s="38"/>
      <c r="U5" s="38"/>
      <c r="V5" s="39">
        <v>2</v>
      </c>
      <c r="W5" s="40">
        <f>(AJ5*2)/(9600/255)</f>
        <v>63.75</v>
      </c>
      <c r="X5" s="38">
        <f>BH5</f>
        <v>1</v>
      </c>
      <c r="Y5" s="38">
        <f>BK5</f>
        <v>36.428837493750</v>
      </c>
      <c r="Z5" s="41">
        <f>AI5/100/(700000/255)</f>
        <v>0.364285714285714</v>
      </c>
      <c r="AA5" s="42">
        <f>1.28*AF5</f>
        <v>9.651199999999999</v>
      </c>
      <c r="AB5" s="42">
        <f>1.28*AG5</f>
        <v>15.68</v>
      </c>
      <c r="AC5" s="42">
        <f>1.28*AH5</f>
        <v>2.944</v>
      </c>
      <c r="AD5" s="43"/>
      <c r="AE5" s="57">
        <v>590</v>
      </c>
      <c r="AF5" s="44">
        <v>7.54</v>
      </c>
      <c r="AG5" s="44">
        <v>12.25</v>
      </c>
      <c r="AH5" s="44">
        <v>2.3</v>
      </c>
      <c r="AI5" s="41">
        <v>100000</v>
      </c>
      <c r="AJ5" s="41">
        <v>1200</v>
      </c>
      <c r="AK5" s="41"/>
      <c r="AL5" s="45">
        <v>1000</v>
      </c>
      <c r="AM5" s="45">
        <v>1400</v>
      </c>
      <c r="AN5" s="45">
        <v>820</v>
      </c>
      <c r="AO5" s="45">
        <v>170</v>
      </c>
      <c r="AP5" s="45">
        <f>AM5-AO5-AN5</f>
        <v>410</v>
      </c>
      <c r="AQ5" s="45">
        <f>(AP5/0.8)/(AL5/1.852)*54</f>
        <v>51.2541</v>
      </c>
      <c r="AR5" s="45">
        <v>2</v>
      </c>
      <c r="AS5" s="45">
        <v>1</v>
      </c>
      <c r="AT5" s="46">
        <f>AQ5*0.673*54</f>
        <v>1862.6765022</v>
      </c>
      <c r="AU5" s="46">
        <f>AM5/5</f>
        <v>280</v>
      </c>
      <c r="AV5" s="46">
        <f>AR5*(AS5*1.3*300)</f>
        <v>780</v>
      </c>
      <c r="AW5" s="46">
        <f>(BB5*3/100)</f>
        <v>100.0311</v>
      </c>
      <c r="AX5" s="47">
        <f>AT5+AU5+AV5+AW5</f>
        <v>3022.7076022</v>
      </c>
      <c r="AY5" s="48">
        <f>AX5/(9600/255)</f>
        <v>80.2906706834375</v>
      </c>
      <c r="AZ5" s="49"/>
      <c r="BA5" s="41">
        <v>60000</v>
      </c>
      <c r="BB5" s="50">
        <f>(BA5/2/50)+2734.37</f>
        <v>3334.37</v>
      </c>
      <c r="BC5" s="45">
        <f>BB5/2734.37</f>
        <v>1.21942897267012</v>
      </c>
      <c r="BD5" s="51">
        <f>G5</f>
        <v>17369</v>
      </c>
      <c r="BE5" s="52">
        <v>1.5</v>
      </c>
      <c r="BF5" s="53">
        <f>BA5/BE5</f>
        <v>40000</v>
      </c>
      <c r="BG5" s="54">
        <f>BF5/10/2</f>
        <v>2000</v>
      </c>
      <c r="BH5" s="38">
        <f>ROUNDUP(BG5/2734.37,0)</f>
        <v>1</v>
      </c>
      <c r="BI5" s="55">
        <f>BG5*1.5/100</f>
        <v>30</v>
      </c>
      <c r="BJ5" s="50">
        <f>(-0.0000004497*POWER(AM5,2))+(0.9588*AM5)+BI5</f>
        <v>1371.438588</v>
      </c>
      <c r="BK5" s="38">
        <f>BJ5/(9600/255)</f>
        <v>36.428837493750</v>
      </c>
      <c r="BL5" s="38">
        <f>(-0.0000004497*POWER(AM5,2))+(0.9588*AM5)-33214</f>
        <v>-31872.561412</v>
      </c>
    </row>
    <row r="6" ht="20.05" customHeight="1">
      <c r="A6" t="s" s="33">
        <v>206</v>
      </c>
      <c r="B6" t="s" s="34">
        <v>71</v>
      </c>
      <c r="C6" t="s" s="35">
        <v>197</v>
      </c>
      <c r="D6" t="s" s="35">
        <v>207</v>
      </c>
      <c r="E6" t="s" s="36">
        <v>208</v>
      </c>
      <c r="F6" t="s" s="36">
        <v>209</v>
      </c>
      <c r="G6" s="37">
        <v>17410</v>
      </c>
      <c r="H6" s="57">
        <v>54</v>
      </c>
      <c r="I6" s="57">
        <v>30</v>
      </c>
      <c r="J6" s="57">
        <v>10</v>
      </c>
      <c r="K6" s="57">
        <v>12</v>
      </c>
      <c r="L6" s="57">
        <v>25</v>
      </c>
      <c r="M6" s="57">
        <v>258</v>
      </c>
      <c r="N6" s="38">
        <f>AL6/5</f>
        <v>169</v>
      </c>
      <c r="O6" s="38">
        <v>0</v>
      </c>
      <c r="P6" s="38">
        <v>30</v>
      </c>
      <c r="Q6" s="38">
        <v>12</v>
      </c>
      <c r="R6" s="38">
        <v>0</v>
      </c>
      <c r="S6" t="s" s="36">
        <v>76</v>
      </c>
      <c r="T6" s="38"/>
      <c r="U6" s="38"/>
      <c r="V6" s="39">
        <v>3</v>
      </c>
      <c r="W6" s="40">
        <f>(AJ6*2)/(9600/255)</f>
        <v>185.9375</v>
      </c>
      <c r="X6" s="38">
        <f>BH6</f>
        <v>2</v>
      </c>
      <c r="Y6" s="38">
        <f>BK6</f>
        <v>141.041471523438</v>
      </c>
      <c r="Z6" s="41">
        <f>AI6/100/(700000/255)</f>
        <v>2.55</v>
      </c>
      <c r="AA6" s="42">
        <f>1.67*AF6</f>
        <v>20.708</v>
      </c>
      <c r="AB6" s="42">
        <f>1.67*AG6</f>
        <v>30.394</v>
      </c>
      <c r="AC6" s="42">
        <f>1.67*AH6</f>
        <v>6.847</v>
      </c>
      <c r="AD6" s="58">
        <v>12</v>
      </c>
      <c r="AE6" t="s" s="36">
        <v>210</v>
      </c>
      <c r="AF6" s="44">
        <v>12.4</v>
      </c>
      <c r="AG6" s="44">
        <v>18.2</v>
      </c>
      <c r="AH6" s="44">
        <v>4.1</v>
      </c>
      <c r="AI6" s="41">
        <v>700000</v>
      </c>
      <c r="AJ6" s="41">
        <v>3500</v>
      </c>
      <c r="AK6" s="41"/>
      <c r="AL6" s="44">
        <v>845</v>
      </c>
      <c r="AM6" s="44">
        <v>5500</v>
      </c>
      <c r="AN6" s="44">
        <v>3450</v>
      </c>
      <c r="AO6" s="44">
        <v>1020</v>
      </c>
      <c r="AP6" s="45">
        <f>AM6-AO6-AN6</f>
        <v>1030</v>
      </c>
      <c r="AQ6" s="45">
        <f>(AP6/0.8)/(AL6/1.852)*54</f>
        <v>152.379053254438</v>
      </c>
      <c r="AR6" s="44">
        <v>2</v>
      </c>
      <c r="AS6" s="44">
        <v>1</v>
      </c>
      <c r="AT6" s="46">
        <f>AQ6*0.673*54</f>
        <v>5537.759553372790</v>
      </c>
      <c r="AU6" s="46">
        <f>AM6/5</f>
        <v>1100</v>
      </c>
      <c r="AV6" s="46">
        <f>AR6*(AS6*1.3*300)</f>
        <v>780</v>
      </c>
      <c r="AW6" s="46">
        <f>(BB6*3/100)</f>
        <v>112.0311</v>
      </c>
      <c r="AX6" s="47">
        <f>AT6+AU6+AV6+AW6</f>
        <v>7529.790653372790</v>
      </c>
      <c r="AY6" s="48">
        <f>AX6/(9600/255)</f>
        <v>200.010064230215</v>
      </c>
      <c r="AZ6" s="49"/>
      <c r="BA6" s="41">
        <v>100000</v>
      </c>
      <c r="BB6" s="50">
        <f>(BA6/2/50)+2734.37</f>
        <v>3734.37</v>
      </c>
      <c r="BC6" s="45">
        <f>BB6/2734.37</f>
        <v>1.3657149544502</v>
      </c>
      <c r="BD6" s="51">
        <f>G6</f>
        <v>17410</v>
      </c>
      <c r="BE6" s="52">
        <v>1.5</v>
      </c>
      <c r="BF6" s="53">
        <f>BA6/BE6</f>
        <v>66666.6666666667</v>
      </c>
      <c r="BG6" s="54">
        <f>BF6/10/2</f>
        <v>3333.333333333340</v>
      </c>
      <c r="BH6" s="38">
        <f>ROUNDUP(BG6/2734.37,0)</f>
        <v>2</v>
      </c>
      <c r="BI6" s="55">
        <f>BG6*1.5/100</f>
        <v>50.0000000000001</v>
      </c>
      <c r="BJ6" s="50">
        <f>(-0.0000004497*POWER(AM6,2))+(0.9588*AM6)+BI6</f>
        <v>5309.796575</v>
      </c>
      <c r="BK6" s="38">
        <f>BJ6/(9600/255)</f>
        <v>141.041471523438</v>
      </c>
      <c r="BL6" s="38">
        <f>(-0.0000004497*POWER(AM6,2))+(0.9588*AM6)-33214</f>
        <v>-27954.203425</v>
      </c>
    </row>
    <row r="7" ht="32.05" customHeight="1">
      <c r="A7" t="s" s="33">
        <v>211</v>
      </c>
      <c r="B7" t="s" s="34">
        <v>71</v>
      </c>
      <c r="C7" t="s" s="35">
        <v>197</v>
      </c>
      <c r="D7" t="s" s="35">
        <v>84</v>
      </c>
      <c r="E7" t="s" s="36">
        <v>212</v>
      </c>
      <c r="F7" t="s" s="36">
        <v>213</v>
      </c>
      <c r="G7" s="37">
        <v>18229</v>
      </c>
      <c r="H7" s="38">
        <v>6</v>
      </c>
      <c r="I7" s="38">
        <v>24</v>
      </c>
      <c r="J7" s="38">
        <v>18</v>
      </c>
      <c r="K7" s="38">
        <v>7</v>
      </c>
      <c r="L7" s="38">
        <v>15</v>
      </c>
      <c r="M7" s="38">
        <v>489</v>
      </c>
      <c r="N7" s="38">
        <f>AL7/5</f>
        <v>1298</v>
      </c>
      <c r="O7" s="38">
        <v>0</v>
      </c>
      <c r="P7" s="38">
        <v>25</v>
      </c>
      <c r="Q7" s="38">
        <v>0</v>
      </c>
      <c r="R7" s="38">
        <v>0</v>
      </c>
      <c r="S7" t="s" s="36">
        <v>76</v>
      </c>
      <c r="T7" s="38"/>
      <c r="U7" s="38">
        <v>350</v>
      </c>
      <c r="V7" s="39">
        <v>6</v>
      </c>
      <c r="W7" s="40">
        <f>(AJ7*2)/(9600/255)</f>
        <v>265.625</v>
      </c>
      <c r="X7" s="38">
        <f>BH7</f>
        <v>16</v>
      </c>
      <c r="Y7" s="38">
        <f>BK7</f>
        <v>2170.320747924840</v>
      </c>
      <c r="Z7" s="41">
        <f>AI7/100/(700000/255)</f>
        <v>5.82857142857143</v>
      </c>
      <c r="AA7" s="42">
        <f>1.67*AF7/2</f>
        <v>33.19125</v>
      </c>
      <c r="AB7" s="42">
        <f>1.67*AG7/2</f>
        <v>44.255</v>
      </c>
      <c r="AC7" s="42">
        <f>1.67*AH7/2</f>
        <v>12.2745</v>
      </c>
      <c r="AD7" s="43">
        <v>7</v>
      </c>
      <c r="AE7" s="38"/>
      <c r="AF7" s="44">
        <v>39.75</v>
      </c>
      <c r="AG7" s="44">
        <v>53</v>
      </c>
      <c r="AH7" s="44">
        <v>14.7</v>
      </c>
      <c r="AI7" s="41">
        <v>1600000</v>
      </c>
      <c r="AJ7" s="41">
        <v>5000</v>
      </c>
      <c r="AK7" s="41"/>
      <c r="AL7" s="45">
        <v>6490</v>
      </c>
      <c r="AM7" s="45">
        <v>88224</v>
      </c>
      <c r="AN7" s="45">
        <v>45888</v>
      </c>
      <c r="AO7" s="45">
        <v>34000</v>
      </c>
      <c r="AP7" s="45">
        <f>AM7-AO7-AN7</f>
        <v>8336</v>
      </c>
      <c r="AQ7" s="45">
        <f>(AP7/0.8)/(AL7/1.852)*54</f>
        <v>160.567543913713</v>
      </c>
      <c r="AR7" s="45">
        <v>7</v>
      </c>
      <c r="AS7" s="45">
        <v>1</v>
      </c>
      <c r="AT7" s="46">
        <f>AQ7*0.673*54</f>
        <v>5835.345680912160</v>
      </c>
      <c r="AU7" s="46">
        <f>AM7/5</f>
        <v>17644.8</v>
      </c>
      <c r="AV7" s="46">
        <f>AR7*(AS7*1.3*300)</f>
        <v>2730</v>
      </c>
      <c r="AW7" s="46">
        <f>(BB7*3/100)</f>
        <v>575.8311</v>
      </c>
      <c r="AX7" s="47">
        <f>AT7+AU7+AV7+AW7</f>
        <v>26785.9767809122</v>
      </c>
      <c r="AY7" s="48">
        <f>AX7/(9600/255)</f>
        <v>711.502508242980</v>
      </c>
      <c r="AZ7" s="49">
        <v>1646000</v>
      </c>
      <c r="BA7" s="41">
        <f>AZ7</f>
        <v>1646000</v>
      </c>
      <c r="BB7" s="50">
        <f>(BA7/2/50)+2734.37</f>
        <v>19194.37</v>
      </c>
      <c r="BC7" s="45">
        <f>BB7/2734.37</f>
        <v>7.01966815025033</v>
      </c>
      <c r="BD7" s="51">
        <f>G7</f>
        <v>18229</v>
      </c>
      <c r="BE7" s="52">
        <v>2</v>
      </c>
      <c r="BF7" s="53">
        <f>BA7/BE7</f>
        <v>823000</v>
      </c>
      <c r="BG7" s="54">
        <f>BF7/10/2</f>
        <v>41150</v>
      </c>
      <c r="BH7" s="38">
        <f>ROUNDUP(BG7/2734.37,0)</f>
        <v>16</v>
      </c>
      <c r="BI7" s="55">
        <f>BG7*1.5/100</f>
        <v>617.25</v>
      </c>
      <c r="BJ7" s="50">
        <f>(-0.0000004497*POWER(AM7,2))+(0.9588*AM7)+BI7</f>
        <v>81706.1928630528</v>
      </c>
      <c r="BK7" s="38">
        <f>BJ7/(9600/255)</f>
        <v>2170.320747924840</v>
      </c>
      <c r="BL7" s="38">
        <f>(-0.0000004497*POWER(AM7,2))+(0.9588*AM7)-33214</f>
        <v>47874.9428630528</v>
      </c>
    </row>
    <row r="8" ht="20.05" customHeight="1">
      <c r="A8" t="s" s="33">
        <v>214</v>
      </c>
      <c r="B8" t="s" s="34">
        <v>71</v>
      </c>
      <c r="C8" t="s" s="35">
        <v>197</v>
      </c>
      <c r="D8" t="s" s="35">
        <v>215</v>
      </c>
      <c r="E8" t="s" s="36">
        <v>216</v>
      </c>
      <c r="F8" t="s" s="36">
        <v>217</v>
      </c>
      <c r="G8" s="37">
        <v>21170</v>
      </c>
      <c r="H8" s="57">
        <v>13</v>
      </c>
      <c r="I8" s="57">
        <v>60</v>
      </c>
      <c r="J8" s="57">
        <v>18</v>
      </c>
      <c r="K8" s="57">
        <v>12</v>
      </c>
      <c r="L8" s="57">
        <v>25</v>
      </c>
      <c r="M8" s="57">
        <v>660</v>
      </c>
      <c r="N8" s="38">
        <f>AL8/5</f>
        <v>720</v>
      </c>
      <c r="O8" s="38">
        <v>0</v>
      </c>
      <c r="P8" s="38">
        <v>25</v>
      </c>
      <c r="Q8" s="38">
        <v>0</v>
      </c>
      <c r="R8" s="38">
        <v>0</v>
      </c>
      <c r="S8" t="s" s="36">
        <v>76</v>
      </c>
      <c r="T8" s="38"/>
      <c r="U8" s="38">
        <v>200</v>
      </c>
      <c r="V8" s="39">
        <v>22</v>
      </c>
      <c r="W8" s="40">
        <f>(AJ8*2)/(9600/255)</f>
        <v>1381.25</v>
      </c>
      <c r="X8" s="38">
        <f>BH8</f>
        <v>23</v>
      </c>
      <c r="Y8" s="38">
        <f>BK8</f>
        <v>1533.581722031250</v>
      </c>
      <c r="Z8" s="41">
        <f>AI8/100/(700000/255)</f>
        <v>21.8571428571429</v>
      </c>
      <c r="AA8" s="42">
        <f>1.67*AF8</f>
        <v>55.277</v>
      </c>
      <c r="AB8" s="42">
        <f>1.67*AG8</f>
        <v>63.46</v>
      </c>
      <c r="AC8" s="42">
        <f>1.67*AH8</f>
        <v>17.6018</v>
      </c>
      <c r="AD8" s="58">
        <v>60</v>
      </c>
      <c r="AE8" s="57">
        <v>1248</v>
      </c>
      <c r="AF8" s="44">
        <v>33.1</v>
      </c>
      <c r="AG8" s="44">
        <v>38</v>
      </c>
      <c r="AH8" s="44">
        <v>10.54</v>
      </c>
      <c r="AI8" s="41">
        <v>6000000</v>
      </c>
      <c r="AJ8" s="41">
        <v>26000</v>
      </c>
      <c r="AK8" s="41"/>
      <c r="AL8" s="44">
        <v>3600</v>
      </c>
      <c r="AM8" s="44">
        <v>61000</v>
      </c>
      <c r="AN8" s="44">
        <v>28000</v>
      </c>
      <c r="AO8" s="44">
        <v>20000</v>
      </c>
      <c r="AP8" s="45">
        <f>AM8-AO8-AN8</f>
        <v>13000</v>
      </c>
      <c r="AQ8" s="45">
        <f>(AP8/0.8)/(AL8/1.852)*54</f>
        <v>451.425</v>
      </c>
      <c r="AR8" s="44">
        <v>5</v>
      </c>
      <c r="AS8" s="44">
        <v>1</v>
      </c>
      <c r="AT8" s="46">
        <f>AQ8*0.673*54</f>
        <v>16405.68735</v>
      </c>
      <c r="AU8" s="46">
        <f>AM8/5</f>
        <v>12200</v>
      </c>
      <c r="AV8" s="46">
        <f>AR8*(AS8*1.3*300)</f>
        <v>1950</v>
      </c>
      <c r="AW8" s="46">
        <f>(BB8*3/100)</f>
        <v>819.1310999999999</v>
      </c>
      <c r="AX8" s="47">
        <f>AT8+AU8+AV8+AW8</f>
        <v>31374.81845</v>
      </c>
      <c r="AY8" s="48">
        <f>AX8/(9600/255)</f>
        <v>833.393615078125</v>
      </c>
      <c r="AZ8" s="49">
        <v>2457000</v>
      </c>
      <c r="BA8" s="41">
        <f>AZ8</f>
        <v>2457000</v>
      </c>
      <c r="BB8" s="50">
        <f>(BA8/2/50)+2734.37</f>
        <v>27304.37</v>
      </c>
      <c r="BC8" s="45">
        <f>BB8/2734.37</f>
        <v>9.985616430841469</v>
      </c>
      <c r="BD8" s="51">
        <f>G8</f>
        <v>21170</v>
      </c>
      <c r="BE8" s="52">
        <v>2</v>
      </c>
      <c r="BF8" s="53">
        <f>BA8/BE8</f>
        <v>1228500</v>
      </c>
      <c r="BG8" s="54">
        <f>BF8/10/2</f>
        <v>61425</v>
      </c>
      <c r="BH8" s="38">
        <f>ROUNDUP(BG8/2734.37,0)</f>
        <v>23</v>
      </c>
      <c r="BI8" s="55">
        <f>BG8*1.5/100</f>
        <v>921.375</v>
      </c>
      <c r="BJ8" s="50">
        <f>(-0.0000004497*POWER(AM8,2))+(0.9588*AM8)+BI8</f>
        <v>57734.8413</v>
      </c>
      <c r="BK8" s="38">
        <f>BJ8/(9600/255)</f>
        <v>1533.581722031250</v>
      </c>
      <c r="BL8" s="38">
        <f>(-0.0000004497*POWER(AM8,2))+(0.9588*AM8)-33214</f>
        <v>23599.4663</v>
      </c>
    </row>
    <row r="9" ht="20.05" customHeight="1">
      <c r="A9" t="s" s="33">
        <v>218</v>
      </c>
      <c r="B9" t="s" s="34">
        <v>71</v>
      </c>
      <c r="C9" t="s" s="35">
        <v>197</v>
      </c>
      <c r="D9" t="s" s="35">
        <v>136</v>
      </c>
      <c r="E9" t="s" s="36">
        <v>219</v>
      </c>
      <c r="F9" t="s" s="36">
        <v>220</v>
      </c>
      <c r="G9" s="37">
        <v>21852</v>
      </c>
      <c r="H9" s="57">
        <v>20</v>
      </c>
      <c r="I9" s="57">
        <v>40</v>
      </c>
      <c r="J9" s="57">
        <v>7</v>
      </c>
      <c r="K9" s="57">
        <v>12</v>
      </c>
      <c r="L9" s="57">
        <v>25</v>
      </c>
      <c r="M9" s="57">
        <v>450</v>
      </c>
      <c r="N9" s="38">
        <f>AL9/5</f>
        <v>480</v>
      </c>
      <c r="O9" s="38">
        <v>0</v>
      </c>
      <c r="P9" s="38">
        <v>25</v>
      </c>
      <c r="Q9" s="38">
        <v>0</v>
      </c>
      <c r="R9" s="38">
        <v>0</v>
      </c>
      <c r="S9" t="s" s="36">
        <v>76</v>
      </c>
      <c r="T9" s="38"/>
      <c r="U9" s="38">
        <v>55</v>
      </c>
      <c r="V9" s="39">
        <v>18</v>
      </c>
      <c r="W9" s="40">
        <f>(AJ9*2)/(9600/255)</f>
        <v>1381.25</v>
      </c>
      <c r="X9" s="38">
        <f>BH9</f>
        <v>16</v>
      </c>
      <c r="Y9" s="38">
        <f>BK9</f>
        <v>546.385727760416</v>
      </c>
      <c r="Z9" s="41">
        <f>AI9/100/(700000/255)</f>
        <v>18.2142857142857</v>
      </c>
      <c r="AA9" s="42">
        <f>1.67*AF9</f>
        <v>39.2951</v>
      </c>
      <c r="AB9" s="42">
        <f>1.67*AG9</f>
        <v>48.764</v>
      </c>
      <c r="AC9" s="42">
        <f>1.67*AH9</f>
        <v>13.8944</v>
      </c>
      <c r="AD9" s="58">
        <v>50</v>
      </c>
      <c r="AE9" s="57">
        <v>1367</v>
      </c>
      <c r="AF9" s="44">
        <v>23.53</v>
      </c>
      <c r="AG9" s="44">
        <v>29.2</v>
      </c>
      <c r="AH9" s="44">
        <v>8.32</v>
      </c>
      <c r="AI9" s="41">
        <v>5000000</v>
      </c>
      <c r="AJ9" s="41">
        <v>26000</v>
      </c>
      <c r="AK9" s="41"/>
      <c r="AL9" s="44">
        <v>2400</v>
      </c>
      <c r="AM9" s="44">
        <v>21000</v>
      </c>
      <c r="AN9" s="44">
        <v>13300</v>
      </c>
      <c r="AO9" s="44">
        <v>4250</v>
      </c>
      <c r="AP9" s="45">
        <f>AM9-AO9-AN9</f>
        <v>3450</v>
      </c>
      <c r="AQ9" s="45">
        <f>(AP9/0.8)/(AL9/1.852)*54</f>
        <v>179.701875</v>
      </c>
      <c r="AR9" s="44">
        <v>3</v>
      </c>
      <c r="AS9" s="44">
        <v>2</v>
      </c>
      <c r="AT9" s="46">
        <f>AQ9*0.673*54</f>
        <v>6530.72554125</v>
      </c>
      <c r="AU9" s="46">
        <f>AM9/5</f>
        <v>4200</v>
      </c>
      <c r="AV9" s="46">
        <f>AR9*(AS9*1.3*300)</f>
        <v>2340</v>
      </c>
      <c r="AW9" s="46">
        <f>(BB9*3/100)</f>
        <v>652.0311</v>
      </c>
      <c r="AX9" s="47">
        <f>AT9+AU9+AV9+AW9</f>
        <v>13722.75664125</v>
      </c>
      <c r="AY9" s="48">
        <f>AX9/(9600/255)</f>
        <v>364.510723283203</v>
      </c>
      <c r="AZ9" s="49"/>
      <c r="BA9" s="41">
        <v>1900000</v>
      </c>
      <c r="BB9" s="50">
        <f>(BA9/2/50)+2734.37</f>
        <v>21734.37</v>
      </c>
      <c r="BC9" s="45">
        <f>BB9/2734.37</f>
        <v>7.94858413455385</v>
      </c>
      <c r="BD9" s="51">
        <f>G9</f>
        <v>21852</v>
      </c>
      <c r="BE9" s="52">
        <v>2.25</v>
      </c>
      <c r="BF9" s="53">
        <f>BA9/BE9</f>
        <v>844444.444444444</v>
      </c>
      <c r="BG9" s="54">
        <f>BF9/10/2</f>
        <v>42222.2222222222</v>
      </c>
      <c r="BH9" s="38">
        <f>ROUNDUP(BG9/2734.37,0)</f>
        <v>16</v>
      </c>
      <c r="BI9" s="55">
        <f>BG9*1.5/100</f>
        <v>633.333333333333</v>
      </c>
      <c r="BJ9" s="50">
        <f>(-0.0000004497*POWER(AM9,2))+(0.9588*AM9)+BI9</f>
        <v>20569.8156333333</v>
      </c>
      <c r="BK9" s="38">
        <f>BJ9/(9600/255)</f>
        <v>546.385727760416</v>
      </c>
      <c r="BL9" s="38">
        <f>(-0.0000004497*POWER(AM9,2))+(0.9588*AM9)-33214</f>
        <v>-13277.5177</v>
      </c>
    </row>
    <row r="10" ht="32.05" customHeight="1">
      <c r="A10" t="s" s="33">
        <v>221</v>
      </c>
      <c r="B10" t="s" s="34">
        <v>71</v>
      </c>
      <c r="C10" t="s" s="35">
        <v>197</v>
      </c>
      <c r="D10" t="s" s="35">
        <v>222</v>
      </c>
      <c r="E10" t="s" s="36">
        <v>223</v>
      </c>
      <c r="F10" t="s" s="36">
        <v>224</v>
      </c>
      <c r="G10" s="37">
        <v>23332</v>
      </c>
      <c r="H10" s="38">
        <v>5</v>
      </c>
      <c r="I10" s="38">
        <v>41</v>
      </c>
      <c r="J10" s="38">
        <v>20</v>
      </c>
      <c r="K10" s="38">
        <v>16</v>
      </c>
      <c r="L10" s="38">
        <v>40</v>
      </c>
      <c r="M10" s="38">
        <v>912</v>
      </c>
      <c r="N10" s="38">
        <f>AL10/5</f>
        <v>944.6</v>
      </c>
      <c r="O10" s="38">
        <v>0</v>
      </c>
      <c r="P10" s="38">
        <v>45</v>
      </c>
      <c r="Q10" s="38">
        <v>0</v>
      </c>
      <c r="R10" s="38">
        <v>0</v>
      </c>
      <c r="S10" t="s" s="36">
        <v>106</v>
      </c>
      <c r="T10" s="38"/>
      <c r="U10" s="38">
        <v>420</v>
      </c>
      <c r="V10" s="39">
        <v>30</v>
      </c>
      <c r="W10" s="40">
        <f>(AJ10*2)/(9600/255)</f>
        <v>1328.125</v>
      </c>
      <c r="X10" s="38">
        <f>BH10</f>
        <v>66</v>
      </c>
      <c r="Y10" s="38">
        <f>BK10</f>
        <v>3557.410243593750</v>
      </c>
      <c r="Z10" s="41">
        <f>AI10/100/(700000/255)</f>
        <v>29.5071428571429</v>
      </c>
      <c r="AA10" s="42">
        <f>1.67*AF10/2</f>
        <v>42.8355</v>
      </c>
      <c r="AB10" s="42">
        <f>1.67*AG10/2</f>
        <v>40.748</v>
      </c>
      <c r="AC10" s="42">
        <f>1.67*AH10/2</f>
        <v>10.02</v>
      </c>
      <c r="AD10" s="43">
        <v>7</v>
      </c>
      <c r="AE10" s="38"/>
      <c r="AF10" s="44">
        <v>51.3</v>
      </c>
      <c r="AG10" s="44">
        <v>48.8</v>
      </c>
      <c r="AH10" s="44">
        <v>12</v>
      </c>
      <c r="AI10" s="41">
        <v>8100000</v>
      </c>
      <c r="AJ10" s="41">
        <v>25000</v>
      </c>
      <c r="AK10" s="41"/>
      <c r="AL10" s="45">
        <v>4723</v>
      </c>
      <c r="AM10" s="45">
        <v>147000</v>
      </c>
      <c r="AN10" s="45">
        <v>65542</v>
      </c>
      <c r="AO10" s="45">
        <v>42500</v>
      </c>
      <c r="AP10" s="45">
        <f>AM10-AO10-AN10</f>
        <v>38958</v>
      </c>
      <c r="AQ10" s="45">
        <f>(AP10/0.8)/(AL10/1.852)*54</f>
        <v>1031.153838661870</v>
      </c>
      <c r="AR10" s="45">
        <v>7</v>
      </c>
      <c r="AS10" s="45">
        <v>2</v>
      </c>
      <c r="AT10" s="46">
        <f>AQ10*0.673*54</f>
        <v>37474.1928046497</v>
      </c>
      <c r="AU10" s="46">
        <f>AM10/5</f>
        <v>29400</v>
      </c>
      <c r="AV10" s="46">
        <f>AR10*(AS10*1.3*300)</f>
        <v>5460</v>
      </c>
      <c r="AW10" s="46">
        <f>(BB10*3/100)</f>
        <v>2512.0311</v>
      </c>
      <c r="AX10" s="47">
        <f>AT10+AU10+AV10+AW10</f>
        <v>74846.2239046497</v>
      </c>
      <c r="AY10" s="48">
        <f>AX10/(9600/255)</f>
        <v>1988.102822467260</v>
      </c>
      <c r="AZ10" s="49">
        <v>8100000</v>
      </c>
      <c r="BA10" s="41">
        <f>AZ10</f>
        <v>8100000</v>
      </c>
      <c r="BB10" s="50">
        <f>(BA10/2/50)+2734.37</f>
        <v>83734.37</v>
      </c>
      <c r="BC10" s="45">
        <f>BB10/2734.37</f>
        <v>30.6229113104664</v>
      </c>
      <c r="BD10" s="51">
        <f>G10</f>
        <v>23332</v>
      </c>
      <c r="BE10" s="52">
        <v>2.25</v>
      </c>
      <c r="BF10" s="53">
        <f>BA10/BE10</f>
        <v>3600000</v>
      </c>
      <c r="BG10" s="54">
        <f>BF10/10/2</f>
        <v>180000</v>
      </c>
      <c r="BH10" s="38">
        <f>ROUNDUP(BG10/2734.37,0)</f>
        <v>66</v>
      </c>
      <c r="BI10" s="55">
        <f>BG10*1.5/100</f>
        <v>2700</v>
      </c>
      <c r="BJ10" s="50">
        <f>(-0.0000004497*POWER(AM10,2))+(0.9588*AM10)+BI10</f>
        <v>133926.0327</v>
      </c>
      <c r="BK10" s="38">
        <f>BJ10/(9600/255)</f>
        <v>3557.410243593750</v>
      </c>
      <c r="BL10" s="38">
        <f>(-0.0000004497*POWER(AM10,2))+(0.9588*AM10)-33214</f>
        <v>98012.0327</v>
      </c>
    </row>
    <row r="11" ht="32.05" customHeight="1">
      <c r="A11" t="s" s="33">
        <v>225</v>
      </c>
      <c r="B11" t="s" s="34">
        <v>71</v>
      </c>
      <c r="C11" t="s" s="35">
        <v>197</v>
      </c>
      <c r="D11" t="s" s="35">
        <v>226</v>
      </c>
      <c r="E11" t="s" s="36">
        <v>227</v>
      </c>
      <c r="F11" t="s" s="36">
        <v>228</v>
      </c>
      <c r="G11" s="37">
        <v>23699</v>
      </c>
      <c r="H11" s="57">
        <v>8</v>
      </c>
      <c r="I11" s="57">
        <v>40</v>
      </c>
      <c r="J11" s="57">
        <v>20</v>
      </c>
      <c r="K11" s="57">
        <v>12</v>
      </c>
      <c r="L11" s="57">
        <v>25</v>
      </c>
      <c r="M11" s="57">
        <v>635</v>
      </c>
      <c r="N11" s="38">
        <f>AL11/5</f>
        <v>480</v>
      </c>
      <c r="O11" s="38">
        <v>0</v>
      </c>
      <c r="P11" s="38">
        <v>30</v>
      </c>
      <c r="Q11" s="38">
        <v>36</v>
      </c>
      <c r="R11" s="38">
        <v>0</v>
      </c>
      <c r="S11" t="s" s="36">
        <v>76</v>
      </c>
      <c r="T11" s="38"/>
      <c r="U11" s="38"/>
      <c r="V11" s="39">
        <v>142</v>
      </c>
      <c r="W11" s="40">
        <f>(AJ11*2)/(9600/255)</f>
        <v>903.125</v>
      </c>
      <c r="X11" s="38">
        <f>BH11</f>
        <v>317</v>
      </c>
      <c r="Y11" s="38">
        <f>BK11</f>
        <v>1029.605085478040</v>
      </c>
      <c r="Z11" s="41">
        <f>AI11/100/(700000/255)</f>
        <v>141.925714285714</v>
      </c>
      <c r="AA11" s="42">
        <f>1.67*AF11</f>
        <v>28.9244</v>
      </c>
      <c r="AB11" s="42">
        <f>1.67*AG11</f>
        <v>41.0152</v>
      </c>
      <c r="AC11" s="42">
        <f>1.67*AH11</f>
        <v>8.082800000000001</v>
      </c>
      <c r="AD11" s="58">
        <v>4</v>
      </c>
      <c r="AE11" s="57">
        <v>56</v>
      </c>
      <c r="AF11" s="44">
        <v>17.32</v>
      </c>
      <c r="AG11" s="44">
        <v>24.56</v>
      </c>
      <c r="AH11" s="44">
        <v>4.84</v>
      </c>
      <c r="AI11" s="41">
        <v>38960000</v>
      </c>
      <c r="AJ11" s="41">
        <v>17000</v>
      </c>
      <c r="AK11" s="41"/>
      <c r="AL11" s="44">
        <v>2400</v>
      </c>
      <c r="AM11" s="44">
        <v>27216</v>
      </c>
      <c r="AN11" s="44">
        <v>15307</v>
      </c>
      <c r="AO11" s="44">
        <v>4536</v>
      </c>
      <c r="AP11" s="45">
        <f>AM11-AO11-AN11</f>
        <v>7373</v>
      </c>
      <c r="AQ11" s="45">
        <f>(AP11/0.8)/(AL11/1.852)*54</f>
        <v>384.0411375</v>
      </c>
      <c r="AR11" s="44">
        <v>4</v>
      </c>
      <c r="AS11" s="44">
        <v>2</v>
      </c>
      <c r="AT11" s="46">
        <f>AQ11*0.673*54</f>
        <v>13956.823019025</v>
      </c>
      <c r="AU11" s="46">
        <f>AM11/5</f>
        <v>5443.2</v>
      </c>
      <c r="AV11" s="46">
        <f>AR11*(AS11*1.3*300)</f>
        <v>3120</v>
      </c>
      <c r="AW11" s="46">
        <f>(BB11*3/100)</f>
        <v>11782.0311</v>
      </c>
      <c r="AX11" s="47">
        <f>AT11+AU11+AV11+AW11</f>
        <v>34302.054119025</v>
      </c>
      <c r="AY11" s="48">
        <f>AX11/(9600/255)</f>
        <v>911.148312536602</v>
      </c>
      <c r="AZ11" s="49">
        <v>39000000</v>
      </c>
      <c r="BA11" s="41">
        <f>AZ11</f>
        <v>39000000</v>
      </c>
      <c r="BB11" s="50">
        <f>(BA11/2/50)+2734.37</f>
        <v>392734.37</v>
      </c>
      <c r="BC11" s="45">
        <f>BB11/2734.37</f>
        <v>143.628832235579</v>
      </c>
      <c r="BD11" s="51">
        <f>G11</f>
        <v>23699</v>
      </c>
      <c r="BE11" s="52">
        <v>2.25</v>
      </c>
      <c r="BF11" s="53">
        <f>BA11/BE11</f>
        <v>17333333.3333333</v>
      </c>
      <c r="BG11" s="54">
        <f>BF11/10/2</f>
        <v>866666.666666665</v>
      </c>
      <c r="BH11" s="38">
        <f>ROUNDUP(BG11/2734.37,0)</f>
        <v>317</v>
      </c>
      <c r="BI11" s="55">
        <f>BG11*1.5/100</f>
        <v>13000</v>
      </c>
      <c r="BJ11" s="50">
        <f>(-0.0000004497*POWER(AM11,2))+(0.9588*AM11)+BI11</f>
        <v>38761.6032179968</v>
      </c>
      <c r="BK11" s="38">
        <f>BJ11/(9600/255)</f>
        <v>1029.605085478040</v>
      </c>
      <c r="BL11" s="38">
        <f>(-0.0000004497*POWER(AM11,2))+(0.9588*AM11)-33214</f>
        <v>-7452.3967820032</v>
      </c>
    </row>
    <row r="12" ht="20.05" customHeight="1">
      <c r="A12" t="s" s="33">
        <v>229</v>
      </c>
      <c r="B12" t="s" s="34">
        <v>71</v>
      </c>
      <c r="C12" t="s" s="35">
        <v>197</v>
      </c>
      <c r="D12" t="s" s="35">
        <v>230</v>
      </c>
      <c r="E12" t="s" s="36">
        <v>231</v>
      </c>
      <c r="F12" t="s" s="36">
        <v>232</v>
      </c>
      <c r="G12" s="37">
        <v>23800</v>
      </c>
      <c r="H12" s="57">
        <v>12</v>
      </c>
      <c r="I12" s="57">
        <v>60</v>
      </c>
      <c r="J12" s="57">
        <v>20</v>
      </c>
      <c r="K12" s="57">
        <v>12</v>
      </c>
      <c r="L12" s="57">
        <v>25</v>
      </c>
      <c r="M12" s="57">
        <v>740</v>
      </c>
      <c r="N12" s="38">
        <f>AL12/5</f>
        <v>1000</v>
      </c>
      <c r="O12" s="38">
        <v>0</v>
      </c>
      <c r="P12" s="38">
        <v>25</v>
      </c>
      <c r="Q12" s="38">
        <v>0</v>
      </c>
      <c r="R12" s="38">
        <v>0</v>
      </c>
      <c r="S12" t="s" s="36">
        <v>76</v>
      </c>
      <c r="T12" s="38"/>
      <c r="U12" s="38">
        <v>800</v>
      </c>
      <c r="V12" s="39">
        <v>474</v>
      </c>
      <c r="W12" s="40">
        <f>(AJ12*2)/(9600/255)</f>
        <v>3718.75</v>
      </c>
      <c r="X12" s="38">
        <f>BH12</f>
        <v>894</v>
      </c>
      <c r="Y12" s="38">
        <f>BK12</f>
        <v>6594.417317708340</v>
      </c>
      <c r="Z12" s="41">
        <f>AI12/100/(700000/255)</f>
        <v>473.571428571429</v>
      </c>
      <c r="AA12" s="42">
        <f>1*AF12</f>
        <v>57.9</v>
      </c>
      <c r="AB12" s="42">
        <f>1*AG12</f>
        <v>64.40000000000001</v>
      </c>
      <c r="AC12" s="42">
        <f>1*AH12</f>
        <v>12.53</v>
      </c>
      <c r="AD12" s="63">
        <v>560</v>
      </c>
      <c r="AE12" s="57">
        <v>68</v>
      </c>
      <c r="AF12" s="44">
        <v>57.9</v>
      </c>
      <c r="AG12" s="44">
        <v>64.40000000000001</v>
      </c>
      <c r="AH12" s="44">
        <v>12.53</v>
      </c>
      <c r="AI12" s="41">
        <v>130000000</v>
      </c>
      <c r="AJ12" s="41">
        <v>70000</v>
      </c>
      <c r="AK12" s="41"/>
      <c r="AL12" s="44">
        <v>5000</v>
      </c>
      <c r="AM12" s="44">
        <v>250000</v>
      </c>
      <c r="AN12" s="44">
        <v>114000</v>
      </c>
      <c r="AO12" s="44">
        <v>80000</v>
      </c>
      <c r="AP12" s="45">
        <f>AM12-AO12-AN12</f>
        <v>56000</v>
      </c>
      <c r="AQ12" s="45">
        <f>(AP12/0.8)/(AL12/1.852)*54</f>
        <v>1400.112</v>
      </c>
      <c r="AR12" s="44">
        <v>6</v>
      </c>
      <c r="AS12" s="44">
        <v>2</v>
      </c>
      <c r="AT12" s="46">
        <f>AQ12*0.673*54</f>
        <v>50882.870304</v>
      </c>
      <c r="AU12" s="46">
        <f>AM12/5</f>
        <v>50000</v>
      </c>
      <c r="AV12" s="46">
        <f>AR12*(AS12*1.3*300)</f>
        <v>4680</v>
      </c>
      <c r="AW12" s="46">
        <f>(BB12*3/100)</f>
        <v>33082.0311</v>
      </c>
      <c r="AX12" s="47">
        <f>AT12+AU12+AV12+AW12</f>
        <v>138644.901404</v>
      </c>
      <c r="AY12" s="48">
        <f>AX12/(9600/255)</f>
        <v>3682.755193543750</v>
      </c>
      <c r="AZ12" s="49"/>
      <c r="BA12" s="41">
        <v>110000000</v>
      </c>
      <c r="BB12" s="50">
        <f>(BA12/2/50)+2734.37</f>
        <v>1102734.37</v>
      </c>
      <c r="BC12" s="45">
        <f>BB12/2734.37</f>
        <v>403.286449895223</v>
      </c>
      <c r="BD12" s="51">
        <f>G12</f>
        <v>23800</v>
      </c>
      <c r="BE12" s="52">
        <v>2.25</v>
      </c>
      <c r="BF12" s="53">
        <f>BA12/BE12</f>
        <v>48888888.8888889</v>
      </c>
      <c r="BG12" s="54">
        <f>BF12/10/2</f>
        <v>2444444.44444445</v>
      </c>
      <c r="BH12" s="38">
        <f>ROUNDUP(BG12/2734.37,0)</f>
        <v>894</v>
      </c>
      <c r="BI12" s="55">
        <f>BG12*1.5/100</f>
        <v>36666.6666666668</v>
      </c>
      <c r="BJ12" s="50">
        <f>(-0.0000004497*POWER(AM12,2))+(0.9588*AM12)+BI12</f>
        <v>248260.416666667</v>
      </c>
      <c r="BK12" s="38">
        <f>BJ12/(9600/255)</f>
        <v>6594.417317708340</v>
      </c>
      <c r="BL12" s="38">
        <f>(-0.0000004497*POWER(AM12,2))+(0.9588*AM12)-33214</f>
        <v>178379.75</v>
      </c>
    </row>
    <row r="13" ht="20.05" customHeight="1">
      <c r="A13" t="s" s="33">
        <v>233</v>
      </c>
      <c r="B13" t="s" s="34">
        <v>71</v>
      </c>
      <c r="C13" t="s" s="35">
        <v>197</v>
      </c>
      <c r="D13" t="s" s="35">
        <v>234</v>
      </c>
      <c r="E13" t="s" s="36">
        <v>235</v>
      </c>
      <c r="F13" t="s" s="36">
        <v>236</v>
      </c>
      <c r="G13" s="37">
        <v>25020</v>
      </c>
      <c r="H13" s="38">
        <v>21</v>
      </c>
      <c r="I13" s="38">
        <v>60</v>
      </c>
      <c r="J13" s="38">
        <v>20</v>
      </c>
      <c r="K13" s="38">
        <v>158</v>
      </c>
      <c r="L13" s="38">
        <v>255</v>
      </c>
      <c r="M13" s="38">
        <v>856</v>
      </c>
      <c r="N13" s="38">
        <f>AL13/5</f>
        <v>852</v>
      </c>
      <c r="O13" s="38">
        <v>0</v>
      </c>
      <c r="P13" s="38">
        <v>32</v>
      </c>
      <c r="Q13" s="38">
        <v>0</v>
      </c>
      <c r="R13" s="38">
        <v>0</v>
      </c>
      <c r="S13" t="s" s="36">
        <v>106</v>
      </c>
      <c r="T13" s="38"/>
      <c r="U13" s="38">
        <v>1020</v>
      </c>
      <c r="V13" s="39">
        <v>608</v>
      </c>
      <c r="W13" s="40">
        <f>(AJ13*2)/(9600/255)</f>
        <v>2921.875</v>
      </c>
      <c r="X13" s="38">
        <f>BH13</f>
        <v>1227</v>
      </c>
      <c r="Y13" s="38">
        <f>BK13</f>
        <v>9305.744173593750</v>
      </c>
      <c r="Z13" s="41">
        <f>AI13/100/(700000/255)</f>
        <v>608.357142857143</v>
      </c>
      <c r="AA13" s="42">
        <f>1.67*AF13/2</f>
        <v>62.8755</v>
      </c>
      <c r="AB13" s="42">
        <f>1.67*AG13/2</f>
        <v>56.6965</v>
      </c>
      <c r="AC13" s="42">
        <f>1.67*AH13/2</f>
        <v>16.5664</v>
      </c>
      <c r="AD13" s="43">
        <v>7</v>
      </c>
      <c r="AE13" s="38"/>
      <c r="AF13" s="44">
        <v>75.3</v>
      </c>
      <c r="AG13" s="44">
        <v>67.90000000000001</v>
      </c>
      <c r="AH13" s="44">
        <v>19.84</v>
      </c>
      <c r="AI13" s="41">
        <v>167000000</v>
      </c>
      <c r="AJ13" s="41">
        <v>55000</v>
      </c>
      <c r="AK13" s="41">
        <v>78000</v>
      </c>
      <c r="AL13" s="45">
        <v>4260</v>
      </c>
      <c r="AM13" s="45">
        <v>381000</v>
      </c>
      <c r="AN13" s="45">
        <v>172340</v>
      </c>
      <c r="AO13" s="45">
        <v>122470</v>
      </c>
      <c r="AP13" s="45">
        <f>AM13-AO13-AN13</f>
        <v>86190</v>
      </c>
      <c r="AQ13" s="45">
        <f>(AP13/0.8)/(AL13/1.852)*54</f>
        <v>2529.251619718310</v>
      </c>
      <c r="AR13" s="45">
        <v>7</v>
      </c>
      <c r="AS13" s="45">
        <v>2</v>
      </c>
      <c r="AT13" s="46">
        <f>AQ13*0.673*54</f>
        <v>91918.0623638028</v>
      </c>
      <c r="AU13" s="46">
        <f>AM13/5</f>
        <v>76200</v>
      </c>
      <c r="AV13" s="46">
        <f>AR13*(AS13*1.3*300)</f>
        <v>5460</v>
      </c>
      <c r="AW13" s="46">
        <f>(BB13*3/100)</f>
        <v>50392.0311</v>
      </c>
      <c r="AX13" s="47">
        <f>AT13+AU13+AV13+AW13</f>
        <v>223970.093463803</v>
      </c>
      <c r="AY13" s="48">
        <f>AX13/(9600/255)</f>
        <v>5949.205607632270</v>
      </c>
      <c r="AZ13" s="49">
        <v>167700000</v>
      </c>
      <c r="BA13" s="41">
        <f>AZ13</f>
        <v>167700000</v>
      </c>
      <c r="BB13" s="50">
        <f>(BA13/2/50)+2734.37</f>
        <v>1679734.37</v>
      </c>
      <c r="BC13" s="45">
        <f>BB13/2734.37</f>
        <v>614.303978612989</v>
      </c>
      <c r="BD13" s="51">
        <f>G13</f>
        <v>25020</v>
      </c>
      <c r="BE13" s="52">
        <v>2.5</v>
      </c>
      <c r="BF13" s="53">
        <f>BA13/BE13</f>
        <v>67080000</v>
      </c>
      <c r="BG13" s="54">
        <f>BF13/10/2</f>
        <v>3354000</v>
      </c>
      <c r="BH13" s="38">
        <f>ROUNDUP(BG13/2734.37,0)</f>
        <v>1227</v>
      </c>
      <c r="BI13" s="55">
        <f>BG13*1.5/100</f>
        <v>50310</v>
      </c>
      <c r="BJ13" s="50">
        <f>(-0.0000004497*POWER(AM13,2))+(0.9588*AM13)+BI13</f>
        <v>350333.8983</v>
      </c>
      <c r="BK13" s="38">
        <f>BJ13/(9600/255)</f>
        <v>9305.744173593750</v>
      </c>
      <c r="BL13" s="38">
        <f>(-0.0000004497*POWER(AM13,2))+(0.9588*AM13)-33214</f>
        <v>266809.8983</v>
      </c>
    </row>
    <row r="14" ht="20.05" customHeight="1">
      <c r="A14" t="s" s="33">
        <v>77</v>
      </c>
      <c r="B14" t="s" s="34">
        <v>71</v>
      </c>
      <c r="C14" t="s" s="35">
        <v>197</v>
      </c>
      <c r="D14" t="s" s="35">
        <v>237</v>
      </c>
      <c r="E14" t="s" s="36">
        <v>78</v>
      </c>
      <c r="F14" t="s" s="36">
        <v>79</v>
      </c>
      <c r="G14" s="37">
        <v>25309</v>
      </c>
      <c r="H14" s="38">
        <v>50</v>
      </c>
      <c r="I14" s="38">
        <v>35</v>
      </c>
      <c r="J14" s="38">
        <v>10</v>
      </c>
      <c r="K14" s="38">
        <v>2</v>
      </c>
      <c r="L14" s="38">
        <v>3</v>
      </c>
      <c r="M14" s="38">
        <v>335</v>
      </c>
      <c r="N14" s="38">
        <f>AL14/5</f>
        <v>300</v>
      </c>
      <c r="O14" s="38">
        <v>0</v>
      </c>
      <c r="P14" s="38">
        <v>35</v>
      </c>
      <c r="Q14" s="38">
        <v>19</v>
      </c>
      <c r="R14" s="38">
        <v>10</v>
      </c>
      <c r="S14" t="s" s="36">
        <v>76</v>
      </c>
      <c r="T14" s="38"/>
      <c r="U14" s="38"/>
      <c r="V14" s="39">
        <v>22</v>
      </c>
      <c r="W14" s="40">
        <f>(AJ14*2)/(9600/255)</f>
        <v>664.0625</v>
      </c>
      <c r="X14" s="38">
        <f>BH14</f>
        <v>17</v>
      </c>
      <c r="Y14" s="38">
        <f>BK14</f>
        <v>185.277627327083</v>
      </c>
      <c r="Z14" s="41">
        <f>AI14/100/(700000/255)</f>
        <v>21.8571428571429</v>
      </c>
      <c r="AA14" s="42">
        <f>1.28*AF14</f>
        <v>18.2272</v>
      </c>
      <c r="AB14" s="42">
        <f>1.28*AG14</f>
        <v>25.5744</v>
      </c>
      <c r="AC14" s="42">
        <f>1.28*AH14</f>
        <v>7.6416</v>
      </c>
      <c r="AD14" s="43">
        <v>19</v>
      </c>
      <c r="AE14" s="38">
        <v>1200</v>
      </c>
      <c r="AF14" s="44">
        <v>14.24</v>
      </c>
      <c r="AG14" s="44">
        <v>19.98</v>
      </c>
      <c r="AH14" s="44">
        <v>5.97</v>
      </c>
      <c r="AI14" s="41">
        <v>6000000</v>
      </c>
      <c r="AJ14" s="41">
        <v>12500</v>
      </c>
      <c r="AK14" s="41"/>
      <c r="AL14" s="45">
        <v>1500</v>
      </c>
      <c r="AM14" s="45">
        <v>6600</v>
      </c>
      <c r="AN14" s="45">
        <v>4200</v>
      </c>
      <c r="AO14" s="45">
        <v>1800</v>
      </c>
      <c r="AP14" s="45">
        <f>AM14-AO14-AN14</f>
        <v>600</v>
      </c>
      <c r="AQ14" s="45">
        <f>(AP14/0.8)/(AL14/1.852)*54</f>
        <v>50.004</v>
      </c>
      <c r="AR14" s="45">
        <v>2</v>
      </c>
      <c r="AS14" s="45">
        <v>2</v>
      </c>
      <c r="AT14" s="46">
        <f>AQ14*0.673*54</f>
        <v>1817.245368</v>
      </c>
      <c r="AU14" s="46">
        <f>AM14/5</f>
        <v>1320</v>
      </c>
      <c r="AV14" s="46">
        <f>AR14*(AS14*1.3*300)</f>
        <v>1560</v>
      </c>
      <c r="AW14" s="46">
        <f>(BB14*3/100)</f>
        <v>802.0311</v>
      </c>
      <c r="AX14" s="47">
        <f>AT14+AU14+AV14+AW14</f>
        <v>5499.276468</v>
      </c>
      <c r="AY14" s="48">
        <f>AX14/(9600/255)</f>
        <v>146.074531181250</v>
      </c>
      <c r="AZ14" s="49">
        <v>2400000</v>
      </c>
      <c r="BA14" s="41">
        <f>AZ14</f>
        <v>2400000</v>
      </c>
      <c r="BB14" s="50">
        <f>(BA14/2/50)+2734.37</f>
        <v>26734.37</v>
      </c>
      <c r="BC14" s="45">
        <f>BB14/2734.37</f>
        <v>9.777158906804861</v>
      </c>
      <c r="BD14" s="51">
        <f>G14</f>
        <v>25309</v>
      </c>
      <c r="BE14" s="52">
        <v>2.7</v>
      </c>
      <c r="BF14" s="53">
        <f>BA14/BE14</f>
        <v>888888.888888889</v>
      </c>
      <c r="BG14" s="54">
        <f>BF14/10/2</f>
        <v>44444.4444444445</v>
      </c>
      <c r="BH14" s="38">
        <f>ROUNDUP(BG14/2734.37,0)</f>
        <v>17</v>
      </c>
      <c r="BI14" s="55">
        <f>BG14*1.5/100</f>
        <v>666.666666666668</v>
      </c>
      <c r="BJ14" s="50">
        <f>(-0.0000004497*POWER(AM14,2))+(0.9588*AM14)+BI14</f>
        <v>6975.157734666670</v>
      </c>
      <c r="BK14" s="38">
        <f>BJ14/(9600/255)</f>
        <v>185.277627327083</v>
      </c>
      <c r="BL14" s="38">
        <f>(-0.0000004497*POWER(AM14,2))+(0.9588*AM14)-33214</f>
        <v>-26905.508932</v>
      </c>
    </row>
    <row r="15" ht="20.05" customHeight="1">
      <c r="A15" t="s" s="33">
        <v>238</v>
      </c>
      <c r="B15" t="s" s="34">
        <v>71</v>
      </c>
      <c r="C15" t="s" s="35">
        <v>197</v>
      </c>
      <c r="D15" t="s" s="35">
        <v>239</v>
      </c>
      <c r="E15" t="s" s="36">
        <v>240</v>
      </c>
      <c r="F15" t="s" s="36">
        <v>241</v>
      </c>
      <c r="G15" s="37">
        <v>25344</v>
      </c>
      <c r="H15" s="57">
        <v>17</v>
      </c>
      <c r="I15" s="57">
        <v>40</v>
      </c>
      <c r="J15" s="57">
        <v>18</v>
      </c>
      <c r="K15" s="57">
        <v>12</v>
      </c>
      <c r="L15" s="57">
        <v>25</v>
      </c>
      <c r="M15" s="57">
        <v>440</v>
      </c>
      <c r="N15" s="38">
        <f>AL15/5</f>
        <v>500</v>
      </c>
      <c r="O15" s="38">
        <v>0</v>
      </c>
      <c r="P15" s="38">
        <v>25</v>
      </c>
      <c r="Q15" s="38">
        <v>0</v>
      </c>
      <c r="R15" s="38">
        <v>0</v>
      </c>
      <c r="S15" t="s" s="36">
        <v>76</v>
      </c>
      <c r="T15" s="38"/>
      <c r="U15" s="38">
        <v>55</v>
      </c>
      <c r="V15" s="39">
        <v>44</v>
      </c>
      <c r="W15" s="40">
        <f>(AJ15*2)/(9600/255)</f>
        <v>1859.375</v>
      </c>
      <c r="X15" s="38">
        <f>BH15</f>
        <v>34</v>
      </c>
      <c r="Y15" s="38">
        <f>BK15</f>
        <v>641.246951111111</v>
      </c>
      <c r="Z15" s="41">
        <f>AI15/100/(700000/255)</f>
        <v>43.7142857142857</v>
      </c>
      <c r="AA15" s="42">
        <f>1.67*AF15</f>
        <v>39.746</v>
      </c>
      <c r="AB15" s="42">
        <f>1.67*AG15</f>
        <v>48.931</v>
      </c>
      <c r="AC15" s="42">
        <f>1.67*AH15</f>
        <v>14.3286</v>
      </c>
      <c r="AD15" s="58">
        <v>40</v>
      </c>
      <c r="AE15" s="57">
        <v>1403</v>
      </c>
      <c r="AF15" s="44">
        <v>23.8</v>
      </c>
      <c r="AG15" s="44">
        <v>29.3</v>
      </c>
      <c r="AH15" s="44">
        <v>8.58</v>
      </c>
      <c r="AI15" s="41">
        <v>12000000</v>
      </c>
      <c r="AJ15" s="41">
        <v>35000</v>
      </c>
      <c r="AK15" s="41"/>
      <c r="AL15" s="44">
        <v>2500</v>
      </c>
      <c r="AM15" s="44">
        <v>24000</v>
      </c>
      <c r="AN15" s="44">
        <v>15020</v>
      </c>
      <c r="AO15" s="44">
        <v>5500</v>
      </c>
      <c r="AP15" s="45">
        <f>AM15-AO15-AN15</f>
        <v>3480</v>
      </c>
      <c r="AQ15" s="45">
        <f>(AP15/0.8)/(AL15/1.852)*54</f>
        <v>174.01392</v>
      </c>
      <c r="AR15" s="44">
        <v>5</v>
      </c>
      <c r="AS15" s="44">
        <v>2</v>
      </c>
      <c r="AT15" s="46">
        <f>AQ15*0.673*54</f>
        <v>6324.01388064</v>
      </c>
      <c r="AU15" s="46">
        <f>AM15/5</f>
        <v>4800</v>
      </c>
      <c r="AV15" s="46">
        <f>AR15*(AS15*1.3*300)</f>
        <v>3900</v>
      </c>
      <c r="AW15" s="46">
        <f>(BB15*3/100)</f>
        <v>1582.0311</v>
      </c>
      <c r="AX15" s="47">
        <f>AT15+AU15+AV15+AW15</f>
        <v>16606.04498064</v>
      </c>
      <c r="AY15" s="48">
        <f>AX15/(9600/255)</f>
        <v>441.098069798250</v>
      </c>
      <c r="AZ15" s="49"/>
      <c r="BA15" s="41">
        <v>5000000</v>
      </c>
      <c r="BB15" s="50">
        <f>(BA15/2/50)+2734.37</f>
        <v>52734.37</v>
      </c>
      <c r="BC15" s="45">
        <f>BB15/2734.37</f>
        <v>19.2857477225101</v>
      </c>
      <c r="BD15" s="51">
        <f>G15</f>
        <v>25344</v>
      </c>
      <c r="BE15" s="52">
        <v>2.7</v>
      </c>
      <c r="BF15" s="53">
        <f>BA15/BE15</f>
        <v>1851851.85185185</v>
      </c>
      <c r="BG15" s="54">
        <f>BF15/10/2</f>
        <v>92592.5925925925</v>
      </c>
      <c r="BH15" s="38">
        <f>ROUNDUP(BG15/2734.37,0)</f>
        <v>34</v>
      </c>
      <c r="BI15" s="55">
        <f>BG15*1.5/100</f>
        <v>1388.888888888890</v>
      </c>
      <c r="BJ15" s="50">
        <f>(-0.0000004497*POWER(AM15,2))+(0.9588*AM15)+BI15</f>
        <v>24141.0616888889</v>
      </c>
      <c r="BK15" s="38">
        <f>BJ15/(9600/255)</f>
        <v>641.246951111111</v>
      </c>
      <c r="BL15" s="38">
        <f>(-0.0000004497*POWER(AM15,2))+(0.9588*AM15)-33214</f>
        <v>-10461.8272</v>
      </c>
    </row>
    <row r="16" ht="20.05" customHeight="1">
      <c r="A16" t="s" s="33">
        <v>242</v>
      </c>
      <c r="B16" t="s" s="34">
        <v>71</v>
      </c>
      <c r="C16" t="s" s="35">
        <v>197</v>
      </c>
      <c r="D16" t="s" s="35">
        <v>243</v>
      </c>
      <c r="E16" t="s" s="36">
        <v>244</v>
      </c>
      <c r="F16" t="s" s="36">
        <v>245</v>
      </c>
      <c r="G16" s="37">
        <v>26017</v>
      </c>
      <c r="H16" s="57">
        <v>60</v>
      </c>
      <c r="I16" s="57">
        <v>40</v>
      </c>
      <c r="J16" s="57">
        <v>20</v>
      </c>
      <c r="K16" s="57">
        <v>12</v>
      </c>
      <c r="L16" s="57">
        <v>25</v>
      </c>
      <c r="M16" s="57">
        <v>900</v>
      </c>
      <c r="N16" s="38">
        <f>AL16/5</f>
        <v>1000</v>
      </c>
      <c r="O16" s="38">
        <v>0</v>
      </c>
      <c r="P16" s="38">
        <v>35</v>
      </c>
      <c r="Q16" s="38">
        <v>0</v>
      </c>
      <c r="R16" s="38">
        <v>0</v>
      </c>
      <c r="S16" t="s" s="36">
        <v>106</v>
      </c>
      <c r="T16" s="38"/>
      <c r="U16" s="38">
        <v>600</v>
      </c>
      <c r="V16" s="39">
        <v>437</v>
      </c>
      <c r="W16" s="40">
        <f>(AJ16*2)/(9600/255)</f>
        <v>2390.625</v>
      </c>
      <c r="X16" s="38">
        <f>BH16</f>
        <v>305</v>
      </c>
      <c r="Y16" s="38">
        <f>BK16</f>
        <v>4844.101058593750</v>
      </c>
      <c r="Z16" s="41">
        <f>AI16/100/(700000/255)</f>
        <v>437.142857142857</v>
      </c>
      <c r="AA16" s="42">
        <f>1.28*AF16</f>
        <v>59.648</v>
      </c>
      <c r="AB16" s="42">
        <f>1.28*AG16</f>
        <v>64.64</v>
      </c>
      <c r="AC16" s="42">
        <f>1.28*AH16</f>
        <v>18.8928</v>
      </c>
      <c r="AD16" s="63">
        <v>420</v>
      </c>
      <c r="AE16" t="s" s="36">
        <v>246</v>
      </c>
      <c r="AF16" s="44">
        <v>46.6</v>
      </c>
      <c r="AG16" s="44">
        <v>50.5</v>
      </c>
      <c r="AH16" s="44">
        <v>14.76</v>
      </c>
      <c r="AI16" s="41">
        <v>120000000</v>
      </c>
      <c r="AJ16" s="41">
        <v>45000</v>
      </c>
      <c r="AK16" s="41"/>
      <c r="AL16" s="44">
        <v>5000</v>
      </c>
      <c r="AM16" s="44">
        <v>195000</v>
      </c>
      <c r="AN16" s="44">
        <v>92500</v>
      </c>
      <c r="AO16" s="44">
        <v>60000</v>
      </c>
      <c r="AP16" s="45">
        <f>AM16-AO16-AN16</f>
        <v>42500</v>
      </c>
      <c r="AQ16" s="45">
        <f>(AP16/0.8)/(AL16/1.852)*54</f>
        <v>1062.585</v>
      </c>
      <c r="AR16" s="44">
        <v>5</v>
      </c>
      <c r="AS16" s="44">
        <v>2</v>
      </c>
      <c r="AT16" s="46">
        <f>AQ16*0.673*54</f>
        <v>38616.46407</v>
      </c>
      <c r="AU16" s="46">
        <f>AM16/5</f>
        <v>39000</v>
      </c>
      <c r="AV16" s="46">
        <f>AR16*(AS16*1.3*300)</f>
        <v>3900</v>
      </c>
      <c r="AW16" s="46">
        <f>(BB16*3/100)</f>
        <v>15082.0311</v>
      </c>
      <c r="AX16" s="47">
        <f>AT16+AU16+AV16+AW16</f>
        <v>96598.495169999995</v>
      </c>
      <c r="AY16" s="48">
        <f>AX16/(9600/255)</f>
        <v>2565.897527953130</v>
      </c>
      <c r="AZ16" s="49">
        <v>50000000</v>
      </c>
      <c r="BA16" s="41">
        <f>AZ16</f>
        <v>50000000</v>
      </c>
      <c r="BB16" s="50">
        <f>(BA16/2/50)+2734.37</f>
        <v>502734.37</v>
      </c>
      <c r="BC16" s="45">
        <f>BB16/2734.37</f>
        <v>183.857477225101</v>
      </c>
      <c r="BD16" s="51">
        <f>G16</f>
        <v>26017</v>
      </c>
      <c r="BE16" s="52">
        <v>3</v>
      </c>
      <c r="BF16" s="53">
        <f>BA16/BE16</f>
        <v>16666666.6666667</v>
      </c>
      <c r="BG16" s="54">
        <f>BF16/10/2</f>
        <v>833333.333333335</v>
      </c>
      <c r="BH16" s="38">
        <f>ROUNDUP(BG16/2734.37,0)</f>
        <v>305</v>
      </c>
      <c r="BI16" s="55">
        <f>BG16*1.5/100</f>
        <v>12500</v>
      </c>
      <c r="BJ16" s="50">
        <f>(-0.0000004497*POWER(AM16,2))+(0.9588*AM16)+BI16</f>
        <v>182366.1575</v>
      </c>
      <c r="BK16" s="38">
        <f>BJ16/(9600/255)</f>
        <v>4844.101058593750</v>
      </c>
      <c r="BL16" s="38">
        <f>(-0.0000004497*POWER(AM16,2))+(0.9588*AM16)-33214</f>
        <v>136652.1575</v>
      </c>
    </row>
    <row r="17" ht="32.05" customHeight="1">
      <c r="A17" t="s" s="33">
        <v>247</v>
      </c>
      <c r="B17" t="s" s="34">
        <v>71</v>
      </c>
      <c r="C17" t="s" s="35">
        <v>197</v>
      </c>
      <c r="D17" t="s" s="35">
        <v>248</v>
      </c>
      <c r="E17" t="s" s="36">
        <v>249</v>
      </c>
      <c r="F17" t="s" s="36">
        <v>250</v>
      </c>
      <c r="G17" s="37">
        <v>33496</v>
      </c>
      <c r="H17" s="38">
        <v>24</v>
      </c>
      <c r="I17" s="38">
        <v>50</v>
      </c>
      <c r="J17" s="38">
        <v>20</v>
      </c>
      <c r="K17" s="38">
        <v>188</v>
      </c>
      <c r="L17" s="38">
        <v>78</v>
      </c>
      <c r="M17" s="38">
        <v>1080</v>
      </c>
      <c r="N17" s="38">
        <f>AL17/5</f>
        <v>896</v>
      </c>
      <c r="O17" s="38">
        <v>0</v>
      </c>
      <c r="P17" s="38">
        <v>39</v>
      </c>
      <c r="Q17" s="38">
        <v>0</v>
      </c>
      <c r="R17" s="38">
        <v>0</v>
      </c>
      <c r="S17" t="s" s="36">
        <v>106</v>
      </c>
      <c r="T17" s="38"/>
      <c r="U17" s="38">
        <v>770</v>
      </c>
      <c r="V17" s="39">
        <v>725</v>
      </c>
      <c r="W17" s="40">
        <f>(AJ17*2)/(9600/255)</f>
        <v>1236.75</v>
      </c>
      <c r="X17" s="38">
        <f>BH17</f>
        <v>392</v>
      </c>
      <c r="Y17" s="38">
        <f>BK17</f>
        <v>6343.836660369690</v>
      </c>
      <c r="Z17" s="41">
        <f>AI17/100/(700000/255)</f>
        <v>724.928571428571</v>
      </c>
      <c r="AA17" s="42">
        <f>1.67*AF17/2</f>
        <v>44.255</v>
      </c>
      <c r="AB17" s="42">
        <f>1.67*AG17/2</f>
        <v>43.42</v>
      </c>
      <c r="AC17" s="42">
        <f>1.67*AH17/2</f>
        <v>14.01965</v>
      </c>
      <c r="AD17" s="43">
        <v>3</v>
      </c>
      <c r="AE17" s="38"/>
      <c r="AF17" s="44">
        <v>53</v>
      </c>
      <c r="AG17" s="44">
        <v>52</v>
      </c>
      <c r="AH17" s="44">
        <v>16.79</v>
      </c>
      <c r="AI17" s="41">
        <v>199000000</v>
      </c>
      <c r="AJ17" s="41">
        <v>23280</v>
      </c>
      <c r="AK17" s="41">
        <v>24000</v>
      </c>
      <c r="AL17" s="45">
        <v>4480</v>
      </c>
      <c r="AM17" s="45">
        <v>265352</v>
      </c>
      <c r="AN17" s="45">
        <v>128140</v>
      </c>
      <c r="AO17" s="45">
        <v>77519</v>
      </c>
      <c r="AP17" s="45">
        <f>AM17-AO17-AN17</f>
        <v>59693</v>
      </c>
      <c r="AQ17" s="45">
        <f>(AP17/0.8)/(AL17/1.852)*54</f>
        <v>1665.674537946430</v>
      </c>
      <c r="AR17" s="45">
        <v>3</v>
      </c>
      <c r="AS17" s="45">
        <v>3</v>
      </c>
      <c r="AT17" s="46">
        <f>AQ17*0.673*54</f>
        <v>60533.9440580492</v>
      </c>
      <c r="AU17" s="46">
        <f>AM17/5</f>
        <v>53070.4</v>
      </c>
      <c r="AV17" s="46">
        <f>AR17*(AS17*1.3*300)</f>
        <v>3510</v>
      </c>
      <c r="AW17" s="46">
        <f>(BB17*3/100)</f>
        <v>67582.031099999993</v>
      </c>
      <c r="AX17" s="47">
        <f>AT17+AU17+AV17+AW17</f>
        <v>184696.375158049</v>
      </c>
      <c r="AY17" s="48">
        <f>AX17/(9600/255)</f>
        <v>4905.997465135680</v>
      </c>
      <c r="AZ17" s="49">
        <v>225000000</v>
      </c>
      <c r="BA17" s="41">
        <f>AZ17</f>
        <v>225000000</v>
      </c>
      <c r="BB17" s="50">
        <f>(BA17/2/50)+2734.37</f>
        <v>2252734.37</v>
      </c>
      <c r="BC17" s="45">
        <f>BB17/2734.37</f>
        <v>823.858647512955</v>
      </c>
      <c r="BD17" s="51">
        <f>G17</f>
        <v>33496</v>
      </c>
      <c r="BE17" s="52">
        <v>10.5</v>
      </c>
      <c r="BF17" s="53">
        <f>BA17/BE17</f>
        <v>21428571.4285714</v>
      </c>
      <c r="BG17" s="54">
        <f>BF17/10/2</f>
        <v>1071428.57142857</v>
      </c>
      <c r="BH17" s="38">
        <f>ROUNDUP(BG17/2734.37,0)</f>
        <v>392</v>
      </c>
      <c r="BI17" s="55">
        <f>BG17*1.5/100</f>
        <v>16071.4285714286</v>
      </c>
      <c r="BJ17" s="50">
        <f>(-0.0000004497*POWER(AM17,2))+(0.9588*AM17)+BI17</f>
        <v>238826.7919198</v>
      </c>
      <c r="BK17" s="38">
        <f>BJ17/(9600/255)</f>
        <v>6343.836660369690</v>
      </c>
      <c r="BL17" s="38">
        <f>(-0.0000004497*POWER(AM17,2))+(0.9588*AM17)-33214</f>
        <v>189541.363348371</v>
      </c>
    </row>
    <row r="18" ht="20.05" customHeight="1">
      <c r="A18" t="s" s="33">
        <v>251</v>
      </c>
      <c r="B18" t="s" s="34">
        <v>71</v>
      </c>
      <c r="C18" t="s" s="35">
        <v>197</v>
      </c>
      <c r="D18" t="s" s="35">
        <v>252</v>
      </c>
      <c r="E18" t="s" s="36">
        <v>253</v>
      </c>
      <c r="F18" t="s" s="36">
        <v>254</v>
      </c>
      <c r="G18" s="37">
        <v>40158</v>
      </c>
      <c r="H18" s="38">
        <v>30</v>
      </c>
      <c r="I18" s="38">
        <v>40</v>
      </c>
      <c r="J18" s="38">
        <v>20</v>
      </c>
      <c r="K18" s="38">
        <v>200</v>
      </c>
      <c r="L18" s="38">
        <v>69</v>
      </c>
      <c r="M18" s="38">
        <v>858</v>
      </c>
      <c r="N18" s="38">
        <f>AL18/5</f>
        <v>660</v>
      </c>
      <c r="O18" s="38">
        <v>0</v>
      </c>
      <c r="P18" s="38">
        <v>35</v>
      </c>
      <c r="Q18" s="38">
        <v>0</v>
      </c>
      <c r="R18" s="38">
        <v>0</v>
      </c>
      <c r="S18" t="s" s="36">
        <v>76</v>
      </c>
      <c r="T18" s="38"/>
      <c r="U18" s="38">
        <v>385</v>
      </c>
      <c r="V18" s="39">
        <v>856</v>
      </c>
      <c r="W18" s="40">
        <f>(AJ18*2)/(9600/255)</f>
        <v>1062.5</v>
      </c>
      <c r="X18" s="38">
        <f>BH18</f>
        <v>126</v>
      </c>
      <c r="Y18" s="38">
        <f>BK18</f>
        <v>3490.131116450890</v>
      </c>
      <c r="Z18" s="41">
        <f>AI18/100/(700000/255)</f>
        <v>856.071428571429</v>
      </c>
      <c r="AA18" s="42">
        <f>1.67*AF18/2</f>
        <v>37.6585</v>
      </c>
      <c r="AB18" s="42">
        <f>1.67*AG18/2</f>
        <v>35.404</v>
      </c>
      <c r="AC18" s="42">
        <f>1.67*AH18/2</f>
        <v>12.2745</v>
      </c>
      <c r="AD18" s="43">
        <v>4</v>
      </c>
      <c r="AE18" s="38"/>
      <c r="AF18" s="44">
        <v>45.1</v>
      </c>
      <c r="AG18" s="44">
        <v>42.4</v>
      </c>
      <c r="AH18" s="44">
        <v>14.7</v>
      </c>
      <c r="AI18" s="41">
        <v>235000000</v>
      </c>
      <c r="AJ18" s="41">
        <v>20000</v>
      </c>
      <c r="AK18" s="41"/>
      <c r="AL18" s="45">
        <v>3300</v>
      </c>
      <c r="AM18" s="45">
        <v>141000</v>
      </c>
      <c r="AN18" s="45">
        <v>76500</v>
      </c>
      <c r="AO18" s="45">
        <v>37000</v>
      </c>
      <c r="AP18" s="45">
        <f>AM18-AO18-AN18</f>
        <v>27500</v>
      </c>
      <c r="AQ18" s="45">
        <f>(AP18/0.8)/(AL18/1.852)*54</f>
        <v>1041.75</v>
      </c>
      <c r="AR18" s="45">
        <v>3</v>
      </c>
      <c r="AS18" s="45">
        <v>3</v>
      </c>
      <c r="AT18" s="46">
        <f>AQ18*0.673*54</f>
        <v>37859.2785</v>
      </c>
      <c r="AU18" s="46">
        <f>AM18/5</f>
        <v>28200</v>
      </c>
      <c r="AV18" s="46">
        <f>AR18*(AS18*1.3*300)</f>
        <v>3510</v>
      </c>
      <c r="AW18" s="46">
        <f>(BB18*3/100)</f>
        <v>36082.0311</v>
      </c>
      <c r="AX18" s="47">
        <f>AT18+AU18+AV18+AW18</f>
        <v>105651.3096</v>
      </c>
      <c r="AY18" s="48">
        <f>AX18/(9600/255)</f>
        <v>2806.36291125</v>
      </c>
      <c r="AZ18" s="49">
        <v>120000000</v>
      </c>
      <c r="BA18" s="41">
        <f>AZ18</f>
        <v>120000000</v>
      </c>
      <c r="BB18" s="50">
        <f>(BA18/2/50)+2734.37</f>
        <v>1202734.37</v>
      </c>
      <c r="BC18" s="45">
        <f>BB18/2734.37</f>
        <v>439.857945340243</v>
      </c>
      <c r="BD18" s="51">
        <f>G18</f>
        <v>40158</v>
      </c>
      <c r="BE18" s="52">
        <v>17.5</v>
      </c>
      <c r="BF18" s="53">
        <f>BA18/BE18</f>
        <v>6857142.85714286</v>
      </c>
      <c r="BG18" s="54">
        <f>BF18/10/2</f>
        <v>342857.142857143</v>
      </c>
      <c r="BH18" s="38">
        <f>ROUNDUP(BG18/2734.37,0)</f>
        <v>126</v>
      </c>
      <c r="BI18" s="55">
        <f>BG18*1.5/100</f>
        <v>5142.857142857150</v>
      </c>
      <c r="BJ18" s="50">
        <f>(-0.0000004497*POWER(AM18,2))+(0.9588*AM18)+BI18</f>
        <v>131393.171442857</v>
      </c>
      <c r="BK18" s="38">
        <f>BJ18/(9600/255)</f>
        <v>3490.131116450890</v>
      </c>
      <c r="BL18" s="38">
        <f>(-0.0000004497*POWER(AM18,2))+(0.9588*AM18)-33214</f>
        <v>93036.3143</v>
      </c>
    </row>
    <row r="19" ht="20.05" customHeight="1">
      <c r="A19" t="s" s="33">
        <v>80</v>
      </c>
      <c r="B19" t="s" s="34">
        <v>71</v>
      </c>
      <c r="C19" t="s" s="35">
        <v>197</v>
      </c>
      <c r="D19" t="s" s="35">
        <v>255</v>
      </c>
      <c r="E19" t="s" s="36">
        <v>81</v>
      </c>
      <c r="F19" t="s" s="36">
        <v>82</v>
      </c>
      <c r="G19" s="37">
        <v>42214</v>
      </c>
      <c r="H19" s="38">
        <v>40</v>
      </c>
      <c r="I19" s="38">
        <v>35</v>
      </c>
      <c r="J19" s="38">
        <v>10</v>
      </c>
      <c r="K19" s="38">
        <v>2</v>
      </c>
      <c r="L19" s="38">
        <v>3</v>
      </c>
      <c r="M19" s="38">
        <v>417</v>
      </c>
      <c r="N19" s="38">
        <f>AL19/5</f>
        <v>514</v>
      </c>
      <c r="O19" s="38">
        <v>0</v>
      </c>
      <c r="P19" s="38">
        <v>40</v>
      </c>
      <c r="Q19" s="38">
        <v>19</v>
      </c>
      <c r="R19" s="38">
        <v>10</v>
      </c>
      <c r="S19" t="s" s="36">
        <v>76</v>
      </c>
      <c r="T19" s="38"/>
      <c r="U19" s="38"/>
      <c r="V19" s="39">
        <v>73</v>
      </c>
      <c r="W19" s="40">
        <f>(AJ19*2)/(9600/255)</f>
        <v>701.25</v>
      </c>
      <c r="X19" s="38">
        <f>BH19</f>
        <v>13</v>
      </c>
      <c r="Y19" s="38">
        <f>BK19</f>
        <v>191.322318922697</v>
      </c>
      <c r="Z19" s="41">
        <f>AI19/100/(700000/255)</f>
        <v>72.8571428571429</v>
      </c>
      <c r="AA19" s="42">
        <f>1.28*AF19</f>
        <v>20.096</v>
      </c>
      <c r="AB19" s="42">
        <f>1.28*AG19</f>
        <v>24.9344</v>
      </c>
      <c r="AC19" s="42">
        <f>1.28*AH19</f>
        <v>7.6416</v>
      </c>
      <c r="AD19" s="43">
        <v>19</v>
      </c>
      <c r="AE19" s="38">
        <v>1200</v>
      </c>
      <c r="AF19" s="44">
        <v>15.7</v>
      </c>
      <c r="AG19" s="44">
        <v>19.48</v>
      </c>
      <c r="AH19" s="44">
        <v>5.97</v>
      </c>
      <c r="AI19" s="41">
        <v>20000000</v>
      </c>
      <c r="AJ19" s="41">
        <v>13200</v>
      </c>
      <c r="AK19" s="41"/>
      <c r="AL19" s="45">
        <v>2570</v>
      </c>
      <c r="AM19" s="45">
        <v>7000</v>
      </c>
      <c r="AN19" s="45">
        <v>4200</v>
      </c>
      <c r="AO19" s="45">
        <v>2300</v>
      </c>
      <c r="AP19" s="45">
        <f>AM19-AO19-AN19</f>
        <v>500</v>
      </c>
      <c r="AQ19" s="45">
        <f>(AP19/0.8)/(AL19/1.852)*54</f>
        <v>24.3210116731518</v>
      </c>
      <c r="AR19" s="45">
        <v>2</v>
      </c>
      <c r="AS19" s="45">
        <v>3</v>
      </c>
      <c r="AT19" s="46">
        <f>AQ19*0.673*54</f>
        <v>883.874206225683</v>
      </c>
      <c r="AU19" s="46">
        <f>AM19/5</f>
        <v>1400</v>
      </c>
      <c r="AV19" s="46">
        <f>AR19*(AS19*1.3*300)</f>
        <v>2340</v>
      </c>
      <c r="AW19" s="46">
        <f>(BB19*3/100)</f>
        <v>3982.0311</v>
      </c>
      <c r="AX19" s="47">
        <f>AT19+AU19+AV19+AW19</f>
        <v>8605.905306225681</v>
      </c>
      <c r="AY19" s="48">
        <f>AX19/(9600/255)</f>
        <v>228.594359696620</v>
      </c>
      <c r="AZ19" s="49"/>
      <c r="BA19" s="41">
        <v>13000000</v>
      </c>
      <c r="BB19" s="50">
        <f>(BA19/2/50)+2734.37</f>
        <v>132734.37</v>
      </c>
      <c r="BC19" s="45">
        <f>BB19/2734.37</f>
        <v>48.5429440785263</v>
      </c>
      <c r="BD19" s="51">
        <f>G19</f>
        <v>42214</v>
      </c>
      <c r="BE19" s="52">
        <v>19</v>
      </c>
      <c r="BF19" s="53">
        <f>BA19/BE19</f>
        <v>684210.526315789</v>
      </c>
      <c r="BG19" s="54">
        <f>BF19/10/2</f>
        <v>34210.5263157895</v>
      </c>
      <c r="BH19" s="38">
        <f>ROUNDUP(BG19/2734.37,0)</f>
        <v>13</v>
      </c>
      <c r="BI19" s="55">
        <f>BG19*1.5/100</f>
        <v>513.157894736843</v>
      </c>
      <c r="BJ19" s="50">
        <f>(-0.0000004497*POWER(AM19,2))+(0.9588*AM19)+BI19</f>
        <v>7202.722594736840</v>
      </c>
      <c r="BK19" s="38">
        <f>BJ19/(9600/255)</f>
        <v>191.322318922697</v>
      </c>
      <c r="BL19" s="38">
        <f>(-0.0000004497*POWER(AM19,2))+(0.9588*AM19)-33214</f>
        <v>-26524.4353</v>
      </c>
    </row>
    <row r="20" ht="20.05" customHeight="1">
      <c r="A20" t="s" s="33">
        <v>167</v>
      </c>
      <c r="B20" t="s" s="34">
        <v>71</v>
      </c>
      <c r="C20" t="s" s="35">
        <v>197</v>
      </c>
      <c r="D20" t="s" s="35">
        <v>256</v>
      </c>
      <c r="E20" t="s" s="36">
        <v>257</v>
      </c>
      <c r="F20" t="s" s="36">
        <v>258</v>
      </c>
      <c r="G20" s="37">
        <v>5010</v>
      </c>
      <c r="H20" s="38">
        <v>19</v>
      </c>
      <c r="I20" s="38">
        <v>15</v>
      </c>
      <c r="J20" s="38">
        <v>2</v>
      </c>
      <c r="K20" s="38">
        <v>1</v>
      </c>
      <c r="L20" s="38">
        <v>1</v>
      </c>
      <c r="M20" s="38">
        <v>153</v>
      </c>
      <c r="N20" s="38">
        <f>AL20/5</f>
        <v>80</v>
      </c>
      <c r="O20" s="38">
        <v>0</v>
      </c>
      <c r="P20" s="38">
        <v>15</v>
      </c>
      <c r="Q20" s="38">
        <v>0</v>
      </c>
      <c r="R20" s="38">
        <v>2</v>
      </c>
      <c r="S20" t="s" s="36">
        <v>76</v>
      </c>
      <c r="T20" s="38"/>
      <c r="U20" s="38"/>
      <c r="V20" s="39">
        <v>1</v>
      </c>
      <c r="W20" s="40">
        <f>(AJ20*2)/(9600/255)</f>
        <v>10.625</v>
      </c>
      <c r="X20" s="38">
        <f>BH20</f>
        <v>1</v>
      </c>
      <c r="Y20" s="38">
        <f>BK20</f>
        <v>21.3096116068594</v>
      </c>
      <c r="Z20" s="41">
        <f>AI20/100/(700000/255)</f>
        <v>0.0291428571428571</v>
      </c>
      <c r="AA20" s="42">
        <f>1.67*AF20</f>
        <v>15.03</v>
      </c>
      <c r="AB20" s="42">
        <f>1.67*AG20</f>
        <v>18.37</v>
      </c>
      <c r="AC20" s="42">
        <f>1.67*AH20</f>
        <v>5.3106</v>
      </c>
      <c r="AD20" s="43">
        <v>2</v>
      </c>
      <c r="AE20" s="38"/>
      <c r="AF20" s="44">
        <v>9</v>
      </c>
      <c r="AG20" s="44">
        <v>11</v>
      </c>
      <c r="AH20" s="44">
        <v>3.18</v>
      </c>
      <c r="AI20" s="41">
        <v>8000</v>
      </c>
      <c r="AJ20" s="41">
        <v>200</v>
      </c>
      <c r="AK20" s="41"/>
      <c r="AL20" s="45">
        <v>400</v>
      </c>
      <c r="AM20" s="45">
        <v>830</v>
      </c>
      <c r="AN20" s="45">
        <v>558</v>
      </c>
      <c r="AO20" s="45">
        <v>170</v>
      </c>
      <c r="AP20" s="45">
        <f>AM20-AO20-AN20</f>
        <v>102</v>
      </c>
      <c r="AQ20" s="45">
        <f>(AP20/0.8)/(AL20/1.852)*54</f>
        <v>31.87755</v>
      </c>
      <c r="AR20" s="45">
        <v>2</v>
      </c>
      <c r="AS20" s="45">
        <v>1</v>
      </c>
      <c r="AT20" s="46">
        <f>AQ20*0.673*54</f>
        <v>1158.4939221</v>
      </c>
      <c r="AU20" s="46">
        <f>AM20/5</f>
        <v>166</v>
      </c>
      <c r="AV20" s="46">
        <f>AR20*(AS20*1.3*300)</f>
        <v>780</v>
      </c>
      <c r="AW20" s="46">
        <f>(BB20*3/100)</f>
        <v>84.7311</v>
      </c>
      <c r="AX20" s="47">
        <f>AT20+AU20+AV20+AW20</f>
        <v>2189.2250221</v>
      </c>
      <c r="AY20" s="48">
        <f>AX20/(9600/255)</f>
        <v>58.1512896495312</v>
      </c>
      <c r="AZ20" s="49">
        <v>9000</v>
      </c>
      <c r="BA20" s="41">
        <f>AZ20</f>
        <v>9000</v>
      </c>
      <c r="BB20" s="50">
        <f>(BA20/2/50)+2734.37</f>
        <v>2824.37</v>
      </c>
      <c r="BC20" s="45">
        <f>BB20/2734.37</f>
        <v>1.03291434590052</v>
      </c>
      <c r="BD20" s="51">
        <f>G20</f>
        <v>5010</v>
      </c>
      <c r="BE20" s="52">
        <v>1</v>
      </c>
      <c r="BF20" s="53">
        <f>BA20/BE20</f>
        <v>9000</v>
      </c>
      <c r="BG20" s="54">
        <f>BF20/10/2</f>
        <v>450</v>
      </c>
      <c r="BH20" s="38">
        <f>ROUNDUP(BG20/2734.37,0)</f>
        <v>1</v>
      </c>
      <c r="BI20" s="55">
        <f>BG20*1.5/100</f>
        <v>6.75</v>
      </c>
      <c r="BJ20" s="50">
        <f>(-0.0000004497*POWER(AM20,2))+(0.9588*AM20)+BI20</f>
        <v>802.2442016700001</v>
      </c>
      <c r="BK20" s="38">
        <f>BJ20/(9600/255)</f>
        <v>21.3096116068594</v>
      </c>
      <c r="BL20" s="38">
        <f>(-0.0000004497*POWER(AM20,2))+(0.9588*AM20)-33214</f>
        <v>-32418.50579833</v>
      </c>
    </row>
    <row r="21" ht="20.05" customHeight="1">
      <c r="A21" t="s" s="33">
        <v>168</v>
      </c>
      <c r="B21" t="s" s="34">
        <v>71</v>
      </c>
      <c r="C21" t="s" s="35">
        <v>197</v>
      </c>
      <c r="D21" t="s" s="35">
        <v>259</v>
      </c>
      <c r="E21" t="s" s="36">
        <v>260</v>
      </c>
      <c r="F21" t="s" s="36">
        <v>261</v>
      </c>
      <c r="G21" s="37">
        <v>6849</v>
      </c>
      <c r="H21" s="38">
        <v>10</v>
      </c>
      <c r="I21" s="38">
        <v>15</v>
      </c>
      <c r="J21" s="38">
        <v>2</v>
      </c>
      <c r="K21" s="38">
        <v>2</v>
      </c>
      <c r="L21" s="38">
        <v>1</v>
      </c>
      <c r="M21" s="38">
        <v>235</v>
      </c>
      <c r="N21" s="38">
        <f>AL21/5</f>
        <v>116</v>
      </c>
      <c r="O21" s="38">
        <v>0</v>
      </c>
      <c r="P21" s="38">
        <v>20</v>
      </c>
      <c r="Q21" s="38">
        <v>0</v>
      </c>
      <c r="R21" s="38">
        <v>2</v>
      </c>
      <c r="S21" t="s" s="36">
        <v>76</v>
      </c>
      <c r="T21" s="38"/>
      <c r="U21" s="38"/>
      <c r="V21" s="39">
        <v>1</v>
      </c>
      <c r="W21" s="40">
        <f>(AJ21*2)/(9600/255)</f>
        <v>21.25</v>
      </c>
      <c r="X21" s="38">
        <f>BH21</f>
        <v>1</v>
      </c>
      <c r="Y21" s="38">
        <f>BK21</f>
        <v>29.4538353433594</v>
      </c>
      <c r="Z21" s="41">
        <f>AI21/100/(700000/255)</f>
        <v>0.0364285714285714</v>
      </c>
      <c r="AA21" s="42">
        <f>1.67*AF21</f>
        <v>10.855</v>
      </c>
      <c r="AB21" s="42">
        <f>1.67*AG21</f>
        <v>16.199</v>
      </c>
      <c r="AC21" s="42">
        <f>1.67*AH21</f>
        <v>4.342</v>
      </c>
      <c r="AD21" s="43">
        <v>1</v>
      </c>
      <c r="AE21" s="38">
        <v>1571</v>
      </c>
      <c r="AF21" s="44">
        <v>6.5</v>
      </c>
      <c r="AG21" s="44">
        <v>9.699999999999999</v>
      </c>
      <c r="AH21" s="44">
        <v>2.6</v>
      </c>
      <c r="AI21" s="41">
        <v>10000</v>
      </c>
      <c r="AJ21" s="41">
        <v>400</v>
      </c>
      <c r="AK21" s="41"/>
      <c r="AL21" s="45">
        <v>580</v>
      </c>
      <c r="AM21" s="45">
        <v>1150</v>
      </c>
      <c r="AN21" s="45">
        <v>760</v>
      </c>
      <c r="AO21" s="45">
        <v>85</v>
      </c>
      <c r="AP21" s="45">
        <f>AM21-AO21-AN21</f>
        <v>305</v>
      </c>
      <c r="AQ21" s="45">
        <f>(AP21/0.8)/(AL21/1.852)*54</f>
        <v>65.7380172413793</v>
      </c>
      <c r="AR21" s="45">
        <v>1</v>
      </c>
      <c r="AS21" s="45">
        <v>1</v>
      </c>
      <c r="AT21" s="46">
        <f>AQ21*0.673*54</f>
        <v>2389.051022586210</v>
      </c>
      <c r="AU21" s="46">
        <f>AM21/5</f>
        <v>230</v>
      </c>
      <c r="AV21" s="46">
        <f>AR21*(AS21*1.3*300)</f>
        <v>390</v>
      </c>
      <c r="AW21" s="46">
        <f>(BB21*3/100)</f>
        <v>84.7611</v>
      </c>
      <c r="AX21" s="47">
        <f>AT21+AU21+AV21+AW21</f>
        <v>3093.812122586210</v>
      </c>
      <c r="AY21" s="48">
        <f>AX21/(9600/255)</f>
        <v>82.1793845061962</v>
      </c>
      <c r="AZ21" s="49"/>
      <c r="BA21" s="41">
        <v>9100</v>
      </c>
      <c r="BB21" s="50">
        <f>(BA21/2/50)+2734.37</f>
        <v>2825.37</v>
      </c>
      <c r="BC21" s="45">
        <f>BB21/2734.37</f>
        <v>1.03328006085497</v>
      </c>
      <c r="BD21" s="51">
        <f>G21</f>
        <v>6849</v>
      </c>
      <c r="BE21" s="52">
        <v>1</v>
      </c>
      <c r="BF21" s="53">
        <f>BA21/BE21</f>
        <v>9100</v>
      </c>
      <c r="BG21" s="54">
        <f>BF21/10/2</f>
        <v>455</v>
      </c>
      <c r="BH21" s="38">
        <f>ROUNDUP(BG21/2734.37,0)</f>
        <v>1</v>
      </c>
      <c r="BI21" s="55">
        <f>BG21*1.5/100</f>
        <v>6.825</v>
      </c>
      <c r="BJ21" s="50">
        <f>(-0.0000004497*POWER(AM21,2))+(0.9588*AM21)+BI21</f>
        <v>1108.85027175</v>
      </c>
      <c r="BK21" s="38">
        <f>BJ21/(9600/255)</f>
        <v>29.4538353433594</v>
      </c>
      <c r="BL21" s="38">
        <f>(-0.0000004497*POWER(AM21,2))+(0.9588*AM21)-33214</f>
        <v>-32111.97472825</v>
      </c>
    </row>
    <row r="22" ht="20.05" customHeight="1">
      <c r="A22" t="s" s="33">
        <v>262</v>
      </c>
      <c r="B22" t="s" s="34">
        <v>71</v>
      </c>
      <c r="C22" t="s" s="35">
        <v>197</v>
      </c>
      <c r="D22" t="s" s="35">
        <v>263</v>
      </c>
      <c r="E22" t="s" s="36">
        <v>264</v>
      </c>
      <c r="F22" t="s" s="36">
        <v>265</v>
      </c>
      <c r="G22" s="37">
        <v>8021</v>
      </c>
      <c r="H22" s="38">
        <v>4</v>
      </c>
      <c r="I22" s="38">
        <v>6</v>
      </c>
      <c r="J22" s="38">
        <v>5</v>
      </c>
      <c r="K22" s="38">
        <v>3</v>
      </c>
      <c r="L22" s="38">
        <v>3</v>
      </c>
      <c r="M22" s="38">
        <v>240</v>
      </c>
      <c r="N22" s="38">
        <f>AL22/5</f>
        <v>90</v>
      </c>
      <c r="O22" s="38">
        <v>0</v>
      </c>
      <c r="P22" s="38">
        <v>30</v>
      </c>
      <c r="Q22" s="38">
        <v>1</v>
      </c>
      <c r="R22" s="38">
        <v>4</v>
      </c>
      <c r="S22" t="s" s="36">
        <v>76</v>
      </c>
      <c r="T22" s="38"/>
      <c r="U22" s="38"/>
      <c r="V22" s="39">
        <v>1</v>
      </c>
      <c r="W22" s="40">
        <f>(AJ22*2)/(9600/255)</f>
        <v>15.9375</v>
      </c>
      <c r="X22" s="38">
        <f>BH22</f>
        <v>1</v>
      </c>
      <c r="Y22" s="38">
        <f>BK22</f>
        <v>26.1443566344375</v>
      </c>
      <c r="Z22" s="41">
        <f>AI22/100/(700000/255)</f>
        <v>0.0364285714285714</v>
      </c>
      <c r="AA22" s="42">
        <f>1.28*AF22</f>
        <v>8.9344</v>
      </c>
      <c r="AB22" s="42">
        <f>1.28*AG22</f>
        <v>13.1072</v>
      </c>
      <c r="AC22" s="42">
        <f>1.28*AH22</f>
        <v>3.5584</v>
      </c>
      <c r="AD22" s="43"/>
      <c r="AE22" s="38">
        <v>14</v>
      </c>
      <c r="AF22" s="44">
        <v>6.98</v>
      </c>
      <c r="AG22" s="44">
        <v>10.24</v>
      </c>
      <c r="AH22" s="44">
        <v>2.78</v>
      </c>
      <c r="AI22" s="41">
        <v>10000</v>
      </c>
      <c r="AJ22" s="41">
        <v>300</v>
      </c>
      <c r="AK22" s="41"/>
      <c r="AL22" s="45">
        <v>450</v>
      </c>
      <c r="AM22" s="45">
        <v>1020</v>
      </c>
      <c r="AN22" s="45">
        <v>720</v>
      </c>
      <c r="AO22" s="45">
        <v>85</v>
      </c>
      <c r="AP22" s="45">
        <f>AM22-AO22-AN22</f>
        <v>215</v>
      </c>
      <c r="AQ22" s="45">
        <f>(AP22/0.8)/(AL22/1.852)*54</f>
        <v>59.727</v>
      </c>
      <c r="AR22" s="45">
        <v>1</v>
      </c>
      <c r="AS22" s="45">
        <v>1</v>
      </c>
      <c r="AT22" s="46">
        <f>AQ22*0.673*54</f>
        <v>2170.598634</v>
      </c>
      <c r="AU22" s="46">
        <f>AM22/5</f>
        <v>204</v>
      </c>
      <c r="AV22" s="46">
        <f>AR22*(AS22*1.3*300)</f>
        <v>390</v>
      </c>
      <c r="AW22" s="46">
        <f>(BB22*3/100)</f>
        <v>84.7311</v>
      </c>
      <c r="AX22" s="47">
        <f>AT22+AU22+AV22+AW22</f>
        <v>2849.329734</v>
      </c>
      <c r="AY22" s="48">
        <f>AX22/(9600/255)</f>
        <v>75.685321059375</v>
      </c>
      <c r="AZ22" s="49"/>
      <c r="BA22" s="41">
        <v>9000</v>
      </c>
      <c r="BB22" s="50">
        <f>(BA22/2/50)+2734.37</f>
        <v>2824.37</v>
      </c>
      <c r="BC22" s="45">
        <f>BB22/2734.37</f>
        <v>1.03291434590052</v>
      </c>
      <c r="BD22" s="51">
        <f>G22</f>
        <v>8021</v>
      </c>
      <c r="BE22" s="52">
        <v>1</v>
      </c>
      <c r="BF22" s="53">
        <f>BA22/BE22</f>
        <v>9000</v>
      </c>
      <c r="BG22" s="54">
        <f>BF22/10/2</f>
        <v>450</v>
      </c>
      <c r="BH22" s="38">
        <f>ROUNDUP(BG22/2734.37,0)</f>
        <v>1</v>
      </c>
      <c r="BI22" s="55">
        <f>BG22*1.5/100</f>
        <v>6.75</v>
      </c>
      <c r="BJ22" s="50">
        <f>(-0.0000004497*POWER(AM22,2))+(0.9588*AM22)+BI22</f>
        <v>984.25813212</v>
      </c>
      <c r="BK22" s="38">
        <f>BJ22/(9600/255)</f>
        <v>26.1443566344375</v>
      </c>
      <c r="BL22" s="38">
        <f>(-0.0000004497*POWER(AM22,2))+(0.9588*AM22)-33214</f>
        <v>-32236.49186788</v>
      </c>
    </row>
    <row r="23" ht="20.05" customHeight="1">
      <c r="A23" t="s" s="33">
        <v>266</v>
      </c>
      <c r="B23" t="s" s="34">
        <v>71</v>
      </c>
      <c r="C23" t="s" s="35">
        <v>197</v>
      </c>
      <c r="D23" t="s" s="35">
        <v>267</v>
      </c>
      <c r="E23" t="s" s="36">
        <v>268</v>
      </c>
      <c r="F23" t="s" s="36">
        <v>269</v>
      </c>
      <c r="G23" s="56">
        <v>8475</v>
      </c>
      <c r="H23" s="38">
        <v>4</v>
      </c>
      <c r="I23" s="38">
        <v>10</v>
      </c>
      <c r="J23" s="38">
        <v>5</v>
      </c>
      <c r="K23" s="38">
        <v>3</v>
      </c>
      <c r="L23" s="38">
        <v>3</v>
      </c>
      <c r="M23" s="38">
        <v>229</v>
      </c>
      <c r="N23" s="38">
        <f>AL23/5</f>
        <v>80</v>
      </c>
      <c r="O23" s="38">
        <v>0</v>
      </c>
      <c r="P23" s="38">
        <v>35</v>
      </c>
      <c r="Q23" s="38">
        <v>0</v>
      </c>
      <c r="R23" s="38">
        <v>4</v>
      </c>
      <c r="S23" t="s" s="36">
        <v>76</v>
      </c>
      <c r="T23" s="38"/>
      <c r="U23" s="38"/>
      <c r="V23" s="39">
        <v>1</v>
      </c>
      <c r="W23" s="40">
        <f>(AJ23*2)/(9600/255)</f>
        <v>21.25</v>
      </c>
      <c r="X23" s="38">
        <f>BH23</f>
        <v>1</v>
      </c>
      <c r="Y23" s="38">
        <f>BK23</f>
        <v>22.1279292233194</v>
      </c>
      <c r="Z23" s="41">
        <f>AI23/100/(700000/255)</f>
        <v>0.0437142857142857</v>
      </c>
      <c r="AA23" s="42">
        <f>1.28*AF23</f>
        <v>7.552</v>
      </c>
      <c r="AB23" s="42">
        <f>1.28*AG23</f>
        <v>9.728</v>
      </c>
      <c r="AC23" s="42">
        <f>1.28*AH23</f>
        <v>0</v>
      </c>
      <c r="AD23" s="43"/>
      <c r="AE23" s="38">
        <v>20</v>
      </c>
      <c r="AF23" s="44">
        <v>5.9</v>
      </c>
      <c r="AG23" s="44">
        <v>7.6</v>
      </c>
      <c r="AH23" s="61"/>
      <c r="AI23" s="41">
        <v>12000</v>
      </c>
      <c r="AJ23" s="41">
        <v>400</v>
      </c>
      <c r="AK23" s="41"/>
      <c r="AL23" s="45">
        <v>400</v>
      </c>
      <c r="AM23" s="45">
        <v>862</v>
      </c>
      <c r="AN23" s="45">
        <v>637</v>
      </c>
      <c r="AO23" s="45">
        <v>85</v>
      </c>
      <c r="AP23" s="45">
        <f>AM23-AO23-AN23</f>
        <v>140</v>
      </c>
      <c r="AQ23" s="45">
        <f>(AP23/0.8)/(AL23/1.852)*54</f>
        <v>43.7535</v>
      </c>
      <c r="AR23" s="45">
        <v>1</v>
      </c>
      <c r="AS23" s="45">
        <v>1</v>
      </c>
      <c r="AT23" s="46">
        <f>AQ23*0.673*54</f>
        <v>1590.089697</v>
      </c>
      <c r="AU23" s="46">
        <f>AM23/5</f>
        <v>172.4</v>
      </c>
      <c r="AV23" s="46">
        <f>AR23*(AS23*1.3*300)</f>
        <v>390</v>
      </c>
      <c r="AW23" s="46">
        <f>(BB23*3/100)</f>
        <v>84.7911</v>
      </c>
      <c r="AX23" s="47">
        <f>AT23+AU23+AV23+AW23</f>
        <v>2237.280797</v>
      </c>
      <c r="AY23" s="48">
        <f>AX23/(9600/255)</f>
        <v>59.4277711703125</v>
      </c>
      <c r="AZ23" s="49"/>
      <c r="BA23" s="41">
        <v>9200</v>
      </c>
      <c r="BB23" s="50">
        <f>(BA23/2/50)+2734.37</f>
        <v>2826.37</v>
      </c>
      <c r="BC23" s="45">
        <f>BB23/2734.37</f>
        <v>1.03364577580942</v>
      </c>
      <c r="BD23" s="51">
        <f>G23</f>
        <v>8475</v>
      </c>
      <c r="BE23" s="52">
        <v>1</v>
      </c>
      <c r="BF23" s="53">
        <f>BA23/BE23</f>
        <v>9200</v>
      </c>
      <c r="BG23" s="54">
        <f>BF23/10/2</f>
        <v>460</v>
      </c>
      <c r="BH23" s="38">
        <f>ROUNDUP(BG23/2734.37,0)</f>
        <v>1</v>
      </c>
      <c r="BI23" s="55">
        <f>BG23*1.5/100</f>
        <v>6.9</v>
      </c>
      <c r="BJ23" s="50">
        <f>(-0.0000004497*POWER(AM23,2))+(0.9588*AM23)+BI23</f>
        <v>833.0514531132</v>
      </c>
      <c r="BK23" s="38">
        <f>BJ23/(9600/255)</f>
        <v>22.1279292233194</v>
      </c>
      <c r="BL23" s="38">
        <f>(-0.0000004497*POWER(AM23,2))+(0.9588*AM23)-33214</f>
        <v>-32387.8485468868</v>
      </c>
    </row>
    <row r="24" ht="20.05" customHeight="1">
      <c r="A24" t="s" s="33">
        <v>83</v>
      </c>
      <c r="B24" t="s" s="34">
        <v>71</v>
      </c>
      <c r="C24" t="s" s="35">
        <v>197</v>
      </c>
      <c r="D24" t="s" s="35">
        <v>270</v>
      </c>
      <c r="E24" t="s" s="36">
        <v>85</v>
      </c>
      <c r="F24" t="s" s="36">
        <v>86</v>
      </c>
      <c r="G24" s="56">
        <v>9147</v>
      </c>
      <c r="H24" s="38">
        <v>4</v>
      </c>
      <c r="I24" s="38">
        <v>12</v>
      </c>
      <c r="J24" s="38">
        <v>5</v>
      </c>
      <c r="K24" s="38">
        <v>3</v>
      </c>
      <c r="L24" s="38">
        <v>3</v>
      </c>
      <c r="M24" s="38">
        <v>245</v>
      </c>
      <c r="N24" s="38">
        <f>AL24/5</f>
        <v>110</v>
      </c>
      <c r="O24" s="38">
        <v>0</v>
      </c>
      <c r="P24" s="38">
        <v>35</v>
      </c>
      <c r="Q24" s="38">
        <v>0</v>
      </c>
      <c r="R24" s="38">
        <v>4</v>
      </c>
      <c r="S24" t="s" s="36">
        <v>76</v>
      </c>
      <c r="T24" s="38"/>
      <c r="U24" s="38"/>
      <c r="V24" s="39">
        <v>1</v>
      </c>
      <c r="W24" s="40">
        <f>(AJ24*2)/(9600/255)</f>
        <v>22.3125</v>
      </c>
      <c r="X24" s="38">
        <f>BH24</f>
        <v>1</v>
      </c>
      <c r="Y24" s="38">
        <f>BK24</f>
        <v>27.5497036913086</v>
      </c>
      <c r="Z24" s="41">
        <f>AI24/100/(700000/255)</f>
        <v>0.0437142857142857</v>
      </c>
      <c r="AA24" s="42">
        <f>1.28*AF24</f>
        <v>8.7936</v>
      </c>
      <c r="AB24" s="42">
        <f>1.28*AG24</f>
        <v>11.392</v>
      </c>
      <c r="AC24" s="42">
        <f>1.28*AH24</f>
        <v>3.5072</v>
      </c>
      <c r="AD24" s="43"/>
      <c r="AE24" s="38">
        <v>137</v>
      </c>
      <c r="AF24" s="44">
        <v>6.87</v>
      </c>
      <c r="AG24" s="44">
        <v>8.9</v>
      </c>
      <c r="AH24" s="44">
        <v>2.74</v>
      </c>
      <c r="AI24" s="41">
        <v>12000</v>
      </c>
      <c r="AJ24" s="41">
        <v>420</v>
      </c>
      <c r="AK24" s="41"/>
      <c r="AL24" s="45">
        <v>550</v>
      </c>
      <c r="AM24" s="45">
        <v>1075</v>
      </c>
      <c r="AN24" s="45">
        <v>765</v>
      </c>
      <c r="AO24" s="45">
        <v>85</v>
      </c>
      <c r="AP24" s="45">
        <f>AM24-AO24-AN24</f>
        <v>225</v>
      </c>
      <c r="AQ24" s="45">
        <f>(AP24/0.8)/(AL24/1.852)*54</f>
        <v>51.1404545454545</v>
      </c>
      <c r="AR24" s="45">
        <v>1</v>
      </c>
      <c r="AS24" s="45">
        <v>1</v>
      </c>
      <c r="AT24" s="46">
        <f>AQ24*0.673*54</f>
        <v>1858.546399090910</v>
      </c>
      <c r="AU24" s="46">
        <f>AM24/5</f>
        <v>215</v>
      </c>
      <c r="AV24" s="46">
        <f>AR24*(AS24*1.3*300)</f>
        <v>390</v>
      </c>
      <c r="AW24" s="46">
        <f>(BB24*3/100)</f>
        <v>84.8211</v>
      </c>
      <c r="AX24" s="47">
        <f>AT24+AU24+AV24+AW24</f>
        <v>2548.367499090910</v>
      </c>
      <c r="AY24" s="48">
        <f>AX24/(9600/255)</f>
        <v>67.6910116946023</v>
      </c>
      <c r="AZ24" s="49"/>
      <c r="BA24" s="41">
        <v>9300</v>
      </c>
      <c r="BB24" s="50">
        <f>(BA24/2/50)+2734.37</f>
        <v>2827.37</v>
      </c>
      <c r="BC24" s="45">
        <f>BB24/2734.37</f>
        <v>1.03401149076387</v>
      </c>
      <c r="BD24" s="51">
        <f>G24</f>
        <v>9147</v>
      </c>
      <c r="BE24" s="52">
        <v>1</v>
      </c>
      <c r="BF24" s="53">
        <f>BA24/BE24</f>
        <v>9300</v>
      </c>
      <c r="BG24" s="54">
        <f>BF24/10/2</f>
        <v>465</v>
      </c>
      <c r="BH24" s="38">
        <f>ROUNDUP(BG24/2734.37,0)</f>
        <v>1</v>
      </c>
      <c r="BI24" s="55">
        <f>BG24*1.5/100</f>
        <v>6.975</v>
      </c>
      <c r="BJ24" s="50">
        <f>(-0.0000004497*POWER(AM24,2))+(0.9588*AM24)+BI24</f>
        <v>1037.1653154375</v>
      </c>
      <c r="BK24" s="38">
        <f>BJ24/(9600/255)</f>
        <v>27.5497036913086</v>
      </c>
      <c r="BL24" s="38">
        <f>(-0.0000004497*POWER(AM24,2))+(0.9588*AM24)-33214</f>
        <v>-32183.8096845625</v>
      </c>
    </row>
    <row r="25" ht="20.05" customHeight="1">
      <c r="A25" t="s" s="33">
        <v>271</v>
      </c>
      <c r="B25" t="s" s="34">
        <v>71</v>
      </c>
      <c r="C25" t="s" s="35">
        <v>197</v>
      </c>
      <c r="D25" t="s" s="35">
        <v>272</v>
      </c>
      <c r="E25" t="s" s="36">
        <v>273</v>
      </c>
      <c r="F25" t="s" s="36">
        <v>274</v>
      </c>
      <c r="G25" s="37">
        <v>10817</v>
      </c>
      <c r="H25" s="38">
        <v>4</v>
      </c>
      <c r="I25" s="38">
        <v>12</v>
      </c>
      <c r="J25" s="38">
        <v>5</v>
      </c>
      <c r="K25" s="38">
        <v>3</v>
      </c>
      <c r="L25" s="38">
        <v>3</v>
      </c>
      <c r="M25" s="38">
        <v>315</v>
      </c>
      <c r="N25" s="38">
        <f>AL25/5</f>
        <v>90</v>
      </c>
      <c r="O25" s="38">
        <v>0</v>
      </c>
      <c r="P25" s="38">
        <v>35</v>
      </c>
      <c r="Q25" s="38">
        <v>0</v>
      </c>
      <c r="R25" s="38">
        <v>4</v>
      </c>
      <c r="S25" t="s" s="36">
        <v>76</v>
      </c>
      <c r="T25" s="38"/>
      <c r="U25" s="38"/>
      <c r="V25" s="39">
        <v>1</v>
      </c>
      <c r="W25" s="40">
        <f>(AJ25*2)/(9600/255)</f>
        <v>26.5625</v>
      </c>
      <c r="X25" s="38">
        <f>BH25</f>
        <v>1</v>
      </c>
      <c r="Y25" s="38">
        <f>BK25</f>
        <v>39.888470892750</v>
      </c>
      <c r="Z25" s="41">
        <f>AI25/100/(700000/255)</f>
        <v>0.0473571428571429</v>
      </c>
      <c r="AA25" s="42">
        <f>1.28*AF25</f>
        <v>9.2416</v>
      </c>
      <c r="AB25" s="42">
        <f>1.28*AG25</f>
        <v>12.16</v>
      </c>
      <c r="AC25" s="42">
        <f>1.28*AH25</f>
        <v>4.0192</v>
      </c>
      <c r="AD25" s="43"/>
      <c r="AE25" s="38">
        <v>82</v>
      </c>
      <c r="AF25" s="44">
        <v>7.22</v>
      </c>
      <c r="AG25" s="44">
        <v>9.5</v>
      </c>
      <c r="AH25" s="44">
        <v>3.14</v>
      </c>
      <c r="AI25" s="41">
        <v>13000</v>
      </c>
      <c r="AJ25" s="41">
        <v>500</v>
      </c>
      <c r="AK25" s="41"/>
      <c r="AL25" s="45">
        <v>450</v>
      </c>
      <c r="AM25" s="45">
        <v>1560</v>
      </c>
      <c r="AN25" s="45">
        <v>1117</v>
      </c>
      <c r="AO25" s="45">
        <v>85</v>
      </c>
      <c r="AP25" s="45">
        <f>AM25-AO25-AN25</f>
        <v>358</v>
      </c>
      <c r="AQ25" s="45">
        <f>(AP25/0.8)/(AL25/1.852)*54</f>
        <v>99.4524</v>
      </c>
      <c r="AR25" s="45">
        <v>1</v>
      </c>
      <c r="AS25" s="45">
        <v>2</v>
      </c>
      <c r="AT25" s="46">
        <f>AQ25*0.673*54</f>
        <v>3614.2991208</v>
      </c>
      <c r="AU25" s="46">
        <f>AM25/5</f>
        <v>312</v>
      </c>
      <c r="AV25" s="46">
        <f>AR25*(AS25*1.3*300)</f>
        <v>780</v>
      </c>
      <c r="AW25" s="46">
        <f>(BB25*3/100)</f>
        <v>84.8511</v>
      </c>
      <c r="AX25" s="47">
        <f>AT25+AU25+AV25+AW25</f>
        <v>4791.1502208</v>
      </c>
      <c r="AY25" s="48">
        <f>AX25/(9600/255)</f>
        <v>127.26492774</v>
      </c>
      <c r="AZ25" s="49"/>
      <c r="BA25" s="41">
        <v>9400</v>
      </c>
      <c r="BB25" s="50">
        <f>(BA25/2/50)+2734.37</f>
        <v>2828.37</v>
      </c>
      <c r="BC25" s="45">
        <f>BB25/2734.37</f>
        <v>1.03437720571832</v>
      </c>
      <c r="BD25" s="51">
        <f>G25</f>
        <v>10817</v>
      </c>
      <c r="BE25" s="52">
        <v>1</v>
      </c>
      <c r="BF25" s="53">
        <f>BA25/BE25</f>
        <v>9400</v>
      </c>
      <c r="BG25" s="54">
        <f>BF25/10/2</f>
        <v>470</v>
      </c>
      <c r="BH25" s="38">
        <f>ROUNDUP(BG25/2734.37,0)</f>
        <v>1</v>
      </c>
      <c r="BI25" s="55">
        <f>BG25*1.5/100</f>
        <v>7.05</v>
      </c>
      <c r="BJ25" s="50">
        <f>(-0.0000004497*POWER(AM25,2))+(0.9588*AM25)+BI25</f>
        <v>1501.68361008</v>
      </c>
      <c r="BK25" s="38">
        <f>BJ25/(9600/255)</f>
        <v>39.888470892750</v>
      </c>
      <c r="BL25" s="38">
        <f>(-0.0000004497*POWER(AM25,2))+(0.9588*AM25)-33214</f>
        <v>-31719.36638992</v>
      </c>
    </row>
    <row r="26" ht="20.05" customHeight="1">
      <c r="A26" t="s" s="33">
        <v>87</v>
      </c>
      <c r="B26" t="s" s="34">
        <v>71</v>
      </c>
      <c r="C26" t="s" s="35">
        <v>197</v>
      </c>
      <c r="D26" t="s" s="35">
        <v>275</v>
      </c>
      <c r="E26" t="s" s="36">
        <v>88</v>
      </c>
      <c r="F26" t="s" s="36">
        <v>89</v>
      </c>
      <c r="G26" s="37">
        <v>12199</v>
      </c>
      <c r="H26" s="38">
        <v>6</v>
      </c>
      <c r="I26" s="38">
        <v>12</v>
      </c>
      <c r="J26" s="38">
        <v>5</v>
      </c>
      <c r="K26" s="38">
        <v>3</v>
      </c>
      <c r="L26" s="38">
        <v>3</v>
      </c>
      <c r="M26" s="38">
        <v>380</v>
      </c>
      <c r="N26" s="38">
        <f>AL26/5</f>
        <v>120</v>
      </c>
      <c r="O26" s="38">
        <v>0</v>
      </c>
      <c r="P26" s="38">
        <v>38</v>
      </c>
      <c r="Q26" s="38">
        <v>0</v>
      </c>
      <c r="R26" s="38">
        <v>4</v>
      </c>
      <c r="S26" t="s" s="36">
        <v>76</v>
      </c>
      <c r="T26" s="38"/>
      <c r="U26" s="38"/>
      <c r="V26" s="39">
        <v>1</v>
      </c>
      <c r="W26" s="40">
        <f>(AJ26*2)/(9600/255)</f>
        <v>37.1875</v>
      </c>
      <c r="X26" s="38">
        <f>BH26</f>
        <v>1</v>
      </c>
      <c r="Y26" s="38">
        <f>BK26</f>
        <v>50.5722838813125</v>
      </c>
      <c r="Z26" s="41">
        <f>AI26/100/(700000/255)</f>
        <v>0.0546428571428571</v>
      </c>
      <c r="AA26" s="42">
        <f>1.28*AF26</f>
        <v>10.368</v>
      </c>
      <c r="AB26" s="42">
        <f>1.28*AG26</f>
        <v>12.032</v>
      </c>
      <c r="AC26" s="42">
        <f>1.28*AH26</f>
        <v>4.032</v>
      </c>
      <c r="AD26" s="43"/>
      <c r="AE26" s="38">
        <v>451</v>
      </c>
      <c r="AF26" s="44">
        <v>8.1</v>
      </c>
      <c r="AG26" s="44">
        <v>9.4</v>
      </c>
      <c r="AH26" s="44">
        <v>3.15</v>
      </c>
      <c r="AI26" s="41">
        <v>15000</v>
      </c>
      <c r="AJ26" s="41">
        <v>700</v>
      </c>
      <c r="AK26" s="41"/>
      <c r="AL26" s="45">
        <v>600</v>
      </c>
      <c r="AM26" s="45">
        <v>1980</v>
      </c>
      <c r="AN26" s="45">
        <v>1460</v>
      </c>
      <c r="AO26" s="45">
        <v>85</v>
      </c>
      <c r="AP26" s="45">
        <f>AM26-AO26-AN26</f>
        <v>435</v>
      </c>
      <c r="AQ26" s="45">
        <f>(AP26/0.8)/(AL26/1.852)*54</f>
        <v>90.63225</v>
      </c>
      <c r="AR26" s="45">
        <v>1</v>
      </c>
      <c r="AS26" s="45">
        <v>2</v>
      </c>
      <c r="AT26" s="46">
        <f>AQ26*0.673*54</f>
        <v>3293.7572295</v>
      </c>
      <c r="AU26" s="46">
        <f>AM26/5</f>
        <v>396</v>
      </c>
      <c r="AV26" s="46">
        <f>AR26*(AS26*1.3*300)</f>
        <v>780</v>
      </c>
      <c r="AW26" s="46">
        <f>(BB26*3/100)</f>
        <v>84.9258</v>
      </c>
      <c r="AX26" s="47">
        <f>AT26+AU26+AV26+AW26</f>
        <v>4554.6830295</v>
      </c>
      <c r="AY26" s="48">
        <f>AX26/(9600/255)</f>
        <v>120.983767971094</v>
      </c>
      <c r="AZ26" s="49">
        <v>9649</v>
      </c>
      <c r="BA26" s="41">
        <f>AZ26</f>
        <v>9649</v>
      </c>
      <c r="BB26" s="50">
        <f>(BA26/2/50)+2734.37</f>
        <v>2830.86</v>
      </c>
      <c r="BC26" s="45">
        <f>BB26/2734.37</f>
        <v>1.0352878359549</v>
      </c>
      <c r="BD26" s="51">
        <f>G26</f>
        <v>12199</v>
      </c>
      <c r="BE26" s="52">
        <v>1</v>
      </c>
      <c r="BF26" s="53">
        <f>BA26/BE26</f>
        <v>9649</v>
      </c>
      <c r="BG26" s="54">
        <f>BF26/10/2</f>
        <v>482.45</v>
      </c>
      <c r="BH26" s="38">
        <f>ROUNDUP(BG26/2734.37,0)</f>
        <v>1</v>
      </c>
      <c r="BI26" s="55">
        <f>BG26*1.5/100</f>
        <v>7.23675</v>
      </c>
      <c r="BJ26" s="50">
        <f>(-0.0000004497*POWER(AM26,2))+(0.9588*AM26)+BI26</f>
        <v>1903.89774612</v>
      </c>
      <c r="BK26" s="38">
        <f>BJ26/(9600/255)</f>
        <v>50.5722838813125</v>
      </c>
      <c r="BL26" s="38">
        <f>(-0.0000004497*POWER(AM26,2))+(0.9588*AM26)-33214</f>
        <v>-31317.33900388</v>
      </c>
    </row>
    <row r="27" ht="20.05" customHeight="1">
      <c r="A27" t="s" s="33">
        <v>90</v>
      </c>
      <c r="B27" t="s" s="34">
        <v>71</v>
      </c>
      <c r="C27" t="s" s="35">
        <v>197</v>
      </c>
      <c r="D27" t="s" s="35">
        <v>276</v>
      </c>
      <c r="E27" t="s" s="36">
        <v>91</v>
      </c>
      <c r="F27" t="s" s="36">
        <v>92</v>
      </c>
      <c r="G27" s="37">
        <v>12254</v>
      </c>
      <c r="H27" s="38">
        <v>6</v>
      </c>
      <c r="I27" s="38">
        <v>15</v>
      </c>
      <c r="J27" s="38">
        <v>5</v>
      </c>
      <c r="K27" s="38">
        <v>3</v>
      </c>
      <c r="L27" s="38">
        <v>3</v>
      </c>
      <c r="M27" s="38">
        <v>328</v>
      </c>
      <c r="N27" s="38">
        <f>AL27/5</f>
        <v>256</v>
      </c>
      <c r="O27" s="38">
        <v>0</v>
      </c>
      <c r="P27" s="38">
        <v>35</v>
      </c>
      <c r="Q27" s="38">
        <v>1</v>
      </c>
      <c r="R27" s="38">
        <v>4</v>
      </c>
      <c r="S27" t="s" s="36">
        <v>76</v>
      </c>
      <c r="T27" s="38"/>
      <c r="U27" s="38"/>
      <c r="V27" s="39">
        <v>1</v>
      </c>
      <c r="W27" s="40">
        <f>(AJ27*2)/(9600/255)</f>
        <v>31.875</v>
      </c>
      <c r="X27" s="38">
        <f>BH27</f>
        <v>1</v>
      </c>
      <c r="Y27" s="38">
        <f>BK27</f>
        <v>67.37173766399999</v>
      </c>
      <c r="Z27" s="41">
        <f>AI27/100/(700000/255)</f>
        <v>0.051</v>
      </c>
      <c r="AA27" s="42">
        <f>1.28*AF27</f>
        <v>13.2608</v>
      </c>
      <c r="AB27" s="42">
        <f>1.28*AG27</f>
        <v>17.5488</v>
      </c>
      <c r="AC27" s="42">
        <f>1.28*AH27</f>
        <v>4.416</v>
      </c>
      <c r="AD27" s="43"/>
      <c r="AE27" s="38">
        <v>312</v>
      </c>
      <c r="AF27" s="44">
        <v>10.36</v>
      </c>
      <c r="AG27" s="44">
        <v>13.71</v>
      </c>
      <c r="AH27" s="44">
        <v>3.45</v>
      </c>
      <c r="AI27" s="41">
        <v>14000</v>
      </c>
      <c r="AJ27" s="41">
        <v>600</v>
      </c>
      <c r="AK27" s="41"/>
      <c r="AL27" s="45">
        <v>1280</v>
      </c>
      <c r="AM27" s="45">
        <v>2640</v>
      </c>
      <c r="AN27" s="45">
        <v>1680</v>
      </c>
      <c r="AO27" s="45">
        <v>670</v>
      </c>
      <c r="AP27" s="45">
        <f>AM27-AO27-AN27</f>
        <v>290</v>
      </c>
      <c r="AQ27" s="45">
        <f>(AP27/0.8)/(AL27/1.852)*54</f>
        <v>28.322578125</v>
      </c>
      <c r="AR27" s="45">
        <v>2</v>
      </c>
      <c r="AS27" s="45">
        <v>2</v>
      </c>
      <c r="AT27" s="46">
        <f>AQ27*0.673*54</f>
        <v>1029.299134218750</v>
      </c>
      <c r="AU27" s="46">
        <f>AM27/5</f>
        <v>528</v>
      </c>
      <c r="AV27" s="46">
        <f>AR27*(AS27*1.3*300)</f>
        <v>1560</v>
      </c>
      <c r="AW27" s="46">
        <f>(BB27*3/100)</f>
        <v>85.33110000000001</v>
      </c>
      <c r="AX27" s="47">
        <f>AT27+AU27+AV27+AW27</f>
        <v>3202.630234218750</v>
      </c>
      <c r="AY27" s="48">
        <f>AX27/(9600/255)</f>
        <v>85.06986559643551</v>
      </c>
      <c r="AZ27" s="49"/>
      <c r="BA27" s="41">
        <v>11000</v>
      </c>
      <c r="BB27" s="50">
        <f>(BA27/2/50)+2734.37</f>
        <v>2844.37</v>
      </c>
      <c r="BC27" s="45">
        <f>BB27/2734.37</f>
        <v>1.04022864498952</v>
      </c>
      <c r="BD27" s="51">
        <f>G27</f>
        <v>12254</v>
      </c>
      <c r="BE27" s="52">
        <v>1</v>
      </c>
      <c r="BF27" s="53">
        <f>BA27/BE27</f>
        <v>11000</v>
      </c>
      <c r="BG27" s="54">
        <f>BF27/10/2</f>
        <v>550</v>
      </c>
      <c r="BH27" s="38">
        <f>ROUNDUP(BG27/2734.37,0)</f>
        <v>1</v>
      </c>
      <c r="BI27" s="55">
        <f>BG27*1.5/100</f>
        <v>8.25</v>
      </c>
      <c r="BJ27" s="50">
        <f>(-0.0000004497*POWER(AM27,2))+(0.9588*AM27)+BI27</f>
        <v>2536.34777088</v>
      </c>
      <c r="BK27" s="38">
        <f>BJ27/(9600/255)</f>
        <v>67.37173766399999</v>
      </c>
      <c r="BL27" s="38">
        <f>(-0.0000004497*POWER(AM27,2))+(0.9588*AM27)-33214</f>
        <v>-30685.90222912</v>
      </c>
    </row>
    <row r="28" ht="20.05" customHeight="1">
      <c r="A28" t="s" s="33">
        <v>179</v>
      </c>
      <c r="B28" t="s" s="34">
        <v>71</v>
      </c>
      <c r="C28" t="s" s="35">
        <v>197</v>
      </c>
      <c r="D28" t="s" s="35">
        <v>277</v>
      </c>
      <c r="E28" t="s" s="36">
        <v>278</v>
      </c>
      <c r="F28" t="s" s="36">
        <v>279</v>
      </c>
      <c r="G28" s="37">
        <v>12418</v>
      </c>
      <c r="H28" s="57">
        <v>9</v>
      </c>
      <c r="I28" s="57">
        <v>15</v>
      </c>
      <c r="J28" s="57">
        <v>5</v>
      </c>
      <c r="K28" s="57">
        <v>2</v>
      </c>
      <c r="L28" s="57">
        <v>2</v>
      </c>
      <c r="M28" s="57">
        <v>489</v>
      </c>
      <c r="N28" s="38">
        <f>AL28/5</f>
        <v>140</v>
      </c>
      <c r="O28" s="38">
        <v>0</v>
      </c>
      <c r="P28" s="38">
        <v>30</v>
      </c>
      <c r="Q28" s="38">
        <v>0</v>
      </c>
      <c r="R28" s="38">
        <v>4</v>
      </c>
      <c r="S28" t="s" s="36">
        <v>76</v>
      </c>
      <c r="T28" s="38"/>
      <c r="U28" s="38"/>
      <c r="V28" s="39">
        <v>2</v>
      </c>
      <c r="W28" s="40">
        <f>(AJ28*2)/(9600/255)</f>
        <v>37.1875</v>
      </c>
      <c r="X28" s="38">
        <f>BH28</f>
        <v>1</v>
      </c>
      <c r="Y28" s="38">
        <f>BK28</f>
        <v>49.7073774757861</v>
      </c>
      <c r="Z28" s="41">
        <f>AI28/100/(700000/255)</f>
        <v>0.051</v>
      </c>
      <c r="AA28" s="42">
        <f>1.67*AF28</f>
        <v>10.2371</v>
      </c>
      <c r="AB28" s="42">
        <f>1.67*AG28</f>
        <v>15.03</v>
      </c>
      <c r="AC28" s="42">
        <f>1.67*AH28</f>
        <v>5.4275</v>
      </c>
      <c r="AD28" s="58">
        <v>1</v>
      </c>
      <c r="AE28" s="57">
        <v>10292</v>
      </c>
      <c r="AF28" s="44">
        <v>6.13</v>
      </c>
      <c r="AG28" s="44">
        <v>9</v>
      </c>
      <c r="AH28" s="44">
        <v>3.25</v>
      </c>
      <c r="AI28" s="41">
        <v>14000</v>
      </c>
      <c r="AJ28" s="41">
        <v>700</v>
      </c>
      <c r="AK28" s="41"/>
      <c r="AL28" s="44">
        <v>700</v>
      </c>
      <c r="AM28" s="44">
        <v>1941</v>
      </c>
      <c r="AN28" s="44">
        <v>1490</v>
      </c>
      <c r="AO28" s="44">
        <v>85</v>
      </c>
      <c r="AP28" s="45">
        <f>AM28-AO28-AN28</f>
        <v>366</v>
      </c>
      <c r="AQ28" s="45">
        <f>(AP28/0.8)/(AL28/1.852)*54</f>
        <v>65.36237142857139</v>
      </c>
      <c r="AR28" s="44">
        <v>1</v>
      </c>
      <c r="AS28" s="44">
        <v>3</v>
      </c>
      <c r="AT28" s="46">
        <f>AQ28*0.673*54</f>
        <v>2375.399302457140</v>
      </c>
      <c r="AU28" s="46">
        <f>AM28/5</f>
        <v>388.2</v>
      </c>
      <c r="AV28" s="46">
        <f>AR28*(AS28*1.3*300)</f>
        <v>1170</v>
      </c>
      <c r="AW28" s="46">
        <f>(BB28*3/100)</f>
        <v>86.83110000000001</v>
      </c>
      <c r="AX28" s="47">
        <f>AT28+AU28+AV28+AW28</f>
        <v>4020.430402457140</v>
      </c>
      <c r="AY28" s="48">
        <f>AX28/(9600/255)</f>
        <v>106.792682565268</v>
      </c>
      <c r="AZ28" s="49"/>
      <c r="BA28" s="41">
        <v>16000</v>
      </c>
      <c r="BB28" s="50">
        <f>(BA28/2/50)+2734.37</f>
        <v>2894.37</v>
      </c>
      <c r="BC28" s="45">
        <f>BB28/2734.37</f>
        <v>1.05851439271203</v>
      </c>
      <c r="BD28" s="51">
        <f>G28</f>
        <v>12418</v>
      </c>
      <c r="BE28" s="52">
        <v>1</v>
      </c>
      <c r="BF28" s="53">
        <f>BA28/BE28</f>
        <v>16000</v>
      </c>
      <c r="BG28" s="54">
        <f>BF28/10/2</f>
        <v>800</v>
      </c>
      <c r="BH28" s="38">
        <f>ROUNDUP(BG28/2734.37,0)</f>
        <v>1</v>
      </c>
      <c r="BI28" s="55">
        <f>BG28*1.5/100</f>
        <v>12</v>
      </c>
      <c r="BJ28" s="50">
        <f>(-0.0000004497*POWER(AM28,2))+(0.9588*AM28)+BI28</f>
        <v>1871.3365637943</v>
      </c>
      <c r="BK28" s="38">
        <f>BJ28/(9600/255)</f>
        <v>49.7073774757861</v>
      </c>
      <c r="BL28" s="38">
        <f>(-0.0000004497*POWER(AM28,2))+(0.9588*AM28)-33214</f>
        <v>-31354.6634362057</v>
      </c>
    </row>
    <row r="29" ht="20.05" customHeight="1">
      <c r="A29" t="s" s="33">
        <v>93</v>
      </c>
      <c r="B29" t="s" s="34">
        <v>71</v>
      </c>
      <c r="C29" t="s" s="35">
        <v>197</v>
      </c>
      <c r="D29" t="s" s="35">
        <v>198</v>
      </c>
      <c r="E29" t="s" s="36">
        <v>94</v>
      </c>
      <c r="F29" t="s" s="36">
        <v>95</v>
      </c>
      <c r="G29" s="37">
        <v>12889</v>
      </c>
      <c r="H29" s="38">
        <v>5</v>
      </c>
      <c r="I29" s="38">
        <v>15</v>
      </c>
      <c r="J29" s="38">
        <v>5</v>
      </c>
      <c r="K29" s="38">
        <v>3</v>
      </c>
      <c r="L29" s="38">
        <v>3</v>
      </c>
      <c r="M29" s="38">
        <v>145</v>
      </c>
      <c r="N29" s="38">
        <f>AL29/5</f>
        <v>80</v>
      </c>
      <c r="O29" s="38">
        <v>0</v>
      </c>
      <c r="P29" s="38">
        <v>30</v>
      </c>
      <c r="Q29" s="38">
        <v>1</v>
      </c>
      <c r="R29" s="38">
        <v>4</v>
      </c>
      <c r="S29" t="s" s="36">
        <v>76</v>
      </c>
      <c r="T29" s="38"/>
      <c r="U29" s="38"/>
      <c r="V29" s="39">
        <v>1</v>
      </c>
      <c r="W29" s="40">
        <f>(AJ29*2)/(9600/255)</f>
        <v>10.625</v>
      </c>
      <c r="X29" s="38">
        <f>BH29</f>
        <v>1</v>
      </c>
      <c r="Y29" s="38">
        <f>BK29</f>
        <v>12.7588074609375</v>
      </c>
      <c r="Z29" s="41">
        <f>AI29/100/(700000/255)</f>
        <v>0.0327857142857143</v>
      </c>
      <c r="AA29" s="42">
        <f>1.28*AF29</f>
        <v>9.984</v>
      </c>
      <c r="AB29" s="42">
        <f>1.28*AG29</f>
        <v>12.8</v>
      </c>
      <c r="AC29" s="42">
        <f>1.28*AH29</f>
        <v>2.1504</v>
      </c>
      <c r="AD29" s="43"/>
      <c r="AE29" s="38">
        <v>201</v>
      </c>
      <c r="AF29" s="44">
        <v>7.8</v>
      </c>
      <c r="AG29" s="44">
        <v>10</v>
      </c>
      <c r="AH29" s="44">
        <v>1.68</v>
      </c>
      <c r="AI29" s="41">
        <v>9000</v>
      </c>
      <c r="AJ29" s="41">
        <v>200</v>
      </c>
      <c r="AK29" s="41"/>
      <c r="AL29" s="45">
        <v>400</v>
      </c>
      <c r="AM29" s="45">
        <v>500</v>
      </c>
      <c r="AN29" s="45">
        <v>295</v>
      </c>
      <c r="AO29" s="45">
        <v>170</v>
      </c>
      <c r="AP29" s="45">
        <f>AM29-AO29-AN29</f>
        <v>35</v>
      </c>
      <c r="AQ29" s="45">
        <f>(AP29/0.8)/(AL29/1.852)*54</f>
        <v>10.938375</v>
      </c>
      <c r="AR29" s="45">
        <v>2</v>
      </c>
      <c r="AS29" s="45">
        <v>2</v>
      </c>
      <c r="AT29" s="46">
        <f>AQ29*0.673*54</f>
        <v>397.52242425</v>
      </c>
      <c r="AU29" s="46">
        <f>AM29/5</f>
        <v>100</v>
      </c>
      <c r="AV29" s="46">
        <f>AR29*(AS29*1.3*300)</f>
        <v>1560</v>
      </c>
      <c r="AW29" s="46">
        <f>(BB29*3/100)</f>
        <v>82.4487</v>
      </c>
      <c r="AX29" s="47">
        <f>AT29+AU29+AV29+AW29</f>
        <v>2139.97112425</v>
      </c>
      <c r="AY29" s="48">
        <f>AX29/(9600/255)</f>
        <v>56.8429829878906</v>
      </c>
      <c r="AZ29" s="49">
        <v>1392</v>
      </c>
      <c r="BA29" s="41">
        <f>AZ29</f>
        <v>1392</v>
      </c>
      <c r="BB29" s="50">
        <f>(BA29/2/50)+2734.37</f>
        <v>2748.29</v>
      </c>
      <c r="BC29" s="45">
        <f>BB29/2734.37</f>
        <v>1.00509075216595</v>
      </c>
      <c r="BD29" s="51">
        <f>G29</f>
        <v>12889</v>
      </c>
      <c r="BE29" s="52">
        <v>1</v>
      </c>
      <c r="BF29" s="53">
        <f>BA29/BE29</f>
        <v>1392</v>
      </c>
      <c r="BG29" s="54">
        <f>BF29/10/2</f>
        <v>69.59999999999999</v>
      </c>
      <c r="BH29" s="38">
        <f>ROUNDUP(BG29/2734.37,0)</f>
        <v>1</v>
      </c>
      <c r="BI29" s="55">
        <f>BG29*1.5/100</f>
        <v>1.044</v>
      </c>
      <c r="BJ29" s="50">
        <f>(-0.0000004497*POWER(AM29,2))+(0.9588*AM29)+BI29</f>
        <v>480.331575</v>
      </c>
      <c r="BK29" s="38">
        <f>BJ29/(9600/255)</f>
        <v>12.7588074609375</v>
      </c>
      <c r="BL29" s="38">
        <f>(-0.0000004497*POWER(AM29,2))+(0.9588*AM29)-33214</f>
        <v>-32734.712425</v>
      </c>
    </row>
    <row r="30" ht="20.05" customHeight="1">
      <c r="A30" t="s" s="33">
        <v>96</v>
      </c>
      <c r="B30" t="s" s="34">
        <v>71</v>
      </c>
      <c r="C30" t="s" s="35">
        <v>197</v>
      </c>
      <c r="D30" t="s" s="35">
        <v>73</v>
      </c>
      <c r="E30" t="s" s="36">
        <v>98</v>
      </c>
      <c r="F30" t="s" s="36">
        <v>99</v>
      </c>
      <c r="G30" s="37">
        <v>13094</v>
      </c>
      <c r="H30" s="38">
        <v>9</v>
      </c>
      <c r="I30" s="38">
        <v>15</v>
      </c>
      <c r="J30" s="38">
        <v>5</v>
      </c>
      <c r="K30" s="38">
        <v>2</v>
      </c>
      <c r="L30" s="38">
        <v>3</v>
      </c>
      <c r="M30" s="38">
        <v>550</v>
      </c>
      <c r="N30" s="38">
        <f>AL30/5</f>
        <v>194</v>
      </c>
      <c r="O30" s="38">
        <v>0</v>
      </c>
      <c r="P30" s="38">
        <v>35</v>
      </c>
      <c r="Q30" s="38">
        <v>0</v>
      </c>
      <c r="R30" s="38">
        <v>4</v>
      </c>
      <c r="S30" t="s" s="36">
        <v>76</v>
      </c>
      <c r="T30" s="38"/>
      <c r="U30" s="38"/>
      <c r="V30" s="39">
        <v>2</v>
      </c>
      <c r="W30" s="40">
        <f>(AJ30*2)/(9600/255)</f>
        <v>42.5</v>
      </c>
      <c r="X30" s="38">
        <f>BH30</f>
        <v>1</v>
      </c>
      <c r="Y30" s="38">
        <f>BK30</f>
        <v>88.85746688109229</v>
      </c>
      <c r="Z30" s="41">
        <f>AI30/100/(700000/255)</f>
        <v>0.0582857142857143</v>
      </c>
      <c r="AA30" s="42">
        <f>1.67*AF30</f>
        <v>16.4161</v>
      </c>
      <c r="AB30" s="42">
        <f>1.67*AG30</f>
        <v>20.3573</v>
      </c>
      <c r="AC30" s="42">
        <f>1.67*AH30</f>
        <v>6.68</v>
      </c>
      <c r="AD30" s="43">
        <v>1</v>
      </c>
      <c r="AE30" s="38"/>
      <c r="AF30" s="44">
        <v>9.83</v>
      </c>
      <c r="AG30" s="44">
        <v>12.19</v>
      </c>
      <c r="AH30" s="44">
        <v>4</v>
      </c>
      <c r="AI30" s="41">
        <v>16000</v>
      </c>
      <c r="AJ30" s="41">
        <v>800</v>
      </c>
      <c r="AK30" s="41"/>
      <c r="AL30" s="45">
        <v>970</v>
      </c>
      <c r="AM30" s="45">
        <v>3479</v>
      </c>
      <c r="AN30" s="45">
        <v>2606</v>
      </c>
      <c r="AO30" s="45">
        <v>85</v>
      </c>
      <c r="AP30" s="45">
        <f>AM30-AO30-AN30</f>
        <v>788</v>
      </c>
      <c r="AQ30" s="45">
        <f>(AP30/0.8)/(AL30/1.852)*54</f>
        <v>101.554515463918</v>
      </c>
      <c r="AR30" s="45">
        <v>1</v>
      </c>
      <c r="AS30" s="45">
        <v>3</v>
      </c>
      <c r="AT30" s="46">
        <f>AQ30*0.673*54</f>
        <v>3690.694200989710</v>
      </c>
      <c r="AU30" s="46">
        <f>AM30/5</f>
        <v>695.8</v>
      </c>
      <c r="AV30" s="46">
        <f>AR30*(AS30*1.3*300)</f>
        <v>1170</v>
      </c>
      <c r="AW30" s="46">
        <f>(BB30*3/100)</f>
        <v>88.0311</v>
      </c>
      <c r="AX30" s="47">
        <f>AT30+AU30+AV30+AW30</f>
        <v>5644.525300989710</v>
      </c>
      <c r="AY30" s="48">
        <f>AX30/(9600/255)</f>
        <v>149.932703307539</v>
      </c>
      <c r="AZ30" s="49">
        <v>20000</v>
      </c>
      <c r="BA30" s="41">
        <f>AZ30</f>
        <v>20000</v>
      </c>
      <c r="BB30" s="50">
        <f>(BA30/2/50)+2734.37</f>
        <v>2934.37</v>
      </c>
      <c r="BC30" s="45">
        <f>BB30/2734.37</f>
        <v>1.07314299089004</v>
      </c>
      <c r="BD30" s="51">
        <f>G30</f>
        <v>13094</v>
      </c>
      <c r="BE30" s="52">
        <v>1</v>
      </c>
      <c r="BF30" s="53">
        <f>BA30/BE30</f>
        <v>20000</v>
      </c>
      <c r="BG30" s="54">
        <f>BF30/10/2</f>
        <v>1000</v>
      </c>
      <c r="BH30" s="38">
        <f>ROUNDUP(BG30/2734.37,0)</f>
        <v>1</v>
      </c>
      <c r="BI30" s="55">
        <f>BG30*1.5/100</f>
        <v>15</v>
      </c>
      <c r="BJ30" s="50">
        <f>(-0.0000004497*POWER(AM30,2))+(0.9588*AM30)+BI30</f>
        <v>3345.2222825823</v>
      </c>
      <c r="BK30" s="38">
        <f>BJ30/(9600/255)</f>
        <v>88.85746688109229</v>
      </c>
      <c r="BL30" s="38">
        <f>(-0.0000004497*POWER(AM30,2))+(0.9588*AM30)-33214</f>
        <v>-29883.7777174177</v>
      </c>
    </row>
    <row r="31" ht="20.05" customHeight="1">
      <c r="A31" t="s" s="33">
        <v>100</v>
      </c>
      <c r="B31" t="s" s="34">
        <v>71</v>
      </c>
      <c r="C31" t="s" s="35">
        <v>197</v>
      </c>
      <c r="D31" t="s" s="35">
        <v>203</v>
      </c>
      <c r="E31" t="s" s="36">
        <v>101</v>
      </c>
      <c r="F31" t="s" s="36">
        <v>102</v>
      </c>
      <c r="G31" s="37">
        <v>14151</v>
      </c>
      <c r="H31" s="38">
        <v>4</v>
      </c>
      <c r="I31" s="38">
        <v>10</v>
      </c>
      <c r="J31" s="38">
        <v>5</v>
      </c>
      <c r="K31" s="38">
        <v>3</v>
      </c>
      <c r="L31" s="38">
        <v>3</v>
      </c>
      <c r="M31" s="38">
        <v>550</v>
      </c>
      <c r="N31" s="38">
        <f>AL31/5</f>
        <v>188</v>
      </c>
      <c r="O31" s="38">
        <v>0</v>
      </c>
      <c r="P31" s="38">
        <v>40</v>
      </c>
      <c r="Q31" s="38">
        <v>0</v>
      </c>
      <c r="R31" s="38">
        <v>4</v>
      </c>
      <c r="S31" t="s" s="36">
        <v>76</v>
      </c>
      <c r="T31" s="38"/>
      <c r="U31" s="38"/>
      <c r="V31" s="39">
        <v>1</v>
      </c>
      <c r="W31" s="40">
        <f>(AJ31*2)/(9600/255)</f>
        <v>45.15625</v>
      </c>
      <c r="X31" s="38">
        <f>BH31</f>
        <v>1</v>
      </c>
      <c r="Y31" s="38">
        <f>BK31</f>
        <v>60.8851472319375</v>
      </c>
      <c r="Z31" s="41">
        <f>AI31/100/(700000/255)</f>
        <v>0.0582857142857143</v>
      </c>
      <c r="AA31" s="42">
        <f>1.28*AF31</f>
        <v>10.88</v>
      </c>
      <c r="AB31" s="42">
        <f>1.28*AG31</f>
        <v>13.888</v>
      </c>
      <c r="AC31" s="42">
        <f>1.28*AH31</f>
        <v>3.328</v>
      </c>
      <c r="AD31" s="43"/>
      <c r="AE31" s="38">
        <v>12</v>
      </c>
      <c r="AF31" s="44">
        <v>8.5</v>
      </c>
      <c r="AG31" s="44">
        <v>10.85</v>
      </c>
      <c r="AH31" s="44">
        <v>2.6</v>
      </c>
      <c r="AI31" s="41">
        <v>16000</v>
      </c>
      <c r="AJ31" s="41">
        <v>850</v>
      </c>
      <c r="AK31" s="41"/>
      <c r="AL31" s="45">
        <v>940</v>
      </c>
      <c r="AM31" s="45">
        <v>2380</v>
      </c>
      <c r="AN31" s="45">
        <v>1690</v>
      </c>
      <c r="AO31" s="45">
        <v>85</v>
      </c>
      <c r="AP31" s="45">
        <f>AM31-AO31-AN31</f>
        <v>605</v>
      </c>
      <c r="AQ31" s="45">
        <f>(AP31/0.8)/(AL31/1.852)*54</f>
        <v>80.4585638297872</v>
      </c>
      <c r="AR31" s="45">
        <v>1</v>
      </c>
      <c r="AS31" s="45">
        <v>2</v>
      </c>
      <c r="AT31" s="46">
        <f>AQ31*0.673*54</f>
        <v>2924.025126702130</v>
      </c>
      <c r="AU31" s="46">
        <f>AM31/5</f>
        <v>476</v>
      </c>
      <c r="AV31" s="46">
        <f>AR31*(AS31*1.3*300)</f>
        <v>780</v>
      </c>
      <c r="AW31" s="46">
        <f>(BB31*3/100)</f>
        <v>87.1311</v>
      </c>
      <c r="AX31" s="47">
        <f>AT31+AU31+AV31+AW31</f>
        <v>4267.156226702130</v>
      </c>
      <c r="AY31" s="48">
        <f>AX31/(9600/255)</f>
        <v>113.346337271775</v>
      </c>
      <c r="AZ31" s="49"/>
      <c r="BA31" s="41">
        <v>17000</v>
      </c>
      <c r="BB31" s="50">
        <f>(BA31/2/50)+2734.37</f>
        <v>2904.37</v>
      </c>
      <c r="BC31" s="45">
        <f>BB31/2734.37</f>
        <v>1.06217154225653</v>
      </c>
      <c r="BD31" s="51">
        <f>G31</f>
        <v>14151</v>
      </c>
      <c r="BE31" s="52">
        <v>1</v>
      </c>
      <c r="BF31" s="53">
        <f>BA31/BE31</f>
        <v>17000</v>
      </c>
      <c r="BG31" s="54">
        <f>BF31/10/2</f>
        <v>850</v>
      </c>
      <c r="BH31" s="38">
        <f>ROUNDUP(BG31/2734.37,0)</f>
        <v>1</v>
      </c>
      <c r="BI31" s="55">
        <f>BG31*1.5/100</f>
        <v>12.75</v>
      </c>
      <c r="BJ31" s="50">
        <f>(-0.0000004497*POWER(AM31,2))+(0.9588*AM31)+BI31</f>
        <v>2292.14671932</v>
      </c>
      <c r="BK31" s="38">
        <f>BJ31/(9600/255)</f>
        <v>60.8851472319375</v>
      </c>
      <c r="BL31" s="38">
        <f>(-0.0000004497*POWER(AM31,2))+(0.9588*AM31)-33214</f>
        <v>-30934.60328068</v>
      </c>
    </row>
    <row r="32" ht="20.05" customHeight="1">
      <c r="A32" t="s" s="33">
        <v>280</v>
      </c>
      <c r="B32" t="s" s="34">
        <v>71</v>
      </c>
      <c r="C32" t="s" s="35">
        <v>197</v>
      </c>
      <c r="D32" t="s" s="35">
        <v>84</v>
      </c>
      <c r="E32" t="s" s="36">
        <v>281</v>
      </c>
      <c r="F32" t="s" s="79">
        <v>282</v>
      </c>
      <c r="G32" s="37">
        <v>15518</v>
      </c>
      <c r="H32" s="57">
        <v>4</v>
      </c>
      <c r="I32" s="57">
        <v>18</v>
      </c>
      <c r="J32" s="57">
        <v>5</v>
      </c>
      <c r="K32" s="57">
        <v>2</v>
      </c>
      <c r="L32" s="57">
        <v>3</v>
      </c>
      <c r="M32" s="57">
        <v>629</v>
      </c>
      <c r="N32" s="38">
        <f>AL32/5</f>
        <v>492</v>
      </c>
      <c r="O32" s="38">
        <v>0</v>
      </c>
      <c r="P32" s="38">
        <v>40</v>
      </c>
      <c r="Q32" s="38">
        <v>0</v>
      </c>
      <c r="R32" s="38">
        <v>4</v>
      </c>
      <c r="S32" t="s" s="36">
        <v>76</v>
      </c>
      <c r="T32" s="38"/>
      <c r="U32" s="38"/>
      <c r="V32" s="39">
        <v>2</v>
      </c>
      <c r="W32" s="40">
        <f>(AJ32*2)/(9600/255)</f>
        <v>53.125</v>
      </c>
      <c r="X32" s="38">
        <f>BH32</f>
        <v>1</v>
      </c>
      <c r="Y32" s="38">
        <f>BK32</f>
        <v>178.286029436760</v>
      </c>
      <c r="Z32" s="41">
        <f>AI32/100/(700000/255)</f>
        <v>0.1275</v>
      </c>
      <c r="AA32" s="42">
        <f>1.67*AF32</f>
        <v>17.1008</v>
      </c>
      <c r="AB32" s="42">
        <f>1.67*AG32</f>
        <v>21.8102</v>
      </c>
      <c r="AC32" s="42">
        <f>1.67*AH32</f>
        <v>6.6633</v>
      </c>
      <c r="AD32" s="58">
        <v>1</v>
      </c>
      <c r="AE32" s="57">
        <v>12275</v>
      </c>
      <c r="AF32" s="44">
        <v>10.24</v>
      </c>
      <c r="AG32" s="44">
        <v>13.06</v>
      </c>
      <c r="AH32" s="44">
        <v>3.99</v>
      </c>
      <c r="AI32" s="41">
        <v>35000</v>
      </c>
      <c r="AJ32" s="41">
        <v>1000</v>
      </c>
      <c r="AK32" s="41"/>
      <c r="AL32" s="44">
        <v>2460</v>
      </c>
      <c r="AM32" s="44">
        <v>6992</v>
      </c>
      <c r="AN32" s="44">
        <v>4190</v>
      </c>
      <c r="AO32" s="44">
        <v>85</v>
      </c>
      <c r="AP32" s="45">
        <f>AM32-AO32-AN32</f>
        <v>2717</v>
      </c>
      <c r="AQ32" s="45">
        <f>(AP32/0.8)/(AL32/1.852)*54</f>
        <v>138.069987804878</v>
      </c>
      <c r="AR32" s="44">
        <v>1</v>
      </c>
      <c r="AS32" s="44">
        <v>3</v>
      </c>
      <c r="AT32" s="46">
        <f>AQ32*0.673*54</f>
        <v>5017.739496804880</v>
      </c>
      <c r="AU32" s="46">
        <f>AM32/5</f>
        <v>1398.4</v>
      </c>
      <c r="AV32" s="46">
        <f>AR32*(AS32*1.3*300)</f>
        <v>1170</v>
      </c>
      <c r="AW32" s="46">
        <f>(BB32*3/100)</f>
        <v>100.0311</v>
      </c>
      <c r="AX32" s="47">
        <f>AT32+AU32+AV32+AW32</f>
        <v>7686.170596804880</v>
      </c>
      <c r="AY32" s="48">
        <f>AX32/(9600/255)</f>
        <v>204.163906477630</v>
      </c>
      <c r="AZ32" s="49">
        <v>60000</v>
      </c>
      <c r="BA32" s="41">
        <f>AZ32</f>
        <v>60000</v>
      </c>
      <c r="BB32" s="50">
        <f>(BA32/2/50)+2734.37</f>
        <v>3334.37</v>
      </c>
      <c r="BC32" s="45">
        <f>BB32/2734.37</f>
        <v>1.21942897267012</v>
      </c>
      <c r="BD32" s="51">
        <f>G32</f>
        <v>15518</v>
      </c>
      <c r="BE32" s="52">
        <v>1.5</v>
      </c>
      <c r="BF32" s="53">
        <f>BA32/BE32</f>
        <v>40000</v>
      </c>
      <c r="BG32" s="54">
        <f>BF32/10/2</f>
        <v>2000</v>
      </c>
      <c r="BH32" s="38">
        <f>ROUNDUP(BG32/2734.37,0)</f>
        <v>1</v>
      </c>
      <c r="BI32" s="55">
        <f>BG32*1.5/100</f>
        <v>30</v>
      </c>
      <c r="BJ32" s="50">
        <f>(-0.0000004497*POWER(AM32,2))+(0.9588*AM32)+BI32</f>
        <v>6711.9446376192</v>
      </c>
      <c r="BK32" s="38">
        <f>BJ32/(9600/255)</f>
        <v>178.286029436760</v>
      </c>
      <c r="BL32" s="38">
        <f>(-0.0000004497*POWER(AM32,2))+(0.9588*AM32)-33214</f>
        <v>-26532.0553623808</v>
      </c>
    </row>
    <row r="33" ht="20.05" customHeight="1">
      <c r="A33" t="s" s="33">
        <v>283</v>
      </c>
      <c r="B33" t="s" s="34">
        <v>71</v>
      </c>
      <c r="C33" t="s" s="35">
        <v>197</v>
      </c>
      <c r="D33" t="s" s="35">
        <v>215</v>
      </c>
      <c r="E33" t="s" s="36">
        <v>284</v>
      </c>
      <c r="F33" t="s" s="36">
        <v>285</v>
      </c>
      <c r="G33" s="37">
        <v>15528</v>
      </c>
      <c r="H33" s="57">
        <v>6</v>
      </c>
      <c r="I33" s="57">
        <v>12</v>
      </c>
      <c r="J33" s="57">
        <v>5</v>
      </c>
      <c r="K33" s="57">
        <v>2</v>
      </c>
      <c r="L33" s="57">
        <v>3</v>
      </c>
      <c r="M33" s="57">
        <v>600</v>
      </c>
      <c r="N33" s="38">
        <f>AL33/5</f>
        <v>182</v>
      </c>
      <c r="O33" s="38">
        <v>0</v>
      </c>
      <c r="P33" s="38">
        <v>37</v>
      </c>
      <c r="Q33" s="38">
        <v>0</v>
      </c>
      <c r="R33" s="38">
        <v>4</v>
      </c>
      <c r="S33" t="s" s="36">
        <v>76</v>
      </c>
      <c r="T33" s="38"/>
      <c r="U33" s="38"/>
      <c r="V33" s="39">
        <v>2</v>
      </c>
      <c r="W33" s="40">
        <f>(AJ33*2)/(9600/255)</f>
        <v>47.8125</v>
      </c>
      <c r="X33" s="38">
        <f>BH33</f>
        <v>1</v>
      </c>
      <c r="Y33" s="38">
        <f>BK33</f>
        <v>81.7959981128775</v>
      </c>
      <c r="Z33" s="41">
        <f>AI33/100/(700000/255)</f>
        <v>0.0728571428571429</v>
      </c>
      <c r="AA33" s="42">
        <f>1.67*AF33</f>
        <v>14.195</v>
      </c>
      <c r="AB33" s="42">
        <f>1.67*AG33</f>
        <v>16.2658</v>
      </c>
      <c r="AC33" s="42">
        <f>1.67*AH33</f>
        <v>5.01</v>
      </c>
      <c r="AD33" s="58">
        <v>1</v>
      </c>
      <c r="AE33" s="57">
        <v>16769</v>
      </c>
      <c r="AF33" s="44">
        <v>8.5</v>
      </c>
      <c r="AG33" s="44">
        <v>9.74</v>
      </c>
      <c r="AH33" s="44">
        <v>3</v>
      </c>
      <c r="AI33" s="41">
        <v>20000</v>
      </c>
      <c r="AJ33" s="41">
        <v>900</v>
      </c>
      <c r="AK33" s="41"/>
      <c r="AL33" s="44">
        <v>910</v>
      </c>
      <c r="AM33" s="44">
        <v>3204</v>
      </c>
      <c r="AN33" s="44">
        <v>2512</v>
      </c>
      <c r="AO33" s="44">
        <v>85</v>
      </c>
      <c r="AP33" s="45">
        <f>AM33-AO33-AN33</f>
        <v>607</v>
      </c>
      <c r="AQ33" s="45">
        <f>(AP33/0.8)/(AL33/1.852)*54</f>
        <v>83.3857912087912</v>
      </c>
      <c r="AR33" s="44">
        <v>1</v>
      </c>
      <c r="AS33" s="44">
        <v>3</v>
      </c>
      <c r="AT33" s="46">
        <f>AQ33*0.673*54</f>
        <v>3030.406424109890</v>
      </c>
      <c r="AU33" s="46">
        <f>AM33/5</f>
        <v>640.8</v>
      </c>
      <c r="AV33" s="46">
        <f>AR33*(AS33*1.3*300)</f>
        <v>1170</v>
      </c>
      <c r="AW33" s="46">
        <f>(BB33*3/100)</f>
        <v>89.2311</v>
      </c>
      <c r="AX33" s="47">
        <f>AT33+AU33+AV33+AW33</f>
        <v>4930.437524109890</v>
      </c>
      <c r="AY33" s="48">
        <f>AX33/(9600/255)</f>
        <v>130.964746734169</v>
      </c>
      <c r="AZ33" s="49"/>
      <c r="BA33" s="41">
        <v>24000</v>
      </c>
      <c r="BB33" s="50">
        <f>(BA33/2/50)+2734.37</f>
        <v>2974.37</v>
      </c>
      <c r="BC33" s="45">
        <f>BB33/2734.37</f>
        <v>1.08777158906805</v>
      </c>
      <c r="BD33" s="51">
        <f>G33</f>
        <v>15528</v>
      </c>
      <c r="BE33" s="52">
        <v>1.5</v>
      </c>
      <c r="BF33" s="53">
        <f>BA33/BE33</f>
        <v>16000</v>
      </c>
      <c r="BG33" s="54">
        <f>BF33/10/2</f>
        <v>800</v>
      </c>
      <c r="BH33" s="38">
        <f>ROUNDUP(BG33/2734.37,0)</f>
        <v>1</v>
      </c>
      <c r="BI33" s="55">
        <f>BG33*1.5/100</f>
        <v>12</v>
      </c>
      <c r="BJ33" s="50">
        <f>(-0.0000004497*POWER(AM33,2))+(0.9588*AM33)+BI33</f>
        <v>3079.3787524848</v>
      </c>
      <c r="BK33" s="38">
        <f>BJ33/(9600/255)</f>
        <v>81.7959981128775</v>
      </c>
      <c r="BL33" s="38">
        <f>(-0.0000004497*POWER(AM33,2))+(0.9588*AM33)-33214</f>
        <v>-30146.6212475152</v>
      </c>
    </row>
    <row r="34" ht="20.05" customHeight="1">
      <c r="A34" t="s" s="33">
        <v>286</v>
      </c>
      <c r="B34" t="s" s="34">
        <v>71</v>
      </c>
      <c r="C34" t="s" s="35">
        <v>197</v>
      </c>
      <c r="D34" t="s" s="35">
        <v>136</v>
      </c>
      <c r="E34" t="s" s="36">
        <v>287</v>
      </c>
      <c r="F34" t="s" s="36">
        <v>288</v>
      </c>
      <c r="G34" s="37">
        <v>17282</v>
      </c>
      <c r="H34" s="38">
        <v>4</v>
      </c>
      <c r="I34" s="38">
        <v>12</v>
      </c>
      <c r="J34" s="38">
        <v>5</v>
      </c>
      <c r="K34" s="38">
        <v>3</v>
      </c>
      <c r="L34" s="38">
        <v>3</v>
      </c>
      <c r="M34" s="38">
        <v>590</v>
      </c>
      <c r="N34" s="38">
        <f>AL34/5</f>
        <v>170</v>
      </c>
      <c r="O34" s="38">
        <v>0</v>
      </c>
      <c r="P34" s="38">
        <v>42</v>
      </c>
      <c r="Q34" s="38">
        <v>0</v>
      </c>
      <c r="R34" s="38">
        <v>4</v>
      </c>
      <c r="S34" t="s" s="36">
        <v>76</v>
      </c>
      <c r="T34" s="38"/>
      <c r="U34" s="38"/>
      <c r="V34" s="39">
        <v>1</v>
      </c>
      <c r="W34" s="40">
        <f>(AJ34*2)/(9600/255)</f>
        <v>53.125</v>
      </c>
      <c r="X34" s="38">
        <f>BH34</f>
        <v>3</v>
      </c>
      <c r="Y34" s="38">
        <f>BK34</f>
        <v>97.50562564038999</v>
      </c>
      <c r="Z34" s="41">
        <f>AI34/100/(700000/255)</f>
        <v>0.182142857142857</v>
      </c>
      <c r="AA34" s="42">
        <f>1.28*AF34</f>
        <v>11.648</v>
      </c>
      <c r="AB34" s="42">
        <f>1.28*AG34</f>
        <v>12.6976</v>
      </c>
      <c r="AC34" s="42">
        <f>1.28*AH34</f>
        <v>3.3152</v>
      </c>
      <c r="AD34" s="43"/>
      <c r="AE34" s="38">
        <v>603</v>
      </c>
      <c r="AF34" s="44">
        <v>9.1</v>
      </c>
      <c r="AG34" s="44">
        <v>9.92</v>
      </c>
      <c r="AH34" s="44">
        <v>2.59</v>
      </c>
      <c r="AI34" s="41">
        <v>50000</v>
      </c>
      <c r="AJ34" s="41">
        <v>1000</v>
      </c>
      <c r="AK34" s="41"/>
      <c r="AL34" s="45">
        <v>850</v>
      </c>
      <c r="AM34" s="45">
        <v>3736</v>
      </c>
      <c r="AN34" s="45">
        <v>2860</v>
      </c>
      <c r="AO34" s="45">
        <v>85</v>
      </c>
      <c r="AP34" s="45">
        <f>AM34-AO34-AN34</f>
        <v>791</v>
      </c>
      <c r="AQ34" s="45">
        <f>(AP34/0.8)/(AL34/1.852)*54</f>
        <v>116.332835294118</v>
      </c>
      <c r="AR34" s="45">
        <v>1</v>
      </c>
      <c r="AS34" s="45">
        <v>3</v>
      </c>
      <c r="AT34" s="46">
        <f>AQ34*0.673*54</f>
        <v>4227.767900258840</v>
      </c>
      <c r="AU34" s="46">
        <f>AM34/5</f>
        <v>747.2</v>
      </c>
      <c r="AV34" s="46">
        <f>AR34*(AS34*1.3*300)</f>
        <v>1170</v>
      </c>
      <c r="AW34" s="46">
        <f>(BB34*3/100)</f>
        <v>139.0311</v>
      </c>
      <c r="AX34" s="47">
        <f>AT34+AU34+AV34+AW34</f>
        <v>6283.999000258840</v>
      </c>
      <c r="AY34" s="48">
        <f>AX34/(9600/255)</f>
        <v>166.918723444375</v>
      </c>
      <c r="AZ34" s="49">
        <v>190000</v>
      </c>
      <c r="BA34" s="41">
        <f>AZ34</f>
        <v>190000</v>
      </c>
      <c r="BB34" s="50">
        <f>(BA34/2/50)+2734.37</f>
        <v>4634.37</v>
      </c>
      <c r="BC34" s="45">
        <f>BB34/2734.37</f>
        <v>1.69485841345538</v>
      </c>
      <c r="BD34" s="51">
        <f>G34</f>
        <v>17282</v>
      </c>
      <c r="BE34" s="52">
        <v>1.5</v>
      </c>
      <c r="BF34" s="53">
        <f>BA34/BE34</f>
        <v>126666.666666667</v>
      </c>
      <c r="BG34" s="54">
        <f>BF34/10/2</f>
        <v>6333.333333333350</v>
      </c>
      <c r="BH34" s="38">
        <f>ROUNDUP(BG34/2734.37,0)</f>
        <v>3</v>
      </c>
      <c r="BI34" s="55">
        <f>BG34*1.5/100</f>
        <v>95.0000000000003</v>
      </c>
      <c r="BJ34" s="50">
        <f>(-0.0000004497*POWER(AM34,2))+(0.9588*AM34)+BI34</f>
        <v>3670.8000241088</v>
      </c>
      <c r="BK34" s="38">
        <f>BJ34/(9600/255)</f>
        <v>97.50562564038999</v>
      </c>
      <c r="BL34" s="38">
        <f>(-0.0000004497*POWER(AM34,2))+(0.9588*AM34)-33214</f>
        <v>-29638.1999758912</v>
      </c>
    </row>
    <row r="35" ht="20.05" customHeight="1">
      <c r="A35" t="s" s="33">
        <v>289</v>
      </c>
      <c r="B35" t="s" s="34">
        <v>71</v>
      </c>
      <c r="C35" t="s" s="35">
        <v>197</v>
      </c>
      <c r="D35" t="s" s="35">
        <v>222</v>
      </c>
      <c r="E35" t="s" s="36">
        <v>290</v>
      </c>
      <c r="F35" t="s" s="36">
        <v>291</v>
      </c>
      <c r="G35" s="37">
        <v>17412</v>
      </c>
      <c r="H35" s="57">
        <v>9</v>
      </c>
      <c r="I35" s="57">
        <v>35</v>
      </c>
      <c r="J35" s="57">
        <v>5</v>
      </c>
      <c r="K35" s="57">
        <v>5</v>
      </c>
      <c r="L35" s="57">
        <v>3</v>
      </c>
      <c r="M35" s="57">
        <v>970</v>
      </c>
      <c r="N35" s="38">
        <f>AL35/5</f>
        <v>238.2</v>
      </c>
      <c r="O35" s="38">
        <v>0</v>
      </c>
      <c r="P35" s="38">
        <v>46</v>
      </c>
      <c r="Q35" s="38">
        <v>0</v>
      </c>
      <c r="R35" s="38">
        <v>4</v>
      </c>
      <c r="S35" t="s" s="36">
        <v>106</v>
      </c>
      <c r="T35" s="38"/>
      <c r="U35" s="38"/>
      <c r="V35" s="39">
        <v>4</v>
      </c>
      <c r="W35" s="40">
        <f>(AJ35*2)/(9600/255)</f>
        <v>69.0625</v>
      </c>
      <c r="X35" s="38">
        <f>BH35</f>
        <v>3</v>
      </c>
      <c r="Y35" s="38">
        <f>BK35</f>
        <v>188.687602667199</v>
      </c>
      <c r="Z35" s="41">
        <f>AI35/100/(700000/255)</f>
        <v>10.9285714285714</v>
      </c>
      <c r="AA35" s="42">
        <f>1.67*AF35</f>
        <v>20.1903</v>
      </c>
      <c r="AB35" s="42">
        <f>1.67*AG35</f>
        <v>19.8563</v>
      </c>
      <c r="AC35" s="42">
        <f>1.67*AH35</f>
        <v>4.4088</v>
      </c>
      <c r="AD35" s="58">
        <v>1</v>
      </c>
      <c r="AE35" s="57">
        <v>542</v>
      </c>
      <c r="AF35" s="44">
        <v>12.09</v>
      </c>
      <c r="AG35" s="44">
        <v>11.89</v>
      </c>
      <c r="AH35" s="44">
        <v>2.64</v>
      </c>
      <c r="AI35" s="41">
        <v>3000000</v>
      </c>
      <c r="AJ35" s="41">
        <v>1300</v>
      </c>
      <c r="AK35" s="41"/>
      <c r="AL35" s="44">
        <v>1191</v>
      </c>
      <c r="AM35" s="44">
        <v>7326</v>
      </c>
      <c r="AN35" s="44">
        <v>4208</v>
      </c>
      <c r="AO35" s="44">
        <v>85</v>
      </c>
      <c r="AP35" s="45">
        <f>AM35-AO35-AN35</f>
        <v>3033</v>
      </c>
      <c r="AQ35" s="45">
        <f>(AP35/0.8)/(AL35/1.852)*54</f>
        <v>318.350403022670</v>
      </c>
      <c r="AR35" s="44">
        <v>1</v>
      </c>
      <c r="AS35" s="44">
        <v>4</v>
      </c>
      <c r="AT35" s="46">
        <f>AQ35*0.673*54</f>
        <v>11569.4903466499</v>
      </c>
      <c r="AU35" s="46">
        <f>AM35/5</f>
        <v>1465.2</v>
      </c>
      <c r="AV35" s="46">
        <f>AR35*(AS35*1.3*300)</f>
        <v>1560</v>
      </c>
      <c r="AW35" s="46">
        <f>(BB35*3/100)</f>
        <v>144.1311</v>
      </c>
      <c r="AX35" s="47">
        <f>AT35+AU35+AV35+AW35</f>
        <v>14738.8214466499</v>
      </c>
      <c r="AY35" s="48">
        <f>AX35/(9600/255)</f>
        <v>391.499944676638</v>
      </c>
      <c r="AZ35" s="49">
        <v>207000</v>
      </c>
      <c r="BA35" s="41">
        <f>AZ35</f>
        <v>207000</v>
      </c>
      <c r="BB35" s="50">
        <f>(BA35/2/50)+2734.37</f>
        <v>4804.37</v>
      </c>
      <c r="BC35" s="45">
        <f>BB35/2734.37</f>
        <v>1.75702995571192</v>
      </c>
      <c r="BD35" s="51">
        <f>G35</f>
        <v>17412</v>
      </c>
      <c r="BE35" s="52">
        <v>1.5</v>
      </c>
      <c r="BF35" s="53">
        <f>BA35/BE35</f>
        <v>138000</v>
      </c>
      <c r="BG35" s="54">
        <f>BF35/10/2</f>
        <v>6900</v>
      </c>
      <c r="BH35" s="38">
        <f>ROUNDUP(BG35/2734.37,0)</f>
        <v>3</v>
      </c>
      <c r="BI35" s="55">
        <f>BG35*1.5/100</f>
        <v>103.5</v>
      </c>
      <c r="BJ35" s="50">
        <f>(-0.0000004497*POWER(AM35,2))+(0.9588*AM35)+BI35</f>
        <v>7103.5332768828</v>
      </c>
      <c r="BK35" s="38">
        <f>BJ35/(9600/255)</f>
        <v>188.687602667199</v>
      </c>
      <c r="BL35" s="38">
        <f>(-0.0000004497*POWER(AM35,2))+(0.9588*AM35)-33214</f>
        <v>-26213.9667231172</v>
      </c>
    </row>
    <row r="36" ht="32.05" customHeight="1">
      <c r="A36" t="s" s="33">
        <v>292</v>
      </c>
      <c r="B36" t="s" s="34">
        <v>71</v>
      </c>
      <c r="C36" t="s" s="35">
        <v>197</v>
      </c>
      <c r="D36" t="s" s="35">
        <v>226</v>
      </c>
      <c r="E36" t="s" s="36">
        <v>293</v>
      </c>
      <c r="F36" t="s" s="36">
        <v>294</v>
      </c>
      <c r="G36" s="37">
        <v>17531</v>
      </c>
      <c r="H36" s="38">
        <v>6</v>
      </c>
      <c r="I36" s="57">
        <v>35</v>
      </c>
      <c r="J36" s="57">
        <v>5</v>
      </c>
      <c r="K36" s="57">
        <v>3</v>
      </c>
      <c r="L36" s="57">
        <v>3</v>
      </c>
      <c r="M36" s="57">
        <v>1076</v>
      </c>
      <c r="N36" s="38">
        <f>AL36/5</f>
        <v>504</v>
      </c>
      <c r="O36" s="38">
        <v>0</v>
      </c>
      <c r="P36" s="38">
        <v>52</v>
      </c>
      <c r="Q36" s="38">
        <v>0</v>
      </c>
      <c r="R36" s="38">
        <v>4</v>
      </c>
      <c r="S36" t="s" s="36">
        <v>106</v>
      </c>
      <c r="T36" s="38"/>
      <c r="U36" s="38"/>
      <c r="V36" s="39">
        <v>3</v>
      </c>
      <c r="W36" s="40">
        <f>(AJ36*2)/(9600/255)</f>
        <v>74.375</v>
      </c>
      <c r="X36" s="38">
        <f>BH36</f>
        <v>2</v>
      </c>
      <c r="Y36" s="38">
        <f>BK36</f>
        <v>155.293392634944</v>
      </c>
      <c r="Z36" s="41">
        <f>AI36/100/(700000/255)</f>
        <v>1.02</v>
      </c>
      <c r="AA36" s="42">
        <f>1.67*AF36</f>
        <v>16.87034</v>
      </c>
      <c r="AB36" s="42">
        <f>1.67*AG36</f>
        <v>16.84195</v>
      </c>
      <c r="AC36" s="42">
        <f>1.67*AH36</f>
        <v>6.179</v>
      </c>
      <c r="AD36" s="58">
        <v>1</v>
      </c>
      <c r="AE36" t="s" s="36">
        <v>295</v>
      </c>
      <c r="AF36" s="44">
        <v>10.102</v>
      </c>
      <c r="AG36" s="44">
        <v>10.085</v>
      </c>
      <c r="AH36" s="44">
        <v>3.7</v>
      </c>
      <c r="AI36" s="41">
        <v>280000</v>
      </c>
      <c r="AJ36" s="41">
        <v>1400</v>
      </c>
      <c r="AK36" s="41"/>
      <c r="AL36" s="44">
        <v>2520</v>
      </c>
      <c r="AM36" s="44">
        <v>6038</v>
      </c>
      <c r="AN36" s="44">
        <v>3681</v>
      </c>
      <c r="AO36" s="44">
        <v>85</v>
      </c>
      <c r="AP36" s="45">
        <f>AM36-AO36-AN36</f>
        <v>2272</v>
      </c>
      <c r="AQ36" s="45">
        <f>(AP36/0.8)/(AL36/1.852)*54</f>
        <v>112.707428571429</v>
      </c>
      <c r="AR36" s="44">
        <v>1</v>
      </c>
      <c r="AS36" s="44">
        <v>4</v>
      </c>
      <c r="AT36" s="46">
        <f>AQ36*0.673*54</f>
        <v>4096.013369142870</v>
      </c>
      <c r="AU36" s="46">
        <f>AM36/5</f>
        <v>1207.6</v>
      </c>
      <c r="AV36" s="46">
        <f>AR36*(AS36*1.3*300)</f>
        <v>1560</v>
      </c>
      <c r="AW36" s="46">
        <f>(BB36*3/100)</f>
        <v>140.8311</v>
      </c>
      <c r="AX36" s="47">
        <f>AT36+AU36+AV36+AW36</f>
        <v>7004.444469142870</v>
      </c>
      <c r="AY36" s="48">
        <f>AX36/(9600/255)</f>
        <v>186.055556211607</v>
      </c>
      <c r="AZ36" s="49"/>
      <c r="BA36" s="41">
        <v>196000</v>
      </c>
      <c r="BB36" s="50">
        <f>(BA36/2/50)+2734.37</f>
        <v>4694.37</v>
      </c>
      <c r="BC36" s="45">
        <f>BB36/2734.37</f>
        <v>1.7168013107224</v>
      </c>
      <c r="BD36" s="51">
        <f>G36</f>
        <v>17531</v>
      </c>
      <c r="BE36" s="52">
        <v>2</v>
      </c>
      <c r="BF36" s="53">
        <f>BA36/BE36</f>
        <v>98000</v>
      </c>
      <c r="BG36" s="54">
        <f>BF36/10/2</f>
        <v>4900</v>
      </c>
      <c r="BH36" s="38">
        <f>ROUNDUP(BG36/2734.37,0)</f>
        <v>2</v>
      </c>
      <c r="BI36" s="55">
        <f>BG36*1.5/100</f>
        <v>73.5</v>
      </c>
      <c r="BJ36" s="50">
        <f>(-0.0000004497*POWER(AM36,2))+(0.9588*AM36)+BI36</f>
        <v>5846.3394874332</v>
      </c>
      <c r="BK36" s="38">
        <f>BJ36/(9600/255)</f>
        <v>155.293392634944</v>
      </c>
      <c r="BL36" s="38">
        <f>(-0.0000004497*POWER(AM36,2))+(0.9588*AM36)-33214</f>
        <v>-27441.1605125668</v>
      </c>
    </row>
    <row r="37" ht="20.05" customHeight="1">
      <c r="A37" t="s" s="33">
        <v>170</v>
      </c>
      <c r="B37" t="s" s="34">
        <v>71</v>
      </c>
      <c r="C37" t="s" s="35">
        <v>197</v>
      </c>
      <c r="D37" t="s" s="35">
        <v>230</v>
      </c>
      <c r="E37" t="s" s="36">
        <v>296</v>
      </c>
      <c r="F37" t="s" s="36">
        <v>297</v>
      </c>
      <c r="G37" s="37">
        <v>18172</v>
      </c>
      <c r="H37" s="38">
        <v>8</v>
      </c>
      <c r="I37" s="38">
        <v>15</v>
      </c>
      <c r="J37" s="38">
        <v>5</v>
      </c>
      <c r="K37" s="38">
        <v>5</v>
      </c>
      <c r="L37" s="38">
        <v>1</v>
      </c>
      <c r="M37" s="38">
        <v>1106</v>
      </c>
      <c r="N37" s="38">
        <f>AL37/5</f>
        <v>490.8</v>
      </c>
      <c r="O37" s="38">
        <v>0</v>
      </c>
      <c r="P37" s="38">
        <v>50</v>
      </c>
      <c r="Q37" s="38">
        <v>0</v>
      </c>
      <c r="R37" s="38">
        <v>4</v>
      </c>
      <c r="S37" t="s" s="36">
        <v>106</v>
      </c>
      <c r="T37" s="38"/>
      <c r="U37" s="38"/>
      <c r="V37" s="39">
        <v>3</v>
      </c>
      <c r="W37" s="40">
        <f>(AJ37*2)/(9600/255)</f>
        <v>63.75</v>
      </c>
      <c r="X37" s="38">
        <f>BH37</f>
        <v>3</v>
      </c>
      <c r="Y37" s="38">
        <f>BK37</f>
        <v>211.080671976962</v>
      </c>
      <c r="Z37" s="41">
        <f>AI37/100/(700000/255)</f>
        <v>1.275</v>
      </c>
      <c r="AA37" s="42">
        <f>1.67*AF37</f>
        <v>19.038</v>
      </c>
      <c r="AB37" s="42">
        <f>1.67*AG37</f>
        <v>18.871</v>
      </c>
      <c r="AC37" s="42">
        <f>1.67*AH37</f>
        <v>7.515</v>
      </c>
      <c r="AD37" s="43">
        <v>1</v>
      </c>
      <c r="AE37" s="38"/>
      <c r="AF37" s="44">
        <v>11.4</v>
      </c>
      <c r="AG37" s="44">
        <v>11.3</v>
      </c>
      <c r="AH37" s="44">
        <v>4.5</v>
      </c>
      <c r="AI37" s="41">
        <v>350000</v>
      </c>
      <c r="AJ37" s="41">
        <v>1200</v>
      </c>
      <c r="AK37" s="41">
        <v>400</v>
      </c>
      <c r="AL37" s="45">
        <v>2454</v>
      </c>
      <c r="AM37" s="45">
        <v>8234</v>
      </c>
      <c r="AN37" s="45">
        <v>5046</v>
      </c>
      <c r="AO37" s="45">
        <v>85</v>
      </c>
      <c r="AP37" s="45">
        <f>AM37-AO37-AN37</f>
        <v>3103</v>
      </c>
      <c r="AQ37" s="45">
        <f>(AP37/0.8)/(AL37/1.852)*54</f>
        <v>158.070916870416</v>
      </c>
      <c r="AR37" s="45">
        <v>1</v>
      </c>
      <c r="AS37" s="45">
        <v>4</v>
      </c>
      <c r="AT37" s="46">
        <f>AQ37*0.673*54</f>
        <v>5744.613260904660</v>
      </c>
      <c r="AU37" s="46">
        <f>AM37/5</f>
        <v>1646.8</v>
      </c>
      <c r="AV37" s="46">
        <f>AR37*(AS37*1.3*300)</f>
        <v>1560</v>
      </c>
      <c r="AW37" s="46">
        <f>(BB37*3/100)</f>
        <v>147.8682</v>
      </c>
      <c r="AX37" s="47">
        <f>AT37+AU37+AV37+AW37</f>
        <v>9099.281460904660</v>
      </c>
      <c r="AY37" s="48">
        <f>AX37/(9600/255)</f>
        <v>241.699663805280</v>
      </c>
      <c r="AZ37" s="49">
        <v>219457</v>
      </c>
      <c r="BA37" s="41">
        <f>AZ37</f>
        <v>219457</v>
      </c>
      <c r="BB37" s="50">
        <f>(BA37/2/50)+2734.37</f>
        <v>4928.94</v>
      </c>
      <c r="BC37" s="45">
        <f>BB37/2734.37</f>
        <v>1.80258706758778</v>
      </c>
      <c r="BD37" s="51">
        <f>G37</f>
        <v>18172</v>
      </c>
      <c r="BE37" s="52">
        <v>2</v>
      </c>
      <c r="BF37" s="53">
        <f>BA37/BE37</f>
        <v>109728.5</v>
      </c>
      <c r="BG37" s="54">
        <f>BF37/10/2</f>
        <v>5486.425</v>
      </c>
      <c r="BH37" s="38">
        <f>ROUNDUP(BG37/2734.37,0)</f>
        <v>3</v>
      </c>
      <c r="BI37" s="55">
        <f>BG37*1.5/100</f>
        <v>82.296375</v>
      </c>
      <c r="BJ37" s="50">
        <f>(-0.0000004497*POWER(AM37,2))+(0.9588*AM37)+BI37</f>
        <v>7946.5664744268</v>
      </c>
      <c r="BK37" s="38">
        <f>BJ37/(9600/255)</f>
        <v>211.080671976962</v>
      </c>
      <c r="BL37" s="38">
        <f>(-0.0000004497*POWER(AM37,2))+(0.9588*AM37)-33214</f>
        <v>-25349.7299005732</v>
      </c>
    </row>
    <row r="38" ht="20.05" customHeight="1">
      <c r="A38" t="s" s="33">
        <v>298</v>
      </c>
      <c r="B38" t="s" s="34">
        <v>71</v>
      </c>
      <c r="C38" t="s" s="35">
        <v>197</v>
      </c>
      <c r="D38" t="s" s="35">
        <v>234</v>
      </c>
      <c r="E38" t="s" s="36">
        <v>299</v>
      </c>
      <c r="F38" t="s" s="36">
        <v>300</v>
      </c>
      <c r="G38" s="37">
        <v>18938</v>
      </c>
      <c r="H38" s="38">
        <v>10</v>
      </c>
      <c r="I38" s="38">
        <v>35</v>
      </c>
      <c r="J38" s="38">
        <v>5</v>
      </c>
      <c r="K38" s="38">
        <v>3</v>
      </c>
      <c r="L38" s="38">
        <v>3</v>
      </c>
      <c r="M38" s="38">
        <v>1076</v>
      </c>
      <c r="N38" s="38">
        <v>504</v>
      </c>
      <c r="O38" s="38">
        <v>0</v>
      </c>
      <c r="P38" s="38">
        <v>52</v>
      </c>
      <c r="Q38" s="38">
        <v>0</v>
      </c>
      <c r="R38" s="38">
        <v>4</v>
      </c>
      <c r="S38" t="s" s="36">
        <v>106</v>
      </c>
      <c r="T38" s="38"/>
      <c r="U38" s="38"/>
      <c r="V38" s="39">
        <v>3</v>
      </c>
      <c r="W38" s="40">
        <f>(AJ38*2)/(9600/255)</f>
        <v>69.0625</v>
      </c>
      <c r="X38" s="38">
        <f>BH38</f>
        <v>2</v>
      </c>
      <c r="Y38" s="38">
        <f>BK38</f>
        <v>155.333236384944</v>
      </c>
      <c r="Z38" s="41">
        <f>AI38/100/(700000/255)</f>
        <v>0.837857142857143</v>
      </c>
      <c r="AA38" s="42">
        <f>1.28*AF38</f>
        <v>0</v>
      </c>
      <c r="AB38" s="42">
        <f>1.28*AG38</f>
        <v>0</v>
      </c>
      <c r="AC38" s="42">
        <f>1.28*AH38</f>
        <v>0</v>
      </c>
      <c r="AD38" s="43"/>
      <c r="AE38" t="s" s="36">
        <v>301</v>
      </c>
      <c r="AF38" s="61"/>
      <c r="AG38" s="61"/>
      <c r="AH38" s="61"/>
      <c r="AI38" s="41">
        <v>230000</v>
      </c>
      <c r="AJ38" s="41">
        <v>1300</v>
      </c>
      <c r="AK38" s="41"/>
      <c r="AL38" s="45">
        <v>2520</v>
      </c>
      <c r="AM38" s="44">
        <v>6038</v>
      </c>
      <c r="AN38" s="44">
        <v>3681</v>
      </c>
      <c r="AO38" s="44">
        <v>85</v>
      </c>
      <c r="AP38" s="45">
        <f>AM38-AO38-AN38</f>
        <v>2272</v>
      </c>
      <c r="AQ38" s="45">
        <f>(AP38/0.8)/(AL38/1.852)*54</f>
        <v>112.707428571429</v>
      </c>
      <c r="AR38" s="45">
        <v>1</v>
      </c>
      <c r="AS38" s="45">
        <v>4</v>
      </c>
      <c r="AT38" s="46">
        <f>AQ38*0.673*54</f>
        <v>4096.013369142870</v>
      </c>
      <c r="AU38" s="46">
        <f>AM38/5</f>
        <v>1207.6</v>
      </c>
      <c r="AV38" s="46">
        <f>AR38*(AS38*1.3*300)</f>
        <v>1560</v>
      </c>
      <c r="AW38" s="46">
        <f>(BB38*3/100)</f>
        <v>142.0311</v>
      </c>
      <c r="AX38" s="47">
        <f>AT38+AU38+AV38+AW38</f>
        <v>7005.644469142870</v>
      </c>
      <c r="AY38" s="48">
        <f>AX38/(9600/255)</f>
        <v>186.087431211607</v>
      </c>
      <c r="AZ38" s="49"/>
      <c r="BA38" s="41">
        <v>200000</v>
      </c>
      <c r="BB38" s="50">
        <f>(BA38/2/50)+2734.37</f>
        <v>4734.37</v>
      </c>
      <c r="BC38" s="45">
        <f>BB38/2734.37</f>
        <v>1.7314299089004</v>
      </c>
      <c r="BD38" s="51">
        <f>G38</f>
        <v>18938</v>
      </c>
      <c r="BE38" s="52">
        <v>2</v>
      </c>
      <c r="BF38" s="53">
        <f>BA38/BE38</f>
        <v>100000</v>
      </c>
      <c r="BG38" s="54">
        <f>BF38/10/2</f>
        <v>5000</v>
      </c>
      <c r="BH38" s="38">
        <f>ROUNDUP(BG38/2734.37,0)</f>
        <v>2</v>
      </c>
      <c r="BI38" s="55">
        <f>BG38*1.5/100</f>
        <v>75</v>
      </c>
      <c r="BJ38" s="50">
        <f>(-0.0000004497*POWER(AM38,2))+(0.9588*AM38)+BI38</f>
        <v>5847.8394874332</v>
      </c>
      <c r="BK38" s="38">
        <f>BJ38/(9600/255)</f>
        <v>155.333236384944</v>
      </c>
      <c r="BL38" s="38">
        <f>(-0.0000004497*POWER(AM38,2))+(0.9588*AM38)-33214</f>
        <v>-27441.1605125668</v>
      </c>
    </row>
    <row r="39" ht="32.05" customHeight="1">
      <c r="A39" t="s" s="33">
        <v>302</v>
      </c>
      <c r="B39" t="s" s="34">
        <v>71</v>
      </c>
      <c r="C39" t="s" s="35">
        <v>197</v>
      </c>
      <c r="D39" t="s" s="35">
        <v>237</v>
      </c>
      <c r="E39" t="s" s="36">
        <v>303</v>
      </c>
      <c r="F39" t="s" s="36">
        <v>304</v>
      </c>
      <c r="G39" s="37">
        <v>19138</v>
      </c>
      <c r="H39" s="57">
        <v>14</v>
      </c>
      <c r="I39" s="57">
        <v>30</v>
      </c>
      <c r="J39" s="57">
        <v>5</v>
      </c>
      <c r="K39" s="57">
        <v>3</v>
      </c>
      <c r="L39" s="57">
        <v>3</v>
      </c>
      <c r="M39" s="57">
        <v>1452</v>
      </c>
      <c r="N39" s="38">
        <f>AL39/5</f>
        <v>440</v>
      </c>
      <c r="O39" s="38">
        <v>0</v>
      </c>
      <c r="P39" s="38">
        <v>60</v>
      </c>
      <c r="Q39" s="38">
        <v>0</v>
      </c>
      <c r="R39" s="38">
        <v>4</v>
      </c>
      <c r="S39" t="s" s="36">
        <v>106</v>
      </c>
      <c r="T39" s="38"/>
      <c r="U39" s="38"/>
      <c r="V39" s="39">
        <v>6</v>
      </c>
      <c r="W39" s="40">
        <f>(AJ39*2)/(9600/255)</f>
        <v>531.25</v>
      </c>
      <c r="X39" s="38">
        <f>BH39</f>
        <v>10</v>
      </c>
      <c r="Y39" s="38">
        <f>BK39</f>
        <v>233.963644856160</v>
      </c>
      <c r="Z39" s="41">
        <f>AI39/100/(700000/255)</f>
        <v>6.19285714285714</v>
      </c>
      <c r="AA39" s="42">
        <f>1.67*AF39</f>
        <v>20.9418</v>
      </c>
      <c r="AB39" s="42">
        <f>1.67*AG39</f>
        <v>15.03</v>
      </c>
      <c r="AC39" s="42">
        <f>1.67*AH39</f>
        <v>6.4796</v>
      </c>
      <c r="AD39" s="58">
        <v>1</v>
      </c>
      <c r="AE39" t="s" s="36">
        <v>305</v>
      </c>
      <c r="AF39" s="44">
        <v>12.54</v>
      </c>
      <c r="AG39" s="44">
        <v>9</v>
      </c>
      <c r="AH39" s="44">
        <v>3.88</v>
      </c>
      <c r="AI39" s="41">
        <v>1700000</v>
      </c>
      <c r="AJ39" s="41">
        <v>10000</v>
      </c>
      <c r="AK39" s="41"/>
      <c r="AL39" s="44">
        <v>2200</v>
      </c>
      <c r="AM39" s="44">
        <v>8832</v>
      </c>
      <c r="AN39" s="44">
        <v>5172</v>
      </c>
      <c r="AO39" s="44">
        <v>85</v>
      </c>
      <c r="AP39" s="45">
        <f>AM39-AO39-AN39</f>
        <v>3575</v>
      </c>
      <c r="AQ39" s="45">
        <f>(AP39/0.8)/(AL39/1.852)*54</f>
        <v>203.14125</v>
      </c>
      <c r="AR39" s="44">
        <v>1</v>
      </c>
      <c r="AS39" s="44">
        <v>5</v>
      </c>
      <c r="AT39" s="46">
        <f>AQ39*0.673*54</f>
        <v>7382.5593075</v>
      </c>
      <c r="AU39" s="46">
        <f>AM39/5</f>
        <v>1766.4</v>
      </c>
      <c r="AV39" s="46">
        <f>AR39*(AS39*1.3*300)</f>
        <v>1950</v>
      </c>
      <c r="AW39" s="46">
        <f>(BB39*3/100)</f>
        <v>382.0311</v>
      </c>
      <c r="AX39" s="47">
        <f>AT39+AU39+AV39+AW39</f>
        <v>11480.9904075</v>
      </c>
      <c r="AY39" s="48">
        <f>AX39/(9600/255)</f>
        <v>304.963807699219</v>
      </c>
      <c r="AZ39" s="49"/>
      <c r="BA39" s="41">
        <v>1000000</v>
      </c>
      <c r="BB39" s="50">
        <f>(BA39/2/50)+2734.37</f>
        <v>12734.37</v>
      </c>
      <c r="BC39" s="45">
        <f>BB39/2734.37</f>
        <v>4.65714954450202</v>
      </c>
      <c r="BD39" s="51">
        <f>G39</f>
        <v>19138</v>
      </c>
      <c r="BE39" s="52">
        <v>2</v>
      </c>
      <c r="BF39" s="53">
        <f>BA39/BE39</f>
        <v>500000</v>
      </c>
      <c r="BG39" s="54">
        <f>BF39/10/2</f>
        <v>25000</v>
      </c>
      <c r="BH39" s="38">
        <f>ROUNDUP(BG39/2734.37,0)</f>
        <v>10</v>
      </c>
      <c r="BI39" s="55">
        <f>BG39*1.5/100</f>
        <v>375</v>
      </c>
      <c r="BJ39" s="50">
        <f>(-0.0000004497*POWER(AM39,2))+(0.9588*AM39)+BI39</f>
        <v>8808.043100467199</v>
      </c>
      <c r="BK39" s="38">
        <f>BJ39/(9600/255)</f>
        <v>233.963644856160</v>
      </c>
      <c r="BL39" s="38">
        <f>(-0.0000004497*POWER(AM39,2))+(0.9588*AM39)-33214</f>
        <v>-24780.9568995328</v>
      </c>
    </row>
    <row r="40" ht="32.05" customHeight="1">
      <c r="A40" t="s" s="33">
        <v>306</v>
      </c>
      <c r="B40" t="s" s="34">
        <v>71</v>
      </c>
      <c r="C40" t="s" s="35">
        <v>197</v>
      </c>
      <c r="D40" t="s" s="35">
        <v>239</v>
      </c>
      <c r="E40" t="s" s="36">
        <v>307</v>
      </c>
      <c r="F40" t="s" s="36">
        <v>308</v>
      </c>
      <c r="G40" s="37">
        <v>20256</v>
      </c>
      <c r="H40" s="57">
        <v>36</v>
      </c>
      <c r="I40" s="57">
        <v>40</v>
      </c>
      <c r="J40" s="57">
        <v>5</v>
      </c>
      <c r="K40" s="57">
        <v>27</v>
      </c>
      <c r="L40" s="57">
        <v>18</v>
      </c>
      <c r="M40" s="57">
        <v>2175</v>
      </c>
      <c r="N40" s="38">
        <f>AL40/5</f>
        <v>158.8</v>
      </c>
      <c r="O40" s="38">
        <v>0</v>
      </c>
      <c r="P40" s="38">
        <v>83</v>
      </c>
      <c r="Q40" s="38">
        <v>0</v>
      </c>
      <c r="R40" s="38">
        <v>4</v>
      </c>
      <c r="S40" t="s" s="36">
        <v>106</v>
      </c>
      <c r="T40" s="38"/>
      <c r="U40" s="38"/>
      <c r="V40" s="39">
        <v>22</v>
      </c>
      <c r="W40" s="40">
        <f>(AJ40*2)/(9600/255)</f>
        <v>743.75</v>
      </c>
      <c r="X40" s="38">
        <f>BH40</f>
        <v>27</v>
      </c>
      <c r="Y40" s="38">
        <f>BK40</f>
        <v>292.46323065</v>
      </c>
      <c r="Z40" s="41">
        <f>AI40/100/(700000/255)</f>
        <v>9.107142857142859</v>
      </c>
      <c r="AA40" s="42">
        <f>1.67*AF40</f>
        <v>24.549</v>
      </c>
      <c r="AB40" s="42">
        <f>1.67*AG40</f>
        <v>11.94718</v>
      </c>
      <c r="AC40" s="42">
        <f>1.67*AH40</f>
        <v>6.847</v>
      </c>
      <c r="AD40" s="58">
        <v>1</v>
      </c>
      <c r="AE40" s="57">
        <v>11496</v>
      </c>
      <c r="AF40" s="44">
        <v>14.7</v>
      </c>
      <c r="AG40" s="44">
        <v>7.154</v>
      </c>
      <c r="AH40" s="44">
        <v>4.1</v>
      </c>
      <c r="AI40" s="41">
        <v>2500000</v>
      </c>
      <c r="AJ40" s="41">
        <v>14000</v>
      </c>
      <c r="AK40" s="41"/>
      <c r="AL40" s="44">
        <v>794</v>
      </c>
      <c r="AM40" s="44">
        <v>10400</v>
      </c>
      <c r="AN40" s="44">
        <v>5200</v>
      </c>
      <c r="AO40" s="44">
        <v>86</v>
      </c>
      <c r="AP40" s="45">
        <f>AM40-AO40-AN40</f>
        <v>5114</v>
      </c>
      <c r="AQ40" s="45">
        <f>(AP40/0.8)/(AL40/1.852)*54</f>
        <v>805.165163727960</v>
      </c>
      <c r="AR40" s="44">
        <v>1</v>
      </c>
      <c r="AS40" s="44">
        <v>5</v>
      </c>
      <c r="AT40" s="46">
        <f>AQ40*0.673*54</f>
        <v>29261.3123802015</v>
      </c>
      <c r="AU40" s="46">
        <f>AM40/5</f>
        <v>2080</v>
      </c>
      <c r="AV40" s="46">
        <f>AR40*(AS40*1.3*300)</f>
        <v>1950</v>
      </c>
      <c r="AW40" s="46">
        <f>(BB40*3/100)</f>
        <v>952.0311</v>
      </c>
      <c r="AX40" s="47">
        <f>AT40+AU40+AV40+AW40</f>
        <v>34243.3434802015</v>
      </c>
      <c r="AY40" s="48">
        <f>AX40/(9600/255)</f>
        <v>909.5888111928519</v>
      </c>
      <c r="AZ40" s="49">
        <v>2900000</v>
      </c>
      <c r="BA40" s="41">
        <f>AZ40</f>
        <v>2900000</v>
      </c>
      <c r="BB40" s="50">
        <f>(BA40/2/50)+2734.37</f>
        <v>31734.37</v>
      </c>
      <c r="BC40" s="45">
        <f>BB40/2734.37</f>
        <v>11.6057336790559</v>
      </c>
      <c r="BD40" s="51">
        <f>G40</f>
        <v>20256</v>
      </c>
      <c r="BE40" s="52">
        <v>2</v>
      </c>
      <c r="BF40" s="53">
        <f>BA40/BE40</f>
        <v>1450000</v>
      </c>
      <c r="BG40" s="54">
        <f>BF40/10/2</f>
        <v>72500</v>
      </c>
      <c r="BH40" s="38">
        <f>ROUNDUP(BG40/2734.37,0)</f>
        <v>27</v>
      </c>
      <c r="BI40" s="55">
        <f>BG40*1.5/100</f>
        <v>1087.5</v>
      </c>
      <c r="BJ40" s="50">
        <f>(-0.0000004497*POWER(AM40,2))+(0.9588*AM40)+BI40</f>
        <v>11010.380448</v>
      </c>
      <c r="BK40" s="38">
        <f>BJ40/(9600/255)</f>
        <v>292.46323065</v>
      </c>
      <c r="BL40" s="38">
        <f>(-0.0000004497*POWER(AM40,2))+(0.9588*AM40)-33214</f>
        <v>-23291.119552</v>
      </c>
    </row>
    <row r="41" ht="20.05" customHeight="1">
      <c r="A41" t="s" s="33">
        <v>309</v>
      </c>
      <c r="B41" t="s" s="34">
        <v>71</v>
      </c>
      <c r="C41" t="s" s="35">
        <v>197</v>
      </c>
      <c r="D41" t="s" s="35">
        <v>243</v>
      </c>
      <c r="E41" t="s" s="36">
        <v>310</v>
      </c>
      <c r="F41" t="s" s="36">
        <v>311</v>
      </c>
      <c r="G41" s="37">
        <v>20776</v>
      </c>
      <c r="H41" s="57">
        <v>24</v>
      </c>
      <c r="I41" s="57">
        <v>45</v>
      </c>
      <c r="J41" s="57">
        <v>5</v>
      </c>
      <c r="K41" s="57">
        <v>7</v>
      </c>
      <c r="L41" s="57">
        <v>7</v>
      </c>
      <c r="M41" s="57">
        <v>2350</v>
      </c>
      <c r="N41" s="38">
        <f>AL41/5</f>
        <v>667</v>
      </c>
      <c r="O41" s="38">
        <v>0</v>
      </c>
      <c r="P41" s="38">
        <v>80</v>
      </c>
      <c r="Q41" s="38">
        <v>0</v>
      </c>
      <c r="R41" s="38">
        <v>4</v>
      </c>
      <c r="S41" t="s" s="36">
        <v>106</v>
      </c>
      <c r="T41" s="38"/>
      <c r="U41" s="38"/>
      <c r="V41" s="39">
        <v>6</v>
      </c>
      <c r="W41" s="40">
        <f>(AJ41*2)/(9600/255)</f>
        <v>318.75</v>
      </c>
      <c r="X41" s="38">
        <f>BH41</f>
        <v>18</v>
      </c>
      <c r="Y41" s="38">
        <f>BK41</f>
        <v>262.6874703375</v>
      </c>
      <c r="Z41" s="41">
        <f>AI41/100/(700000/255)</f>
        <v>6.02892857142857</v>
      </c>
      <c r="AA41" s="42">
        <f>1.67*AF41</f>
        <v>25.1001</v>
      </c>
      <c r="AB41" s="42">
        <f>1.67*AG41</f>
        <v>13.7274</v>
      </c>
      <c r="AC41" s="42">
        <f>1.67*AH41</f>
        <v>7.515</v>
      </c>
      <c r="AD41" s="58">
        <v>1</v>
      </c>
      <c r="AE41" s="57">
        <v>1422</v>
      </c>
      <c r="AF41" s="44">
        <v>15.03</v>
      </c>
      <c r="AG41" s="44">
        <v>8.220000000000001</v>
      </c>
      <c r="AH41" s="44">
        <v>4.5</v>
      </c>
      <c r="AI41" s="41">
        <v>1655000</v>
      </c>
      <c r="AJ41" s="41">
        <v>6000</v>
      </c>
      <c r="AK41" s="41">
        <v>2000</v>
      </c>
      <c r="AL41" s="44">
        <v>3335</v>
      </c>
      <c r="AM41" s="44">
        <v>9600</v>
      </c>
      <c r="AN41" s="44">
        <v>7050</v>
      </c>
      <c r="AO41" s="44">
        <v>85</v>
      </c>
      <c r="AP41" s="45">
        <f>AM41-AO41-AN41</f>
        <v>2465</v>
      </c>
      <c r="AQ41" s="45">
        <f>(AP41/0.8)/(AL41/1.852)*54</f>
        <v>92.3986956521739</v>
      </c>
      <c r="AR41" s="44">
        <v>1</v>
      </c>
      <c r="AS41" s="44">
        <v>5</v>
      </c>
      <c r="AT41" s="46">
        <f>AQ41*0.673*54</f>
        <v>3357.9533973913</v>
      </c>
      <c r="AU41" s="46">
        <f>AM41/5</f>
        <v>1920</v>
      </c>
      <c r="AV41" s="46">
        <f>AR41*(AS41*1.3*300)</f>
        <v>1950</v>
      </c>
      <c r="AW41" s="46">
        <f>(BB41*3/100)</f>
        <v>663.1310999999999</v>
      </c>
      <c r="AX41" s="47">
        <f>AT41+AU41+AV41+AW41</f>
        <v>7891.0844973913</v>
      </c>
      <c r="AY41" s="48">
        <f>AX41/(9600/255)</f>
        <v>209.606931961956</v>
      </c>
      <c r="AZ41" s="49">
        <v>1937000</v>
      </c>
      <c r="BA41" s="41">
        <f>AZ41</f>
        <v>1937000</v>
      </c>
      <c r="BB41" s="50">
        <f>(BA41/2/50)+2734.37</f>
        <v>22104.37</v>
      </c>
      <c r="BC41" s="45">
        <f>BB41/2734.37</f>
        <v>8.083898667700421</v>
      </c>
      <c r="BD41" s="51">
        <f>G41</f>
        <v>20776</v>
      </c>
      <c r="BE41" s="52">
        <v>2</v>
      </c>
      <c r="BF41" s="53">
        <f>BA41/BE41</f>
        <v>968500</v>
      </c>
      <c r="BG41" s="54">
        <f>BF41/10/2</f>
        <v>48425</v>
      </c>
      <c r="BH41" s="38">
        <f>ROUNDUP(BG41/2734.37,0)</f>
        <v>18</v>
      </c>
      <c r="BI41" s="55">
        <f>BG41*1.5/100</f>
        <v>726.375</v>
      </c>
      <c r="BJ41" s="50">
        <f>(-0.0000004497*POWER(AM41,2))+(0.9588*AM41)+BI41</f>
        <v>9889.410647999999</v>
      </c>
      <c r="BK41" s="38">
        <f>BJ41/(9600/255)</f>
        <v>262.6874703375</v>
      </c>
      <c r="BL41" s="38">
        <f>(-0.0000004497*POWER(AM41,2))+(0.9588*AM41)-33214</f>
        <v>-24050.964352</v>
      </c>
    </row>
    <row r="42" ht="20.05" customHeight="1">
      <c r="A42" t="s" s="33">
        <v>312</v>
      </c>
      <c r="B42" t="s" s="34">
        <v>71</v>
      </c>
      <c r="C42" t="s" s="35">
        <v>197</v>
      </c>
      <c r="D42" t="s" s="35">
        <v>248</v>
      </c>
      <c r="E42" t="s" s="36">
        <v>313</v>
      </c>
      <c r="F42" t="s" s="36">
        <v>314</v>
      </c>
      <c r="G42" s="37">
        <v>20955</v>
      </c>
      <c r="H42" s="38">
        <v>4</v>
      </c>
      <c r="I42" s="38">
        <v>30</v>
      </c>
      <c r="J42" s="38">
        <v>5</v>
      </c>
      <c r="K42" s="38">
        <v>3</v>
      </c>
      <c r="L42" s="38">
        <v>3</v>
      </c>
      <c r="M42" s="38">
        <v>1452</v>
      </c>
      <c r="N42" s="38">
        <v>440</v>
      </c>
      <c r="O42" s="38">
        <v>0</v>
      </c>
      <c r="P42" s="38">
        <v>60</v>
      </c>
      <c r="Q42" s="38">
        <v>0</v>
      </c>
      <c r="R42" s="38">
        <v>4</v>
      </c>
      <c r="S42" t="s" s="36">
        <v>106</v>
      </c>
      <c r="T42" s="38"/>
      <c r="U42" s="38"/>
      <c r="V42" s="39">
        <v>5</v>
      </c>
      <c r="W42" s="40">
        <f>(AJ42*2)/(9600/255)</f>
        <v>478.125</v>
      </c>
      <c r="X42" s="38">
        <f>BH42</f>
        <v>0</v>
      </c>
      <c r="Y42" s="38">
        <f>BK42</f>
        <v>224.002707356160</v>
      </c>
      <c r="Z42" s="41">
        <f>AI42/100/(700000/255)</f>
        <v>4.73571428571429</v>
      </c>
      <c r="AA42" s="42">
        <f>1.28*AF42</f>
        <v>0</v>
      </c>
      <c r="AB42" s="42">
        <f>1.28*AG42</f>
        <v>0</v>
      </c>
      <c r="AC42" s="42">
        <f>1.28*AH42</f>
        <v>0</v>
      </c>
      <c r="AD42" s="43"/>
      <c r="AE42" s="38">
        <v>104</v>
      </c>
      <c r="AF42" s="61"/>
      <c r="AG42" s="61"/>
      <c r="AH42" s="61"/>
      <c r="AI42" s="41">
        <v>1300000</v>
      </c>
      <c r="AJ42" s="41">
        <v>9000</v>
      </c>
      <c r="AK42" s="41"/>
      <c r="AL42" s="45">
        <v>2200</v>
      </c>
      <c r="AM42" s="44">
        <v>8832</v>
      </c>
      <c r="AN42" s="44">
        <v>5172</v>
      </c>
      <c r="AO42" s="44">
        <v>85</v>
      </c>
      <c r="AP42" s="45">
        <f>AM42-AO42-AN42</f>
        <v>3575</v>
      </c>
      <c r="AQ42" s="45">
        <f>(AP42/0.8)/(AL42/1.852)*54</f>
        <v>203.14125</v>
      </c>
      <c r="AR42" s="45">
        <v>1</v>
      </c>
      <c r="AS42" s="45">
        <v>5</v>
      </c>
      <c r="AT42" s="46">
        <f>AQ42*0.673*54</f>
        <v>7382.5593075</v>
      </c>
      <c r="AU42" s="46">
        <f>AM42/5</f>
        <v>1766.4</v>
      </c>
      <c r="AV42" s="46">
        <f>AR42*(AS42*1.3*300)</f>
        <v>1950</v>
      </c>
      <c r="AW42" s="46">
        <f>(BB42*3/100)</f>
        <v>82.0311</v>
      </c>
      <c r="AX42" s="47">
        <f>AT42+AU42+AV42+AW42</f>
        <v>11180.9904075</v>
      </c>
      <c r="AY42" s="48">
        <f>AX42/(9600/255)</f>
        <v>296.995057699219</v>
      </c>
      <c r="AZ42" s="49"/>
      <c r="BA42" s="41">
        <f>AZ42</f>
        <v>0</v>
      </c>
      <c r="BB42" s="50">
        <f>(BA42/2/50)+2734.37</f>
        <v>2734.37</v>
      </c>
      <c r="BC42" s="45">
        <f>BB42/2734.37</f>
        <v>1</v>
      </c>
      <c r="BD42" s="51">
        <f>G42</f>
        <v>20955</v>
      </c>
      <c r="BE42" s="52">
        <v>2</v>
      </c>
      <c r="BF42" s="53">
        <f>BA42/BE42</f>
        <v>0</v>
      </c>
      <c r="BG42" s="54">
        <f>BF42/10/2</f>
        <v>0</v>
      </c>
      <c r="BH42" s="38">
        <f>ROUNDUP(BG42/2734.37,0)</f>
        <v>0</v>
      </c>
      <c r="BI42" s="55">
        <f>BG42*1.5/100</f>
        <v>0</v>
      </c>
      <c r="BJ42" s="50">
        <f>(-0.0000004497*POWER(AM42,2))+(0.9588*AM42)+BI42</f>
        <v>8433.043100467199</v>
      </c>
      <c r="BK42" s="38">
        <f>BJ42/(9600/255)</f>
        <v>224.002707356160</v>
      </c>
      <c r="BL42" s="38">
        <f>(-0.0000004497*POWER(AM42,2))+(0.9588*AM42)-33214</f>
        <v>-24780.9568995328</v>
      </c>
    </row>
    <row r="43" ht="20.05" customHeight="1">
      <c r="A43" t="s" s="33">
        <v>103</v>
      </c>
      <c r="B43" t="s" s="34">
        <v>71</v>
      </c>
      <c r="C43" t="s" s="35">
        <v>197</v>
      </c>
      <c r="D43" t="s" s="35">
        <v>252</v>
      </c>
      <c r="E43" t="s" s="36">
        <v>104</v>
      </c>
      <c r="F43" t="s" s="36">
        <v>105</v>
      </c>
      <c r="G43" s="37">
        <v>21337</v>
      </c>
      <c r="H43" s="38">
        <v>24</v>
      </c>
      <c r="I43" s="57">
        <v>30</v>
      </c>
      <c r="J43" s="57">
        <v>5</v>
      </c>
      <c r="K43" s="57">
        <v>8</v>
      </c>
      <c r="L43" s="57">
        <v>13</v>
      </c>
      <c r="M43" s="57">
        <v>2370</v>
      </c>
      <c r="N43" s="38">
        <f>AL43/5</f>
        <v>540</v>
      </c>
      <c r="O43" s="38">
        <v>0</v>
      </c>
      <c r="P43" s="38">
        <v>80</v>
      </c>
      <c r="Q43" s="38">
        <v>0</v>
      </c>
      <c r="R43" s="38">
        <v>4</v>
      </c>
      <c r="S43" t="s" s="36">
        <v>106</v>
      </c>
      <c r="T43" s="38"/>
      <c r="U43" s="38"/>
      <c r="V43" s="39">
        <v>7</v>
      </c>
      <c r="W43" s="40">
        <f>(AJ43*2)/(9600/255)</f>
        <v>637.5</v>
      </c>
      <c r="X43" s="38">
        <f>BH43</f>
        <v>20</v>
      </c>
      <c r="Y43" s="38">
        <f>BK43</f>
        <v>724.1245109984339</v>
      </c>
      <c r="Z43" s="41">
        <f>AI43/100/(700000/255)</f>
        <v>6.92142857142857</v>
      </c>
      <c r="AA43" s="42">
        <f>1.67*AF43</f>
        <v>32.064</v>
      </c>
      <c r="AB43" s="42">
        <f>1.67*AG43</f>
        <v>19.539</v>
      </c>
      <c r="AC43" s="42">
        <f>1.67*AH43</f>
        <v>8.35</v>
      </c>
      <c r="AD43" s="58">
        <v>2</v>
      </c>
      <c r="AE43" s="59"/>
      <c r="AF43" s="44">
        <v>19.2</v>
      </c>
      <c r="AG43" s="44">
        <v>11.7</v>
      </c>
      <c r="AH43" s="44">
        <v>5</v>
      </c>
      <c r="AI43" s="41">
        <v>1900000</v>
      </c>
      <c r="AJ43" s="41">
        <v>12000</v>
      </c>
      <c r="AK43" s="41">
        <v>4000</v>
      </c>
      <c r="AL43" s="44">
        <v>2700</v>
      </c>
      <c r="AM43" s="44">
        <v>27965</v>
      </c>
      <c r="AN43" s="44">
        <v>13397</v>
      </c>
      <c r="AO43" s="44">
        <f>85*2</f>
        <v>170</v>
      </c>
      <c r="AP43" s="45">
        <f>AM43-AO43-AN43</f>
        <v>14398</v>
      </c>
      <c r="AQ43" s="45">
        <f>(AP43/0.8)/(AL43/1.852)*54</f>
        <v>666.6274</v>
      </c>
      <c r="AR43" s="44">
        <v>2</v>
      </c>
      <c r="AS43" s="44">
        <v>6</v>
      </c>
      <c r="AT43" s="46">
        <f>AQ43*0.673*54</f>
        <v>24226.5729708</v>
      </c>
      <c r="AU43" s="46">
        <f>AM43/5</f>
        <v>5593</v>
      </c>
      <c r="AV43" s="46">
        <f>AR43*(AS43*1.3*300)</f>
        <v>4680</v>
      </c>
      <c r="AW43" s="46">
        <f>(BB43*3/100)</f>
        <v>802.0311</v>
      </c>
      <c r="AX43" s="47">
        <f>AT43+AU43+AV43+AW43</f>
        <v>35301.6040708</v>
      </c>
      <c r="AY43" s="48">
        <f>AX43/(9600/255)</f>
        <v>937.698858130625</v>
      </c>
      <c r="AZ43" s="49">
        <v>2400000</v>
      </c>
      <c r="BA43" s="41">
        <f>AZ43</f>
        <v>2400000</v>
      </c>
      <c r="BB43" s="50">
        <f>(BA43/2/50)+2734.37</f>
        <v>26734.37</v>
      </c>
      <c r="BC43" s="45">
        <f>BB43/2734.37</f>
        <v>9.777158906804861</v>
      </c>
      <c r="BD43" s="51">
        <f>G43</f>
        <v>21337</v>
      </c>
      <c r="BE43" s="52">
        <v>2.25</v>
      </c>
      <c r="BF43" s="53">
        <f>BA43/BE43</f>
        <v>1066666.66666667</v>
      </c>
      <c r="BG43" s="54">
        <f>BF43/10/2</f>
        <v>53333.3333333335</v>
      </c>
      <c r="BH43" s="38">
        <f>ROUNDUP(BG43/2734.37,0)</f>
        <v>20</v>
      </c>
      <c r="BI43" s="55">
        <f>BG43*1.5/100</f>
        <v>800.000000000003</v>
      </c>
      <c r="BJ43" s="50">
        <f>(-0.0000004497*POWER(AM43,2))+(0.9588*AM43)+BI43</f>
        <v>27261.1580611175</v>
      </c>
      <c r="BK43" s="38">
        <f>BJ43/(9600/255)</f>
        <v>724.1245109984339</v>
      </c>
      <c r="BL43" s="38">
        <f>(-0.0000004497*POWER(AM43,2))+(0.9588*AM43)-33214</f>
        <v>-6752.8419388825</v>
      </c>
    </row>
    <row r="44" ht="20.05" customHeight="1">
      <c r="A44" t="s" s="33">
        <v>107</v>
      </c>
      <c r="B44" t="s" s="34">
        <v>71</v>
      </c>
      <c r="C44" t="s" s="35">
        <v>197</v>
      </c>
      <c r="D44" t="s" s="35">
        <v>255</v>
      </c>
      <c r="E44" t="s" s="36">
        <v>108</v>
      </c>
      <c r="F44" t="s" s="36">
        <v>109</v>
      </c>
      <c r="G44" s="37">
        <v>21645</v>
      </c>
      <c r="H44" s="38">
        <v>11</v>
      </c>
      <c r="I44" s="38">
        <v>20</v>
      </c>
      <c r="J44" s="38">
        <v>5</v>
      </c>
      <c r="K44" s="38">
        <v>3</v>
      </c>
      <c r="L44" s="38">
        <v>3</v>
      </c>
      <c r="M44" s="38">
        <v>655</v>
      </c>
      <c r="N44" s="38">
        <f>AL44/5</f>
        <v>180</v>
      </c>
      <c r="O44" s="38">
        <v>0</v>
      </c>
      <c r="P44" s="38">
        <v>65</v>
      </c>
      <c r="Q44" s="38">
        <v>1</v>
      </c>
      <c r="R44" s="38">
        <v>4</v>
      </c>
      <c r="S44" t="s" s="36">
        <v>106</v>
      </c>
      <c r="T44" s="38"/>
      <c r="U44" s="38"/>
      <c r="V44" s="39">
        <v>1</v>
      </c>
      <c r="W44" s="40">
        <f>(AJ44*2)/(9600/255)</f>
        <v>318.75</v>
      </c>
      <c r="X44" s="38">
        <f>BH44</f>
        <v>1</v>
      </c>
      <c r="Y44" s="38">
        <f>BK44</f>
        <v>83.8022157935</v>
      </c>
      <c r="Z44" s="41">
        <f>AI44/100/(700000/255)</f>
        <v>0.291428571428571</v>
      </c>
      <c r="AA44" s="42">
        <f>1.28*AF44</f>
        <v>13.8368</v>
      </c>
      <c r="AB44" s="42">
        <f>1.28*AG44</f>
        <v>13.1712</v>
      </c>
      <c r="AC44" s="42">
        <f>1.28*AH44</f>
        <v>4.0064</v>
      </c>
      <c r="AD44" s="43"/>
      <c r="AE44" s="38">
        <v>3665</v>
      </c>
      <c r="AF44" s="44">
        <v>10.81</v>
      </c>
      <c r="AG44" s="44">
        <v>10.29</v>
      </c>
      <c r="AH44" s="44">
        <v>3.13</v>
      </c>
      <c r="AI44" s="41">
        <v>80000</v>
      </c>
      <c r="AJ44" s="41">
        <v>6000</v>
      </c>
      <c r="AK44" s="41"/>
      <c r="AL44" s="45">
        <v>900</v>
      </c>
      <c r="AM44" s="45">
        <v>3280</v>
      </c>
      <c r="AN44" s="45">
        <v>2280</v>
      </c>
      <c r="AO44" s="45">
        <v>170</v>
      </c>
      <c r="AP44" s="45">
        <f>AM44-AO44-AN44</f>
        <v>830</v>
      </c>
      <c r="AQ44" s="45">
        <f>(AP44/0.8)/(AL44/1.852)*54</f>
        <v>115.287</v>
      </c>
      <c r="AR44" s="45">
        <v>2</v>
      </c>
      <c r="AS44" s="45">
        <v>4</v>
      </c>
      <c r="AT44" s="46">
        <f>AQ44*0.673*54</f>
        <v>4189.760154</v>
      </c>
      <c r="AU44" s="46">
        <f>AM44/5</f>
        <v>656</v>
      </c>
      <c r="AV44" s="46">
        <f>AR44*(AS44*1.3*300)</f>
        <v>3120</v>
      </c>
      <c r="AW44" s="46">
        <f>(BB44*3/100)</f>
        <v>95.42400000000001</v>
      </c>
      <c r="AX44" s="47">
        <f>AT44+AU44+AV44+AW44</f>
        <v>8061.184154</v>
      </c>
      <c r="AY44" s="48">
        <f>AX44/(9600/255)</f>
        <v>214.125204090625</v>
      </c>
      <c r="AZ44" s="49">
        <v>44643</v>
      </c>
      <c r="BA44" s="41">
        <f>AZ44</f>
        <v>44643</v>
      </c>
      <c r="BB44" s="50">
        <f>(BA44/2/50)+2734.37</f>
        <v>3180.8</v>
      </c>
      <c r="BC44" s="45">
        <f>BB44/2734.37</f>
        <v>1.1632661271152</v>
      </c>
      <c r="BD44" s="51">
        <f>G44</f>
        <v>21645</v>
      </c>
      <c r="BE44" s="52">
        <v>2.25</v>
      </c>
      <c r="BF44" s="53">
        <f>BA44/BE44</f>
        <v>19841.3333333333</v>
      </c>
      <c r="BG44" s="54">
        <f>BF44/10/2</f>
        <v>992.066666666665</v>
      </c>
      <c r="BH44" s="38">
        <f>ROUNDUP(BG44/2734.37,0)</f>
        <v>1</v>
      </c>
      <c r="BI44" s="55">
        <f>BG44*1.5/100</f>
        <v>14.881</v>
      </c>
      <c r="BJ44" s="50">
        <f>(-0.0000004497*POWER(AM44,2))+(0.9588*AM44)+BI44</f>
        <v>3154.90694752</v>
      </c>
      <c r="BK44" s="38">
        <f>BJ44/(9600/255)</f>
        <v>83.8022157935</v>
      </c>
      <c r="BL44" s="38">
        <f>(-0.0000004497*POWER(AM44,2))+(0.9588*AM44)-33214</f>
        <v>-30073.97405248</v>
      </c>
    </row>
    <row r="45" ht="20.05" customHeight="1">
      <c r="A45" t="s" s="33">
        <v>110</v>
      </c>
      <c r="B45" t="s" s="34">
        <v>71</v>
      </c>
      <c r="C45" t="s" s="35">
        <v>197</v>
      </c>
      <c r="D45" t="s" s="35">
        <v>256</v>
      </c>
      <c r="E45" t="s" s="36">
        <v>111</v>
      </c>
      <c r="F45" t="s" s="36">
        <v>112</v>
      </c>
      <c r="G45" s="37">
        <v>25146</v>
      </c>
      <c r="H45" s="38">
        <v>28</v>
      </c>
      <c r="I45" s="38">
        <v>30</v>
      </c>
      <c r="J45" s="38">
        <v>5</v>
      </c>
      <c r="K45" s="38">
        <v>3</v>
      </c>
      <c r="L45" s="38">
        <v>3</v>
      </c>
      <c r="M45" s="38">
        <v>750</v>
      </c>
      <c r="N45" s="38">
        <f>AL45/5</f>
        <v>350</v>
      </c>
      <c r="O45" s="38">
        <v>0</v>
      </c>
      <c r="P45" s="38">
        <v>75</v>
      </c>
      <c r="Q45" s="38">
        <v>1</v>
      </c>
      <c r="R45" s="38">
        <v>4</v>
      </c>
      <c r="S45" t="s" s="36">
        <v>106</v>
      </c>
      <c r="T45" s="38"/>
      <c r="U45" s="38"/>
      <c r="V45" s="39">
        <v>2</v>
      </c>
      <c r="W45" s="40">
        <f>(AJ45*2)/(9600/255)</f>
        <v>584.375</v>
      </c>
      <c r="X45" s="38">
        <f>BH45</f>
        <v>2</v>
      </c>
      <c r="Y45" s="38">
        <f>BK45</f>
        <v>121.030068998438</v>
      </c>
      <c r="Z45" s="41">
        <f>AI45/100/(700000/255)</f>
        <v>0.728571428571429</v>
      </c>
      <c r="AA45" s="42">
        <f>1.28*AF45</f>
        <v>15.5264</v>
      </c>
      <c r="AB45" s="42">
        <f>1.28*AG45</f>
        <v>12.1088</v>
      </c>
      <c r="AC45" s="42">
        <f>1.28*AH45</f>
        <v>6.1056</v>
      </c>
      <c r="AD45" s="43"/>
      <c r="AE45" s="38">
        <v>2900</v>
      </c>
      <c r="AF45" s="44">
        <v>12.13</v>
      </c>
      <c r="AG45" s="44">
        <v>9.460000000000001</v>
      </c>
      <c r="AH45" s="44">
        <v>4.77</v>
      </c>
      <c r="AI45" s="41">
        <v>200000</v>
      </c>
      <c r="AJ45" s="41">
        <v>11000</v>
      </c>
      <c r="AK45" s="41"/>
      <c r="AL45" s="45">
        <v>1750</v>
      </c>
      <c r="AM45" s="45">
        <v>4700</v>
      </c>
      <c r="AN45" s="45">
        <v>3459</v>
      </c>
      <c r="AO45" s="45">
        <v>170</v>
      </c>
      <c r="AP45" s="45">
        <f>AM45-AO45-AN45</f>
        <v>1071</v>
      </c>
      <c r="AQ45" s="45">
        <f>(AP45/0.8)/(AL45/1.852)*54</f>
        <v>76.50612</v>
      </c>
      <c r="AR45" s="45">
        <v>2</v>
      </c>
      <c r="AS45" s="45">
        <v>4</v>
      </c>
      <c r="AT45" s="46">
        <f>AQ45*0.673*54</f>
        <v>2780.38541304</v>
      </c>
      <c r="AU45" s="46">
        <f>AM45/5</f>
        <v>940</v>
      </c>
      <c r="AV45" s="46">
        <f>AR45*(AS45*1.3*300)</f>
        <v>3120</v>
      </c>
      <c r="AW45" s="46">
        <f>(BB45*3/100)</f>
        <v>142.0311</v>
      </c>
      <c r="AX45" s="47">
        <f>AT45+AU45+AV45+AW45</f>
        <v>6982.41651304</v>
      </c>
      <c r="AY45" s="48">
        <f>AX45/(9600/255)</f>
        <v>185.470438627625</v>
      </c>
      <c r="AZ45" s="49">
        <v>200000</v>
      </c>
      <c r="BA45" s="41">
        <f>AZ45</f>
        <v>200000</v>
      </c>
      <c r="BB45" s="50">
        <f>(BA45/2/50)+2734.37</f>
        <v>4734.37</v>
      </c>
      <c r="BC45" s="45">
        <f>BB45/2734.37</f>
        <v>1.7314299089004</v>
      </c>
      <c r="BD45" s="51">
        <f>G45</f>
        <v>25146</v>
      </c>
      <c r="BE45" s="52">
        <v>2.5</v>
      </c>
      <c r="BF45" s="53">
        <f>BA45/BE45</f>
        <v>80000</v>
      </c>
      <c r="BG45" s="54">
        <f>BF45/10/2</f>
        <v>4000</v>
      </c>
      <c r="BH45" s="38">
        <f>ROUNDUP(BG45/2734.37,0)</f>
        <v>2</v>
      </c>
      <c r="BI45" s="55">
        <f>BG45*1.5/100</f>
        <v>60</v>
      </c>
      <c r="BJ45" s="50">
        <f>(-0.0000004497*POWER(AM45,2))+(0.9588*AM45)+BI45</f>
        <v>4556.426127</v>
      </c>
      <c r="BK45" s="38">
        <f>BJ45/(9600/255)</f>
        <v>121.030068998438</v>
      </c>
      <c r="BL45" s="38">
        <f>(-0.0000004497*POWER(AM45,2))+(0.9588*AM45)-33214</f>
        <v>-28717.573873</v>
      </c>
    </row>
    <row r="46" ht="20.05" customHeight="1">
      <c r="A46" t="s" s="33">
        <v>113</v>
      </c>
      <c r="B46" t="s" s="34">
        <v>71</v>
      </c>
      <c r="C46" t="s" s="35">
        <v>197</v>
      </c>
      <c r="D46" t="s" s="35">
        <v>259</v>
      </c>
      <c r="E46" t="s" s="36">
        <v>114</v>
      </c>
      <c r="F46" t="s" s="36">
        <v>115</v>
      </c>
      <c r="G46" s="37">
        <v>27912</v>
      </c>
      <c r="H46" s="38">
        <v>55</v>
      </c>
      <c r="I46" s="38">
        <v>40</v>
      </c>
      <c r="J46" s="38">
        <v>5</v>
      </c>
      <c r="K46" s="38">
        <v>30</v>
      </c>
      <c r="L46" s="38">
        <v>27</v>
      </c>
      <c r="M46" s="38">
        <v>2124</v>
      </c>
      <c r="N46" s="38">
        <f>AL46/5</f>
        <v>840</v>
      </c>
      <c r="O46" s="38">
        <v>0</v>
      </c>
      <c r="P46" s="38">
        <v>77</v>
      </c>
      <c r="Q46" s="38">
        <v>0</v>
      </c>
      <c r="R46" s="38">
        <v>4</v>
      </c>
      <c r="S46" t="s" s="36">
        <v>106</v>
      </c>
      <c r="T46" s="38"/>
      <c r="U46" s="38"/>
      <c r="V46" s="39">
        <v>109</v>
      </c>
      <c r="W46" s="40">
        <f>(AJ46*2)/(9600/255)</f>
        <v>1184.6875</v>
      </c>
      <c r="X46" s="38">
        <f>BH46</f>
        <v>118</v>
      </c>
      <c r="Y46" s="38">
        <f>BK46</f>
        <v>554.442235918318</v>
      </c>
      <c r="Z46" s="41">
        <f>AI46/100/(700000/255)</f>
        <v>109.285714285714</v>
      </c>
      <c r="AA46" s="42">
        <f>1.67*AF46</f>
        <v>24.716</v>
      </c>
      <c r="AB46" s="42">
        <f>1.67*AG46</f>
        <v>16.366</v>
      </c>
      <c r="AC46" s="42">
        <f>1.67*AH46</f>
        <v>8.016</v>
      </c>
      <c r="AD46" s="43">
        <v>1</v>
      </c>
      <c r="AE46" s="38"/>
      <c r="AF46" s="44">
        <v>14.8</v>
      </c>
      <c r="AG46" s="44">
        <v>9.800000000000001</v>
      </c>
      <c r="AH46" s="44">
        <v>4.8</v>
      </c>
      <c r="AI46" s="41">
        <v>30000000</v>
      </c>
      <c r="AJ46" s="41">
        <v>22300</v>
      </c>
      <c r="AK46" s="41">
        <v>7000</v>
      </c>
      <c r="AL46" s="45">
        <v>4200</v>
      </c>
      <c r="AM46" s="45">
        <v>16875</v>
      </c>
      <c r="AN46" s="45">
        <v>8272</v>
      </c>
      <c r="AO46" s="45">
        <v>85</v>
      </c>
      <c r="AP46" s="45">
        <f>AM46-AO46-AN46</f>
        <v>8518</v>
      </c>
      <c r="AQ46" s="45">
        <f>(AP46/0.8)/(AL46/1.852)*54</f>
        <v>253.532185714286</v>
      </c>
      <c r="AR46" s="45">
        <v>1</v>
      </c>
      <c r="AS46" s="45">
        <v>7</v>
      </c>
      <c r="AT46" s="46">
        <f>AQ46*0.673*54</f>
        <v>9213.866693228580</v>
      </c>
      <c r="AU46" s="46">
        <f>AM46/5</f>
        <v>3375</v>
      </c>
      <c r="AV46" s="46">
        <f>AR46*(AS46*1.3*300)</f>
        <v>2730</v>
      </c>
      <c r="AW46" s="46">
        <f>(BB46*3/100)</f>
        <v>8182.0311</v>
      </c>
      <c r="AX46" s="47">
        <f>AT46+AU46+AV46+AW46</f>
        <v>23500.8977932286</v>
      </c>
      <c r="AY46" s="48">
        <f>AX46/(9600/255)</f>
        <v>624.242597632635</v>
      </c>
      <c r="AZ46" s="49">
        <v>27000000</v>
      </c>
      <c r="BA46" s="41">
        <f>AZ46</f>
        <v>27000000</v>
      </c>
      <c r="BB46" s="50">
        <f>(BA46/2/50)+2734.37</f>
        <v>272734.37</v>
      </c>
      <c r="BC46" s="45">
        <f>BB46/2734.37</f>
        <v>99.7430377015547</v>
      </c>
      <c r="BD46" s="51">
        <f>G46</f>
        <v>27912</v>
      </c>
      <c r="BE46" s="52">
        <v>4.2</v>
      </c>
      <c r="BF46" s="53">
        <f>BA46/BE46</f>
        <v>6428571.42857143</v>
      </c>
      <c r="BG46" s="54">
        <f>BF46/10/2</f>
        <v>321428.571428572</v>
      </c>
      <c r="BH46" s="38">
        <f>ROUNDUP(BG46/2734.37,0)</f>
        <v>118</v>
      </c>
      <c r="BI46" s="55">
        <f>BG46*1.5/100</f>
        <v>4821.428571428580</v>
      </c>
      <c r="BJ46" s="50">
        <f>(-0.0000004497*POWER(AM46,2))+(0.9588*AM46)+BI46</f>
        <v>20873.1194698661</v>
      </c>
      <c r="BK46" s="38">
        <f>BJ46/(9600/255)</f>
        <v>554.442235918318</v>
      </c>
      <c r="BL46" s="38">
        <f>(-0.0000004497*POWER(AM46,2))+(0.9588*AM46)-33214</f>
        <v>-17162.3091015625</v>
      </c>
    </row>
    <row r="47" ht="20.05" customHeight="1">
      <c r="A47" t="s" s="33">
        <v>315</v>
      </c>
      <c r="B47" t="s" s="34">
        <v>71</v>
      </c>
      <c r="C47" t="s" s="35">
        <v>197</v>
      </c>
      <c r="D47" t="s" s="35">
        <v>263</v>
      </c>
      <c r="E47" t="s" s="36">
        <v>316</v>
      </c>
      <c r="F47" t="s" s="36">
        <v>317</v>
      </c>
      <c r="G47" s="37">
        <v>28404</v>
      </c>
      <c r="H47" s="57">
        <v>60</v>
      </c>
      <c r="I47" s="57">
        <v>30</v>
      </c>
      <c r="J47" s="57">
        <v>5</v>
      </c>
      <c r="K47" s="57">
        <v>60</v>
      </c>
      <c r="L47" s="57">
        <v>52</v>
      </c>
      <c r="M47" s="57">
        <v>2400</v>
      </c>
      <c r="N47" s="38">
        <f>AL47/5</f>
        <v>420</v>
      </c>
      <c r="O47" s="38">
        <v>0</v>
      </c>
      <c r="P47" s="38">
        <v>80</v>
      </c>
      <c r="Q47" s="38">
        <v>0</v>
      </c>
      <c r="R47" s="38">
        <v>4</v>
      </c>
      <c r="S47" t="s" s="36">
        <v>106</v>
      </c>
      <c r="T47" s="38"/>
      <c r="U47" s="38"/>
      <c r="V47" s="39">
        <v>106</v>
      </c>
      <c r="W47" s="40">
        <f>(AJ47*2)/(9600/255)</f>
        <v>1275</v>
      </c>
      <c r="X47" s="38">
        <f>BH47</f>
        <v>78</v>
      </c>
      <c r="Y47" s="38">
        <f>BK47</f>
        <v>539.329955545212</v>
      </c>
      <c r="Z47" s="41">
        <f>AI47/100/(700000/255)</f>
        <v>105.642857142857</v>
      </c>
      <c r="AA47" s="42">
        <f>1.67*AF47</f>
        <v>28.9244</v>
      </c>
      <c r="AB47" s="42">
        <f>1.67*AG47</f>
        <v>18.9712</v>
      </c>
      <c r="AC47" s="42">
        <f>1.67*AH47</f>
        <v>7.8991</v>
      </c>
      <c r="AD47" s="58">
        <v>1</v>
      </c>
      <c r="AE47" t="s" s="36">
        <v>318</v>
      </c>
      <c r="AF47" s="44">
        <v>17.32</v>
      </c>
      <c r="AG47" s="44">
        <v>11.36</v>
      </c>
      <c r="AH47" s="44">
        <v>4.73</v>
      </c>
      <c r="AI47" s="41">
        <v>29000000</v>
      </c>
      <c r="AJ47" s="41">
        <v>24000</v>
      </c>
      <c r="AK47" s="41"/>
      <c r="AL47" s="44">
        <v>2100</v>
      </c>
      <c r="AM47" s="44">
        <v>18000</v>
      </c>
      <c r="AN47" s="44">
        <v>11000</v>
      </c>
      <c r="AO47" s="44">
        <v>85</v>
      </c>
      <c r="AP47" s="45">
        <f>AM47-AO47-AN47</f>
        <v>6915</v>
      </c>
      <c r="AQ47" s="45">
        <f>(AP47/0.8)/(AL47/1.852)*54</f>
        <v>411.640071428571</v>
      </c>
      <c r="AR47" s="44">
        <v>1</v>
      </c>
      <c r="AS47" s="44">
        <v>7</v>
      </c>
      <c r="AT47" s="46">
        <f>AQ47*0.673*54</f>
        <v>14959.8234758571</v>
      </c>
      <c r="AU47" s="46">
        <f>AM47/5</f>
        <v>3600</v>
      </c>
      <c r="AV47" s="46">
        <f>AR47*(AS47*1.3*300)</f>
        <v>2730</v>
      </c>
      <c r="AW47" s="46">
        <f>(BB47*3/100)</f>
        <v>6082.0311</v>
      </c>
      <c r="AX47" s="47">
        <f>AT47+AU47+AV47+AW47</f>
        <v>27371.8545758571</v>
      </c>
      <c r="AY47" s="48">
        <f>AX47/(9600/255)</f>
        <v>727.064887171204</v>
      </c>
      <c r="AZ47" s="49">
        <v>20000000</v>
      </c>
      <c r="BA47" s="41">
        <f>AZ47</f>
        <v>20000000</v>
      </c>
      <c r="BB47" s="50">
        <f>(BA47/2/50)+2734.37</f>
        <v>202734.37</v>
      </c>
      <c r="BC47" s="45">
        <f>BB47/2734.37</f>
        <v>74.14299089004049</v>
      </c>
      <c r="BD47" s="51">
        <f>G47</f>
        <v>28404</v>
      </c>
      <c r="BE47" s="52">
        <v>4.7</v>
      </c>
      <c r="BF47" s="53">
        <f>BA47/BE47</f>
        <v>4255319.14893617</v>
      </c>
      <c r="BG47" s="54">
        <f>BF47/10/2</f>
        <v>212765.957446809</v>
      </c>
      <c r="BH47" s="38">
        <f>ROUNDUP(BG47/2734.37,0)</f>
        <v>78</v>
      </c>
      <c r="BI47" s="55">
        <f>BG47*1.5/100</f>
        <v>3191.489361702140</v>
      </c>
      <c r="BJ47" s="50">
        <f>(-0.0000004497*POWER(AM47,2))+(0.9588*AM47)+BI47</f>
        <v>20304.1865617021</v>
      </c>
      <c r="BK47" s="38">
        <f>BJ47/(9600/255)</f>
        <v>539.329955545212</v>
      </c>
      <c r="BL47" s="38">
        <f>(-0.0000004497*POWER(AM47,2))+(0.9588*AM47)-33214</f>
        <v>-16101.3028</v>
      </c>
    </row>
    <row r="48" ht="20.05" customHeight="1">
      <c r="A48" t="s" s="33">
        <v>319</v>
      </c>
      <c r="B48" t="s" s="34">
        <v>71</v>
      </c>
      <c r="C48" t="s" s="35">
        <v>197</v>
      </c>
      <c r="D48" t="s" s="35">
        <v>267</v>
      </c>
      <c r="E48" t="s" s="36">
        <v>320</v>
      </c>
      <c r="F48" t="s" s="36">
        <v>321</v>
      </c>
      <c r="G48" s="37">
        <v>28559</v>
      </c>
      <c r="H48" s="57">
        <v>29</v>
      </c>
      <c r="I48" s="57">
        <v>35</v>
      </c>
      <c r="J48" s="57">
        <v>5</v>
      </c>
      <c r="K48" s="57">
        <v>27</v>
      </c>
      <c r="L48" s="57">
        <v>18</v>
      </c>
      <c r="M48" s="57">
        <v>2336</v>
      </c>
      <c r="N48" s="38">
        <f>AL48/5</f>
        <v>667</v>
      </c>
      <c r="O48" s="38">
        <v>0</v>
      </c>
      <c r="P48" s="38">
        <v>80</v>
      </c>
      <c r="Q48" s="38">
        <v>0</v>
      </c>
      <c r="R48" s="38">
        <v>4</v>
      </c>
      <c r="S48" t="s" s="36">
        <v>106</v>
      </c>
      <c r="T48" s="38"/>
      <c r="U48" s="38"/>
      <c r="V48" s="39">
        <v>95</v>
      </c>
      <c r="W48" s="40">
        <f>(AJ48*2)/(9600/255)</f>
        <v>903.125</v>
      </c>
      <c r="X48" s="38">
        <f>BH48</f>
        <v>85</v>
      </c>
      <c r="Y48" s="38">
        <f>BK48</f>
        <v>521.146599843750</v>
      </c>
      <c r="Z48" s="41">
        <f>AI48/100/(700000/255)</f>
        <v>94.71428571428569</v>
      </c>
      <c r="AA48" s="42">
        <f>1.67*AF48</f>
        <v>23.9812</v>
      </c>
      <c r="AB48" s="42">
        <f>1.67*AG48</f>
        <v>15.2471</v>
      </c>
      <c r="AC48" s="42">
        <f>1.67*AH48</f>
        <v>8.683999999999999</v>
      </c>
      <c r="AD48" s="58">
        <v>1</v>
      </c>
      <c r="AE48" s="57">
        <v>601</v>
      </c>
      <c r="AF48" s="44">
        <v>14.36</v>
      </c>
      <c r="AG48" s="44">
        <v>9.130000000000001</v>
      </c>
      <c r="AH48" s="44">
        <v>5.2</v>
      </c>
      <c r="AI48" s="41">
        <v>26000000</v>
      </c>
      <c r="AJ48" s="41">
        <v>17000</v>
      </c>
      <c r="AK48" s="41">
        <v>5400</v>
      </c>
      <c r="AL48" s="44">
        <v>3335</v>
      </c>
      <c r="AM48" s="44">
        <v>17000</v>
      </c>
      <c r="AN48" s="44">
        <v>7500</v>
      </c>
      <c r="AO48" s="44">
        <v>85</v>
      </c>
      <c r="AP48" s="45">
        <f>AM48-AO48-AN48</f>
        <v>9415</v>
      </c>
      <c r="AQ48" s="45">
        <f>(AP48/0.8)/(AL48/1.852)*54</f>
        <v>352.914287856072</v>
      </c>
      <c r="AR48" s="44">
        <v>1</v>
      </c>
      <c r="AS48" s="44">
        <v>7</v>
      </c>
      <c r="AT48" s="46">
        <f>AQ48*0.673*54</f>
        <v>12825.6110492654</v>
      </c>
      <c r="AU48" s="46">
        <f>AM48/5</f>
        <v>3400</v>
      </c>
      <c r="AV48" s="46">
        <f>AR48*(AS48*1.3*300)</f>
        <v>2730</v>
      </c>
      <c r="AW48" s="46">
        <f>(BB48*3/100)</f>
        <v>6982.0311</v>
      </c>
      <c r="AX48" s="47">
        <f>AT48+AU48+AV48+AW48</f>
        <v>25937.6421492654</v>
      </c>
      <c r="AY48" s="48">
        <f>AX48/(9600/255)</f>
        <v>688.968619589862</v>
      </c>
      <c r="AZ48" s="49">
        <v>23000000</v>
      </c>
      <c r="BA48" s="41">
        <f>AZ48</f>
        <v>23000000</v>
      </c>
      <c r="BB48" s="50">
        <f>(BA48/2/50)+2734.37</f>
        <v>232734.37</v>
      </c>
      <c r="BC48" s="45">
        <f>BB48/2734.37</f>
        <v>85.11443952354659</v>
      </c>
      <c r="BD48" s="51">
        <f>G48</f>
        <v>28559</v>
      </c>
      <c r="BE48" s="52">
        <v>5</v>
      </c>
      <c r="BF48" s="53">
        <f>BA48/BE48</f>
        <v>4600000</v>
      </c>
      <c r="BG48" s="54">
        <f>BF48/10/2</f>
        <v>230000</v>
      </c>
      <c r="BH48" s="38">
        <f>ROUNDUP(BG48/2734.37,0)</f>
        <v>85</v>
      </c>
      <c r="BI48" s="55">
        <f>BG48*1.5/100</f>
        <v>3450</v>
      </c>
      <c r="BJ48" s="50">
        <f>(-0.0000004497*POWER(AM48,2))+(0.9588*AM48)+BI48</f>
        <v>19619.6367</v>
      </c>
      <c r="BK48" s="38">
        <f>BJ48/(9600/255)</f>
        <v>521.146599843750</v>
      </c>
      <c r="BL48" s="38">
        <f>(-0.0000004497*POWER(AM48,2))+(0.9588*AM48)-33214</f>
        <v>-17044.3633</v>
      </c>
    </row>
    <row r="49" ht="20.05" customHeight="1">
      <c r="A49" t="s" s="33">
        <v>171</v>
      </c>
      <c r="B49" t="s" s="34">
        <v>71</v>
      </c>
      <c r="C49" t="s" s="35">
        <v>197</v>
      </c>
      <c r="D49" t="s" s="35">
        <v>270</v>
      </c>
      <c r="E49" t="s" s="36">
        <v>322</v>
      </c>
      <c r="F49" t="s" s="36">
        <v>323</v>
      </c>
      <c r="G49" s="37">
        <v>29252</v>
      </c>
      <c r="H49" s="38">
        <v>53</v>
      </c>
      <c r="I49" s="38">
        <v>25</v>
      </c>
      <c r="J49" s="38">
        <v>5</v>
      </c>
      <c r="K49" s="38">
        <v>63</v>
      </c>
      <c r="L49" s="38">
        <v>49</v>
      </c>
      <c r="M49" s="38">
        <v>1915</v>
      </c>
      <c r="N49" s="38">
        <f>AL49/5</f>
        <v>403.4</v>
      </c>
      <c r="O49" s="38">
        <v>0</v>
      </c>
      <c r="P49" s="38">
        <v>90</v>
      </c>
      <c r="Q49" s="38">
        <v>0</v>
      </c>
      <c r="R49" s="38">
        <v>4</v>
      </c>
      <c r="S49" t="s" s="36">
        <v>106</v>
      </c>
      <c r="T49" s="38"/>
      <c r="U49" s="38"/>
      <c r="V49" s="39">
        <v>208</v>
      </c>
      <c r="W49" s="40">
        <f>(AJ49*2)/(9600/255)</f>
        <v>1296.25</v>
      </c>
      <c r="X49" s="38">
        <f>BH49</f>
        <v>112</v>
      </c>
      <c r="Y49" s="38">
        <f>BK49</f>
        <v>713.9890816131129</v>
      </c>
      <c r="Z49" s="41">
        <f>AI49/100/(700000/255)</f>
        <v>207.642857142857</v>
      </c>
      <c r="AA49" s="42">
        <f>1.67*AF49</f>
        <v>28.557</v>
      </c>
      <c r="AB49" s="42">
        <f>1.67*AG49</f>
        <v>20.541</v>
      </c>
      <c r="AC49" s="42">
        <f>1.67*AH49</f>
        <v>7.849</v>
      </c>
      <c r="AD49" s="43">
        <v>2</v>
      </c>
      <c r="AE49" s="38"/>
      <c r="AF49" s="44">
        <v>17.1</v>
      </c>
      <c r="AG49" s="44">
        <v>12.3</v>
      </c>
      <c r="AH49" s="44">
        <v>4.7</v>
      </c>
      <c r="AI49" s="41">
        <v>57000000</v>
      </c>
      <c r="AJ49" s="41">
        <v>24400</v>
      </c>
      <c r="AK49" s="41">
        <v>24400</v>
      </c>
      <c r="AL49" s="45">
        <v>2017</v>
      </c>
      <c r="AM49" s="45">
        <v>23541</v>
      </c>
      <c r="AN49" s="45">
        <v>10433</v>
      </c>
      <c r="AO49" s="45">
        <v>170</v>
      </c>
      <c r="AP49" s="45">
        <f>AM49-AO49-AN49</f>
        <v>12938</v>
      </c>
      <c r="AQ49" s="45">
        <f>(AP49/0.8)/(AL49/1.852)*54</f>
        <v>801.873763014378</v>
      </c>
      <c r="AR49" s="45">
        <v>2</v>
      </c>
      <c r="AS49" s="45">
        <v>8</v>
      </c>
      <c r="AT49" s="46">
        <f>AQ49*0.673*54</f>
        <v>29141.6962954685</v>
      </c>
      <c r="AU49" s="46">
        <f>AM49/5</f>
        <v>4708.2</v>
      </c>
      <c r="AV49" s="46">
        <f>AR49*(AS49*1.3*300)</f>
        <v>6240</v>
      </c>
      <c r="AW49" s="46">
        <f>(BB49*3/100)</f>
        <v>11932.0311</v>
      </c>
      <c r="AX49" s="47">
        <f>AT49+AU49+AV49+AW49</f>
        <v>52021.9273954685</v>
      </c>
      <c r="AY49" s="48">
        <f>AX49/(9600/255)</f>
        <v>1381.832446442130</v>
      </c>
      <c r="AZ49" s="49">
        <v>39500000</v>
      </c>
      <c r="BA49" s="41">
        <f>AZ49</f>
        <v>39500000</v>
      </c>
      <c r="BB49" s="50">
        <f>(BA49/2/50)+2734.37</f>
        <v>397734.37</v>
      </c>
      <c r="BC49" s="45">
        <f>BB49/2734.37</f>
        <v>145.457407007830</v>
      </c>
      <c r="BD49" s="51">
        <f>G49</f>
        <v>29252</v>
      </c>
      <c r="BE49" s="52">
        <v>6.5</v>
      </c>
      <c r="BF49" s="53">
        <f>BA49/BE49</f>
        <v>6076923.07692308</v>
      </c>
      <c r="BG49" s="54">
        <f>BF49/10/2</f>
        <v>303846.153846154</v>
      </c>
      <c r="BH49" s="38">
        <f>ROUNDUP(BG49/2734.37,0)</f>
        <v>112</v>
      </c>
      <c r="BI49" s="55">
        <f>BG49*1.5/100</f>
        <v>4557.692307692310</v>
      </c>
      <c r="BJ49" s="50">
        <f>(-0.0000004497*POWER(AM49,2))+(0.9588*AM49)+BI49</f>
        <v>26879.5889548466</v>
      </c>
      <c r="BK49" s="38">
        <f>BJ49/(9600/255)</f>
        <v>713.9890816131129</v>
      </c>
      <c r="BL49" s="38">
        <f>(-0.0000004497*POWER(AM49,2))+(0.9588*AM49)-33214</f>
        <v>-10892.1033528457</v>
      </c>
    </row>
    <row r="50" ht="20.05" customHeight="1">
      <c r="A50" t="s" s="33">
        <v>116</v>
      </c>
      <c r="B50" t="s" s="34">
        <v>71</v>
      </c>
      <c r="C50" t="s" s="35">
        <v>197</v>
      </c>
      <c r="D50" t="s" s="35">
        <v>272</v>
      </c>
      <c r="E50" t="s" s="36">
        <v>118</v>
      </c>
      <c r="F50" t="s" s="36">
        <v>119</v>
      </c>
      <c r="G50" s="37">
        <v>32540</v>
      </c>
      <c r="H50" s="57">
        <v>50</v>
      </c>
      <c r="I50" s="57">
        <v>40</v>
      </c>
      <c r="J50" s="57">
        <v>5</v>
      </c>
      <c r="K50" s="57">
        <v>30</v>
      </c>
      <c r="L50" s="57">
        <v>15</v>
      </c>
      <c r="M50" s="57">
        <v>2460</v>
      </c>
      <c r="N50" s="38">
        <f>AL50/5</f>
        <v>640</v>
      </c>
      <c r="O50" s="38">
        <v>0</v>
      </c>
      <c r="P50" s="38">
        <v>84</v>
      </c>
      <c r="Q50" s="38">
        <v>0</v>
      </c>
      <c r="R50" s="38">
        <v>4</v>
      </c>
      <c r="S50" t="s" s="36">
        <v>106</v>
      </c>
      <c r="T50" s="38"/>
      <c r="U50" s="38"/>
      <c r="V50" s="39">
        <v>109</v>
      </c>
      <c r="W50" s="40">
        <f>(AJ50*2)/(9600/255)</f>
        <v>1434.375</v>
      </c>
      <c r="X50" s="38">
        <f>BH50</f>
        <v>74</v>
      </c>
      <c r="Y50" s="38">
        <f>BK50</f>
        <v>433.899999375</v>
      </c>
      <c r="Z50" s="41">
        <f>AI50/100/(700000/255)</f>
        <v>109.285714285714</v>
      </c>
      <c r="AA50" s="42">
        <f>1.67*AF50</f>
        <v>23.547</v>
      </c>
      <c r="AB50" s="42">
        <f>1.67*AG50</f>
        <v>14.028</v>
      </c>
      <c r="AC50" s="42">
        <f>1.67*AH50</f>
        <v>7.515</v>
      </c>
      <c r="AD50" s="58">
        <v>1</v>
      </c>
      <c r="AE50" t="s" s="36">
        <v>120</v>
      </c>
      <c r="AF50" s="44">
        <v>14.1</v>
      </c>
      <c r="AG50" s="44">
        <v>8.4</v>
      </c>
      <c r="AH50" s="44">
        <v>4.5</v>
      </c>
      <c r="AI50" s="41">
        <v>30000000</v>
      </c>
      <c r="AJ50" s="41">
        <v>27000</v>
      </c>
      <c r="AK50" s="41">
        <v>4700</v>
      </c>
      <c r="AL50" s="44">
        <v>3200</v>
      </c>
      <c r="AM50" s="44">
        <v>14000</v>
      </c>
      <c r="AN50" s="44">
        <v>6800</v>
      </c>
      <c r="AO50" s="44">
        <v>85</v>
      </c>
      <c r="AP50" s="45">
        <f>AM50-AO50-AN50</f>
        <v>7115</v>
      </c>
      <c r="AQ50" s="45">
        <f>(AP50/0.8)/(AL50/1.852)*54</f>
        <v>277.951921875</v>
      </c>
      <c r="AR50" s="44">
        <v>1</v>
      </c>
      <c r="AS50" s="44">
        <v>8</v>
      </c>
      <c r="AT50" s="46">
        <f>AQ50*0.673*54</f>
        <v>10101.3287447813</v>
      </c>
      <c r="AU50" s="46">
        <f>AM50/5</f>
        <v>2800</v>
      </c>
      <c r="AV50" s="46">
        <f>AR50*(AS50*1.3*300)</f>
        <v>3120</v>
      </c>
      <c r="AW50" s="46">
        <f>(BB50*3/100)</f>
        <v>12082.0311</v>
      </c>
      <c r="AX50" s="47">
        <f>AT50+AU50+AV50+AW50</f>
        <v>28103.3598447813</v>
      </c>
      <c r="AY50" s="48">
        <f>AX50/(9600/255)</f>
        <v>746.495495877003</v>
      </c>
      <c r="AZ50" s="49">
        <v>40000000</v>
      </c>
      <c r="BA50" s="41">
        <f>AZ50</f>
        <v>40000000</v>
      </c>
      <c r="BB50" s="50">
        <f>(BA50/2/50)+2734.37</f>
        <v>402734.37</v>
      </c>
      <c r="BC50" s="45">
        <f>BB50/2734.37</f>
        <v>147.285981780081</v>
      </c>
      <c r="BD50" s="51">
        <f>G50</f>
        <v>32540</v>
      </c>
      <c r="BE50" s="52">
        <v>10</v>
      </c>
      <c r="BF50" s="53">
        <f>BA50/BE50</f>
        <v>4000000</v>
      </c>
      <c r="BG50" s="54">
        <f>BF50/10/2</f>
        <v>200000</v>
      </c>
      <c r="BH50" s="38">
        <f>ROUNDUP(BG50/2734.37,0)</f>
        <v>74</v>
      </c>
      <c r="BI50" s="55">
        <f>BG50*1.5/100</f>
        <v>3000</v>
      </c>
      <c r="BJ50" s="50">
        <f>(-0.0000004497*POWER(AM50,2))+(0.9588*AM50)+BI50</f>
        <v>16335.0588</v>
      </c>
      <c r="BK50" s="38">
        <f>BJ50/(9600/255)</f>
        <v>433.899999375</v>
      </c>
      <c r="BL50" s="38">
        <f>(-0.0000004497*POWER(AM50,2))+(0.9588*AM50)-33214</f>
        <v>-19878.9412</v>
      </c>
    </row>
    <row r="51" ht="20.05" customHeight="1">
      <c r="A51" t="s" s="33">
        <v>324</v>
      </c>
      <c r="B51" t="s" s="34">
        <v>71</v>
      </c>
      <c r="C51" t="s" s="35">
        <v>197</v>
      </c>
      <c r="D51" t="s" s="35">
        <v>275</v>
      </c>
      <c r="E51" t="s" s="36">
        <v>325</v>
      </c>
      <c r="F51" t="s" s="36">
        <v>326</v>
      </c>
      <c r="G51" s="37">
        <v>32873</v>
      </c>
      <c r="H51" s="57">
        <v>40</v>
      </c>
      <c r="I51" s="57">
        <v>30</v>
      </c>
      <c r="J51" s="57">
        <v>5</v>
      </c>
      <c r="K51" s="57">
        <v>64</v>
      </c>
      <c r="L51" s="57">
        <v>60</v>
      </c>
      <c r="M51" s="57">
        <v>2120</v>
      </c>
      <c r="N51" s="38">
        <f>AL51/5</f>
        <v>600</v>
      </c>
      <c r="O51" s="38">
        <v>0</v>
      </c>
      <c r="P51" s="38">
        <v>80</v>
      </c>
      <c r="Q51" s="38">
        <v>0</v>
      </c>
      <c r="R51" s="38">
        <v>4</v>
      </c>
      <c r="S51" t="s" s="36">
        <v>106</v>
      </c>
      <c r="T51" s="38"/>
      <c r="U51" s="38"/>
      <c r="V51" s="39">
        <v>138</v>
      </c>
      <c r="W51" s="40">
        <f>(AJ51*2)/(9600/255)</f>
        <v>1381.25</v>
      </c>
      <c r="X51" s="38">
        <f>BH51</f>
        <v>53</v>
      </c>
      <c r="Y51" s="38">
        <f>BK51</f>
        <v>921.807590273437</v>
      </c>
      <c r="Z51" s="41">
        <f>AI51/100/(700000/255)</f>
        <v>138.428571428571</v>
      </c>
      <c r="AA51" s="42">
        <f>1.67*AF51</f>
        <v>36.63145</v>
      </c>
      <c r="AB51" s="42">
        <f>1.67*AG51</f>
        <v>24.549</v>
      </c>
      <c r="AC51" s="42">
        <f>1.67*AH51</f>
        <v>10.6045</v>
      </c>
      <c r="AD51" s="58">
        <v>2</v>
      </c>
      <c r="AE51" t="s" s="36">
        <v>327</v>
      </c>
      <c r="AF51" s="44">
        <v>21.935</v>
      </c>
      <c r="AG51" s="44">
        <v>14.7</v>
      </c>
      <c r="AH51" s="44">
        <v>6.35</v>
      </c>
      <c r="AI51" s="41">
        <v>38000000</v>
      </c>
      <c r="AJ51" s="41">
        <v>26000</v>
      </c>
      <c r="AK51" s="41"/>
      <c r="AL51" s="44">
        <v>3000</v>
      </c>
      <c r="AM51" s="44">
        <v>34500</v>
      </c>
      <c r="AN51" s="44">
        <v>17700</v>
      </c>
      <c r="AO51" s="44">
        <v>170</v>
      </c>
      <c r="AP51" s="45">
        <f>AM51-AO51-AN51</f>
        <v>16630</v>
      </c>
      <c r="AQ51" s="45">
        <f>(AP51/0.8)/(AL51/1.852)*54</f>
        <v>692.9721</v>
      </c>
      <c r="AR51" s="44">
        <v>2</v>
      </c>
      <c r="AS51" s="44">
        <v>8</v>
      </c>
      <c r="AT51" s="46">
        <f>AQ51*0.673*54</f>
        <v>25183.9920582</v>
      </c>
      <c r="AU51" s="46">
        <f>AM51/5</f>
        <v>6900</v>
      </c>
      <c r="AV51" s="46">
        <f>AR51*(AS51*1.3*300)</f>
        <v>6240</v>
      </c>
      <c r="AW51" s="46">
        <f>(BB51*3/100)</f>
        <v>8722.0311</v>
      </c>
      <c r="AX51" s="47">
        <f>AT51+AU51+AV51+AW51</f>
        <v>47046.0231582</v>
      </c>
      <c r="AY51" s="48">
        <f>AX51/(9600/255)</f>
        <v>1249.659990139690</v>
      </c>
      <c r="AZ51" s="49">
        <v>28800000</v>
      </c>
      <c r="BA51" s="41">
        <f>AZ51</f>
        <v>28800000</v>
      </c>
      <c r="BB51" s="50">
        <f>(BA51/2/50)+2734.37</f>
        <v>290734.37</v>
      </c>
      <c r="BC51" s="45">
        <f>BB51/2734.37</f>
        <v>106.325906881658</v>
      </c>
      <c r="BD51" s="51">
        <f>G51</f>
        <v>32873</v>
      </c>
      <c r="BE51" s="52">
        <v>10</v>
      </c>
      <c r="BF51" s="53">
        <f>BA51/BE51</f>
        <v>2880000</v>
      </c>
      <c r="BG51" s="54">
        <f>BF51/10/2</f>
        <v>144000</v>
      </c>
      <c r="BH51" s="38">
        <f>ROUNDUP(BG51/2734.37,0)</f>
        <v>53</v>
      </c>
      <c r="BI51" s="55">
        <f>BG51*1.5/100</f>
        <v>2160</v>
      </c>
      <c r="BJ51" s="50">
        <f>(-0.0000004497*POWER(AM51,2))+(0.9588*AM51)+BI51</f>
        <v>34703.344575</v>
      </c>
      <c r="BK51" s="38">
        <f>BJ51/(9600/255)</f>
        <v>921.807590273437</v>
      </c>
      <c r="BL51" s="38">
        <f>(-0.0000004497*POWER(AM51,2))+(0.9588*AM51)-33214</f>
        <v>-670.655425</v>
      </c>
    </row>
    <row r="52" ht="20.05" customHeight="1">
      <c r="A52" t="s" s="33">
        <v>121</v>
      </c>
      <c r="B52" t="s" s="34">
        <v>71</v>
      </c>
      <c r="C52" t="s" s="35">
        <v>197</v>
      </c>
      <c r="D52" t="s" s="35">
        <v>276</v>
      </c>
      <c r="E52" t="s" s="36">
        <v>122</v>
      </c>
      <c r="F52" t="s" s="36">
        <v>123</v>
      </c>
      <c r="G52" s="37">
        <v>33377</v>
      </c>
      <c r="H52" s="57">
        <v>40</v>
      </c>
      <c r="I52" s="57">
        <v>40</v>
      </c>
      <c r="J52" s="57">
        <v>5</v>
      </c>
      <c r="K52" s="57">
        <v>65</v>
      </c>
      <c r="L52" s="57">
        <v>47</v>
      </c>
      <c r="M52" s="57">
        <v>1912</v>
      </c>
      <c r="N52" s="38">
        <f>AL52/5</f>
        <v>740</v>
      </c>
      <c r="O52" s="38">
        <v>0</v>
      </c>
      <c r="P52" s="38">
        <v>85</v>
      </c>
      <c r="Q52" s="38">
        <v>0</v>
      </c>
      <c r="R52" s="38">
        <v>4</v>
      </c>
      <c r="S52" t="s" s="36">
        <v>106</v>
      </c>
      <c r="T52" s="38"/>
      <c r="U52" s="38"/>
      <c r="V52" s="39">
        <v>219</v>
      </c>
      <c r="W52" s="40">
        <f>(AJ52*2)/(9600/255)</f>
        <v>876.5625</v>
      </c>
      <c r="X52" s="38">
        <f>BH52</f>
        <v>217</v>
      </c>
      <c r="Y52" s="38">
        <f>BK52</f>
        <v>852.239323370029</v>
      </c>
      <c r="Z52" s="41">
        <f>AI52/100/(700000/255)</f>
        <v>218.571428571429</v>
      </c>
      <c r="AA52" s="42">
        <f>1.67*AF52</f>
        <v>25.5009</v>
      </c>
      <c r="AB52" s="42">
        <f>1.67*AG52</f>
        <v>18.203</v>
      </c>
      <c r="AC52" s="42">
        <f>1.67*AH52</f>
        <v>8.9178</v>
      </c>
      <c r="AD52" s="58">
        <v>1</v>
      </c>
      <c r="AE52" t="s" s="36">
        <v>124</v>
      </c>
      <c r="AF52" s="44">
        <v>15.27</v>
      </c>
      <c r="AG52" s="44">
        <v>10.9</v>
      </c>
      <c r="AH52" s="44">
        <v>5.34</v>
      </c>
      <c r="AI52" s="41">
        <v>60000000</v>
      </c>
      <c r="AJ52" s="41">
        <v>16500</v>
      </c>
      <c r="AK52" s="41">
        <v>16500</v>
      </c>
      <c r="AL52" s="44">
        <v>3700</v>
      </c>
      <c r="AM52" s="44">
        <v>24500</v>
      </c>
      <c r="AN52" s="44">
        <v>10300</v>
      </c>
      <c r="AO52" s="44">
        <v>85</v>
      </c>
      <c r="AP52" s="45">
        <f>AM52-AO52-AN52</f>
        <v>14115</v>
      </c>
      <c r="AQ52" s="45">
        <f>(AP52/0.8)/(AL52/1.852)*54</f>
        <v>476.896256756757</v>
      </c>
      <c r="AR52" s="44">
        <v>1</v>
      </c>
      <c r="AS52" s="44">
        <v>8</v>
      </c>
      <c r="AT52" s="46">
        <f>AQ52*0.673*54</f>
        <v>17331.3637630541</v>
      </c>
      <c r="AU52" s="46">
        <f>AM52/5</f>
        <v>4900</v>
      </c>
      <c r="AV52" s="46">
        <f>AR52*(AS52*1.3*300)</f>
        <v>3120</v>
      </c>
      <c r="AW52" s="46">
        <f>(BB52*3/100)</f>
        <v>39082.0311</v>
      </c>
      <c r="AX52" s="47">
        <f>AT52+AU52+AV52+AW52</f>
        <v>64433.3948630541</v>
      </c>
      <c r="AY52" s="48">
        <f>AX52/(9600/255)</f>
        <v>1711.512051049870</v>
      </c>
      <c r="AZ52" s="49">
        <v>130000000</v>
      </c>
      <c r="BA52" s="41">
        <f>AZ52</f>
        <v>130000000</v>
      </c>
      <c r="BB52" s="50">
        <f>(BA52/2/50)+2734.37</f>
        <v>1302734.37</v>
      </c>
      <c r="BC52" s="45">
        <f>BB52/2734.37</f>
        <v>476.429440785263</v>
      </c>
      <c r="BD52" s="51">
        <f>G52</f>
        <v>33377</v>
      </c>
      <c r="BE52" s="52">
        <v>11</v>
      </c>
      <c r="BF52" s="53">
        <f>BA52/BE52</f>
        <v>11818181.8181818</v>
      </c>
      <c r="BG52" s="54">
        <f>BF52/10/2</f>
        <v>590909.09090909</v>
      </c>
      <c r="BH52" s="38">
        <f>ROUNDUP(BG52/2734.37,0)</f>
        <v>217</v>
      </c>
      <c r="BI52" s="55">
        <f>BG52*1.5/100</f>
        <v>8863.636363636349</v>
      </c>
      <c r="BJ52" s="50">
        <f>(-0.0000004497*POWER(AM52,2))+(0.9588*AM52)+BI52</f>
        <v>32084.3039386364</v>
      </c>
      <c r="BK52" s="38">
        <f>BJ52/(9600/255)</f>
        <v>852.239323370029</v>
      </c>
      <c r="BL52" s="38">
        <f>(-0.0000004497*POWER(AM52,2))+(0.9588*AM52)-33214</f>
        <v>-9993.332425000001</v>
      </c>
    </row>
    <row r="53" ht="20.05" customHeight="1">
      <c r="A53" t="s" s="33">
        <v>125</v>
      </c>
      <c r="B53" t="s" s="34">
        <v>71</v>
      </c>
      <c r="C53" t="s" s="35">
        <v>197</v>
      </c>
      <c r="D53" t="s" s="35">
        <v>277</v>
      </c>
      <c r="E53" t="s" s="36">
        <v>126</v>
      </c>
      <c r="F53" t="s" s="36">
        <v>127</v>
      </c>
      <c r="G53" s="37">
        <v>35644</v>
      </c>
      <c r="H53" s="38">
        <v>6</v>
      </c>
      <c r="I53" s="38">
        <v>35</v>
      </c>
      <c r="J53" s="38">
        <v>5</v>
      </c>
      <c r="K53" s="38">
        <v>3</v>
      </c>
      <c r="L53" s="38">
        <v>3</v>
      </c>
      <c r="M53" s="38">
        <v>960</v>
      </c>
      <c r="N53" s="38">
        <f>AL53/5</f>
        <v>506</v>
      </c>
      <c r="O53" s="38">
        <v>0</v>
      </c>
      <c r="P53" s="38">
        <v>75</v>
      </c>
      <c r="Q53" s="38">
        <v>1</v>
      </c>
      <c r="R53" s="38">
        <v>4</v>
      </c>
      <c r="S53" t="s" s="36">
        <v>106</v>
      </c>
      <c r="T53" s="38"/>
      <c r="U53" s="38"/>
      <c r="V53" s="39">
        <v>40</v>
      </c>
      <c r="W53" s="40">
        <f>(AJ53*2)/(9600/255)</f>
        <v>796.875</v>
      </c>
      <c r="X53" s="38">
        <f>BH53</f>
        <v>30</v>
      </c>
      <c r="Y53" s="38">
        <f>BK53</f>
        <v>235.639321475410</v>
      </c>
      <c r="Z53" s="41">
        <f>AI53/100/(700000/255)</f>
        <v>40.0714285714286</v>
      </c>
      <c r="AA53" s="42">
        <f>1.28*AF53</f>
        <v>16.2944</v>
      </c>
      <c r="AB53" s="42">
        <f>1.28*AG53</f>
        <v>12.2112</v>
      </c>
      <c r="AC53" s="42">
        <f>1.28*AH53</f>
        <v>6.144</v>
      </c>
      <c r="AD53" s="43"/>
      <c r="AE53" s="38">
        <v>72</v>
      </c>
      <c r="AF53" s="44">
        <v>12.73</v>
      </c>
      <c r="AG53" s="44">
        <v>9.539999999999999</v>
      </c>
      <c r="AH53" s="44">
        <v>4.8</v>
      </c>
      <c r="AI53" s="41">
        <v>11000000</v>
      </c>
      <c r="AJ53" s="41">
        <v>15000</v>
      </c>
      <c r="AK53" s="41"/>
      <c r="AL53" s="45">
        <v>2530</v>
      </c>
      <c r="AM53" s="45">
        <v>8000</v>
      </c>
      <c r="AN53" s="45">
        <v>4350</v>
      </c>
      <c r="AO53" s="45">
        <v>85</v>
      </c>
      <c r="AP53" s="45">
        <f>AM53-AO53-AN53</f>
        <v>3565</v>
      </c>
      <c r="AQ53" s="45">
        <f>(AP53/0.8)/(AL53/1.852)*54</f>
        <v>176.150454545455</v>
      </c>
      <c r="AR53" s="45">
        <v>1</v>
      </c>
      <c r="AS53" s="45">
        <v>6</v>
      </c>
      <c r="AT53" s="46">
        <f>AQ53*0.673*54</f>
        <v>6401.659819090930</v>
      </c>
      <c r="AU53" s="46">
        <f>AM53/5</f>
        <v>1600</v>
      </c>
      <c r="AV53" s="46">
        <f>AR53*(AS53*1.3*300)</f>
        <v>2340</v>
      </c>
      <c r="AW53" s="46">
        <f>(BB53*3/100)</f>
        <v>6082.0311</v>
      </c>
      <c r="AX53" s="47">
        <f>AT53+AU53+AV53+AW53</f>
        <v>16423.6909190909</v>
      </c>
      <c r="AY53" s="48">
        <f>AX53/(9600/255)</f>
        <v>436.254290038352</v>
      </c>
      <c r="AZ53" s="49">
        <v>20000000</v>
      </c>
      <c r="BA53" s="41">
        <f>AZ53</f>
        <v>20000000</v>
      </c>
      <c r="BB53" s="50">
        <f>(BA53/2/50)+2734.37</f>
        <v>202734.37</v>
      </c>
      <c r="BC53" s="45">
        <f>BB53/2734.37</f>
        <v>74.14299089004049</v>
      </c>
      <c r="BD53" s="51">
        <f>G53</f>
        <v>35644</v>
      </c>
      <c r="BE53" s="52">
        <v>12.2</v>
      </c>
      <c r="BF53" s="53">
        <f>BA53/BE53</f>
        <v>1639344.26229508</v>
      </c>
      <c r="BG53" s="54">
        <f>BF53/10/2</f>
        <v>81967.213114754006</v>
      </c>
      <c r="BH53" s="38">
        <f>ROUNDUP(BG53/2734.37,0)</f>
        <v>30</v>
      </c>
      <c r="BI53" s="55">
        <f>BG53*1.5/100</f>
        <v>1229.508196721310</v>
      </c>
      <c r="BJ53" s="50">
        <f>(-0.0000004497*POWER(AM53,2))+(0.9588*AM53)+BI53</f>
        <v>8871.127396721309</v>
      </c>
      <c r="BK53" s="38">
        <f>BJ53/(9600/255)</f>
        <v>235.639321475410</v>
      </c>
      <c r="BL53" s="38">
        <f>(-0.0000004497*POWER(AM53,2))+(0.9588*AM53)-33214</f>
        <v>-25572.3808</v>
      </c>
    </row>
    <row r="54" ht="20.05" customHeight="1">
      <c r="A54" t="s" s="33">
        <v>128</v>
      </c>
      <c r="B54" t="s" s="34">
        <v>71</v>
      </c>
      <c r="C54" t="s" s="35">
        <v>197</v>
      </c>
      <c r="D54" t="s" s="35">
        <v>198</v>
      </c>
      <c r="E54" t="s" s="36">
        <v>129</v>
      </c>
      <c r="F54" t="s" s="36">
        <v>130</v>
      </c>
      <c r="G54" s="37">
        <v>39052</v>
      </c>
      <c r="H54" s="38">
        <v>34</v>
      </c>
      <c r="I54" s="38">
        <v>40</v>
      </c>
      <c r="J54" s="38">
        <v>5</v>
      </c>
      <c r="K54" s="38">
        <v>74</v>
      </c>
      <c r="L54" s="38">
        <v>92</v>
      </c>
      <c r="M54" s="38">
        <v>1930</v>
      </c>
      <c r="N54" s="38">
        <f>AL54/5</f>
        <v>560</v>
      </c>
      <c r="O54" s="38">
        <v>0</v>
      </c>
      <c r="P54" s="38">
        <v>80</v>
      </c>
      <c r="Q54" s="38">
        <v>0</v>
      </c>
      <c r="R54" s="38">
        <v>4</v>
      </c>
      <c r="S54" t="s" s="36">
        <v>106</v>
      </c>
      <c r="T54" s="38"/>
      <c r="U54" s="38"/>
      <c r="V54" s="39">
        <v>291</v>
      </c>
      <c r="W54" s="40">
        <f>(AJ54*2)/(9600/255)</f>
        <v>1115.625</v>
      </c>
      <c r="X54" s="38">
        <f>BH54</f>
        <v>233</v>
      </c>
      <c r="Y54" s="38">
        <f>BK54</f>
        <v>1051.007560032460</v>
      </c>
      <c r="Z54" s="41">
        <f>AI54/100/(700000/255)</f>
        <v>291.428571428571</v>
      </c>
      <c r="AA54" s="42">
        <f>1.67*AF54</f>
        <v>25.718</v>
      </c>
      <c r="AB54" s="42">
        <f>1.67*AG54</f>
        <v>17.869</v>
      </c>
      <c r="AC54" s="42">
        <f>1.67*AH54</f>
        <v>7.682</v>
      </c>
      <c r="AD54" s="43">
        <v>1</v>
      </c>
      <c r="AE54" s="38"/>
      <c r="AF54" s="44">
        <v>15.4</v>
      </c>
      <c r="AG54" s="44">
        <v>10.7</v>
      </c>
      <c r="AH54" s="44">
        <v>4.6</v>
      </c>
      <c r="AI54" s="41">
        <v>80000000</v>
      </c>
      <c r="AJ54" s="41">
        <v>21000</v>
      </c>
      <c r="AK54" s="41">
        <v>21000</v>
      </c>
      <c r="AL54" s="45">
        <v>2800</v>
      </c>
      <c r="AM54" s="45">
        <v>31800</v>
      </c>
      <c r="AN54" s="45">
        <v>13199</v>
      </c>
      <c r="AO54" s="45">
        <v>85</v>
      </c>
      <c r="AP54" s="45">
        <f>AM54-AO54-AN54</f>
        <v>18516</v>
      </c>
      <c r="AQ54" s="45">
        <f>(AP54/0.8)/(AL54/1.852)*54</f>
        <v>826.673271428571</v>
      </c>
      <c r="AR54" s="45">
        <v>1</v>
      </c>
      <c r="AS54" s="45">
        <v>9</v>
      </c>
      <c r="AT54" s="46">
        <f>AQ54*0.673*54</f>
        <v>30042.9600302571</v>
      </c>
      <c r="AU54" s="46">
        <f>AM54/5</f>
        <v>6360</v>
      </c>
      <c r="AV54" s="46">
        <f>AR54*(AS54*1.3*300)</f>
        <v>3510</v>
      </c>
      <c r="AW54" s="46">
        <f>(BB54*3/100)</f>
        <v>59182.0311</v>
      </c>
      <c r="AX54" s="47">
        <f>AT54+AU54+AV54+AW54</f>
        <v>99094.9911302571</v>
      </c>
      <c r="AY54" s="48">
        <f>AX54/(9600/255)</f>
        <v>2632.210701897450</v>
      </c>
      <c r="AZ54" s="49">
        <v>197000000</v>
      </c>
      <c r="BA54" s="41">
        <f>AZ54</f>
        <v>197000000</v>
      </c>
      <c r="BB54" s="50">
        <f>(BA54/2/50)+2734.37</f>
        <v>1972734.37</v>
      </c>
      <c r="BC54" s="45">
        <f>BB54/2734.37</f>
        <v>721.458460266899</v>
      </c>
      <c r="BD54" s="51">
        <f>G54</f>
        <v>39052</v>
      </c>
      <c r="BE54" s="52">
        <v>15.5</v>
      </c>
      <c r="BF54" s="53">
        <f>BA54/BE54</f>
        <v>12709677.4193548</v>
      </c>
      <c r="BG54" s="54">
        <f>BF54/10/2</f>
        <v>635483.87096774</v>
      </c>
      <c r="BH54" s="38">
        <f>ROUNDUP(BG54/2734.37,0)</f>
        <v>233</v>
      </c>
      <c r="BI54" s="55">
        <f>BG54*1.5/100</f>
        <v>9532.2580645161</v>
      </c>
      <c r="BJ54" s="50">
        <f>(-0.0000004497*POWER(AM54,2))+(0.9588*AM54)+BI54</f>
        <v>39567.3434365161</v>
      </c>
      <c r="BK54" s="38">
        <f>BJ54/(9600/255)</f>
        <v>1051.007560032460</v>
      </c>
      <c r="BL54" s="38">
        <f>(-0.0000004497*POWER(AM54,2))+(0.9588*AM54)-33214</f>
        <v>-3178.914628</v>
      </c>
    </row>
    <row r="55" ht="20.05" customHeight="1">
      <c r="A55" t="s" s="33">
        <v>328</v>
      </c>
      <c r="B55" t="s" s="34">
        <v>71</v>
      </c>
      <c r="C55" t="s" s="35">
        <v>197</v>
      </c>
      <c r="D55" t="s" s="35">
        <v>73</v>
      </c>
      <c r="E55" t="s" s="36">
        <v>329</v>
      </c>
      <c r="F55" t="s" s="36">
        <v>330</v>
      </c>
      <c r="G55" s="37">
        <v>40207</v>
      </c>
      <c r="H55" s="57">
        <v>40</v>
      </c>
      <c r="I55" s="57">
        <v>30</v>
      </c>
      <c r="J55" s="57">
        <v>5</v>
      </c>
      <c r="K55" s="57">
        <v>70</v>
      </c>
      <c r="L55" s="57">
        <v>88</v>
      </c>
      <c r="M55" s="57">
        <v>2440</v>
      </c>
      <c r="N55" s="38">
        <f>AL55/5</f>
        <v>700</v>
      </c>
      <c r="O55" s="38">
        <v>0</v>
      </c>
      <c r="P55" s="38">
        <v>88</v>
      </c>
      <c r="Q55" s="38">
        <v>0</v>
      </c>
      <c r="R55" s="38">
        <v>4</v>
      </c>
      <c r="S55" t="s" s="36">
        <v>106</v>
      </c>
      <c r="T55" s="38"/>
      <c r="U55" s="38"/>
      <c r="V55" s="39">
        <v>208</v>
      </c>
      <c r="W55" s="40">
        <f>(AJ55*2)/(9600/255)</f>
        <v>1275</v>
      </c>
      <c r="X55" s="38">
        <f>BH55</f>
        <v>89</v>
      </c>
      <c r="Y55" s="38">
        <f>BK55</f>
        <v>973.514951450894</v>
      </c>
      <c r="Z55" s="41">
        <f>AI55/100/(700000/255)</f>
        <v>207.642857142857</v>
      </c>
      <c r="AA55" s="42">
        <f>1.67*AF55</f>
        <v>33.567</v>
      </c>
      <c r="AB55" s="42">
        <f>1.67*AG55</f>
        <v>23.547</v>
      </c>
      <c r="AC55" s="42">
        <f>1.67*AH55</f>
        <v>7.9158</v>
      </c>
      <c r="AD55" s="58">
        <v>1</v>
      </c>
      <c r="AE55" s="57">
        <v>12</v>
      </c>
      <c r="AF55" s="44">
        <v>20.1</v>
      </c>
      <c r="AG55" s="44">
        <v>14.1</v>
      </c>
      <c r="AH55" s="44">
        <v>4.74</v>
      </c>
      <c r="AI55" s="41">
        <v>57000000</v>
      </c>
      <c r="AJ55" s="41">
        <v>24000</v>
      </c>
      <c r="AK55" s="41"/>
      <c r="AL55" s="44">
        <v>3500</v>
      </c>
      <c r="AM55" s="44">
        <v>35000</v>
      </c>
      <c r="AN55" s="44">
        <v>18000</v>
      </c>
      <c r="AO55" s="44">
        <v>85</v>
      </c>
      <c r="AP55" s="45">
        <f>AM55-AO55-AN55</f>
        <v>16915</v>
      </c>
      <c r="AQ55" s="45">
        <f>(AP55/0.8)/(AL55/1.852)*54</f>
        <v>604.155471428571</v>
      </c>
      <c r="AR55" s="44">
        <v>1</v>
      </c>
      <c r="AS55" s="44">
        <v>9</v>
      </c>
      <c r="AT55" s="46">
        <f>AQ55*0.673*54</f>
        <v>21956.2181426571</v>
      </c>
      <c r="AU55" s="46">
        <f>AM55/5</f>
        <v>7000</v>
      </c>
      <c r="AV55" s="46">
        <f>AR55*(AS55*1.3*300)</f>
        <v>3510</v>
      </c>
      <c r="AW55" s="46">
        <f>(BB55*3/100)</f>
        <v>25582.0311</v>
      </c>
      <c r="AX55" s="47">
        <f>AT55+AU55+AV55+AW55</f>
        <v>58048.2492426571</v>
      </c>
      <c r="AY55" s="48">
        <f>AX55/(9600/255)</f>
        <v>1541.906620508080</v>
      </c>
      <c r="AZ55" s="49">
        <v>85000000</v>
      </c>
      <c r="BA55" s="41">
        <f>AZ55</f>
        <v>85000000</v>
      </c>
      <c r="BB55" s="50">
        <f>(BA55/2/50)+2734.37</f>
        <v>852734.37</v>
      </c>
      <c r="BC55" s="45">
        <f>BB55/2734.37</f>
        <v>311.857711282672</v>
      </c>
      <c r="BD55" s="51">
        <f>G55</f>
        <v>40207</v>
      </c>
      <c r="BE55" s="52">
        <v>17.5</v>
      </c>
      <c r="BF55" s="53">
        <f>BA55/BE55</f>
        <v>4857142.85714286</v>
      </c>
      <c r="BG55" s="54">
        <f>BF55/10/2</f>
        <v>242857.142857143</v>
      </c>
      <c r="BH55" s="38">
        <f>ROUNDUP(BG55/2734.37,0)</f>
        <v>89</v>
      </c>
      <c r="BI55" s="55">
        <f>BG55*1.5/100</f>
        <v>3642.857142857150</v>
      </c>
      <c r="BJ55" s="50">
        <f>(-0.0000004497*POWER(AM55,2))+(0.9588*AM55)+BI55</f>
        <v>36649.9746428572</v>
      </c>
      <c r="BK55" s="38">
        <f>BJ55/(9600/255)</f>
        <v>973.514951450894</v>
      </c>
      <c r="BL55" s="38">
        <f>(-0.0000004497*POWER(AM55,2))+(0.9588*AM55)-33214</f>
        <v>-206.8825</v>
      </c>
    </row>
    <row r="56" ht="20.05" customHeight="1">
      <c r="A56" t="s" s="33">
        <v>131</v>
      </c>
      <c r="B56" t="s" s="34">
        <v>71</v>
      </c>
      <c r="C56" t="s" s="35">
        <v>197</v>
      </c>
      <c r="D56" t="s" s="35">
        <v>203</v>
      </c>
      <c r="E56" t="s" s="36">
        <v>132</v>
      </c>
      <c r="F56" t="s" s="36">
        <v>133</v>
      </c>
      <c r="G56" s="37">
        <v>43456</v>
      </c>
      <c r="H56" s="38">
        <v>25</v>
      </c>
      <c r="I56" s="38">
        <v>30</v>
      </c>
      <c r="J56" s="38">
        <v>5</v>
      </c>
      <c r="K56" s="38">
        <v>3</v>
      </c>
      <c r="L56" s="38">
        <v>3</v>
      </c>
      <c r="M56" s="38">
        <v>780</v>
      </c>
      <c r="N56" s="38">
        <f>AL56/5</f>
        <v>500</v>
      </c>
      <c r="O56" s="38">
        <v>0</v>
      </c>
      <c r="P56" s="38">
        <v>79</v>
      </c>
      <c r="Q56" s="38">
        <v>1</v>
      </c>
      <c r="R56" s="38">
        <v>4</v>
      </c>
      <c r="S56" t="s" s="36">
        <v>106</v>
      </c>
      <c r="T56" s="38"/>
      <c r="U56" s="38"/>
      <c r="V56" s="39">
        <v>29</v>
      </c>
      <c r="W56" s="40">
        <f>(AJ56*2)/(9600/255)</f>
        <v>610.9375</v>
      </c>
      <c r="X56" s="38">
        <f>BH56</f>
        <v>12</v>
      </c>
      <c r="Y56" s="38">
        <f>BK56</f>
        <v>159.751821035121</v>
      </c>
      <c r="Z56" s="41">
        <f>AI56/100/(700000/255)</f>
        <v>29.1428571428571</v>
      </c>
      <c r="AA56" s="42">
        <f>1.28*AF56</f>
        <v>15.1424</v>
      </c>
      <c r="AB56" s="42">
        <f>1.28*AG56</f>
        <v>11.9936</v>
      </c>
      <c r="AC56" s="42">
        <f>1.28*AH56</f>
        <v>6.2336</v>
      </c>
      <c r="AD56" s="43"/>
      <c r="AE56" s="38">
        <v>4</v>
      </c>
      <c r="AF56" s="44">
        <v>11.83</v>
      </c>
      <c r="AG56" s="44">
        <v>9.369999999999999</v>
      </c>
      <c r="AH56" s="44">
        <v>4.87</v>
      </c>
      <c r="AI56" s="41">
        <v>8000000</v>
      </c>
      <c r="AJ56" s="41">
        <v>11500</v>
      </c>
      <c r="AK56" s="41"/>
      <c r="AL56" s="45">
        <v>2500</v>
      </c>
      <c r="AM56" s="45">
        <v>5800</v>
      </c>
      <c r="AN56" s="45">
        <v>3100</v>
      </c>
      <c r="AO56" s="45">
        <v>170</v>
      </c>
      <c r="AP56" s="45">
        <f>AM56-AO56-AN56</f>
        <v>2530</v>
      </c>
      <c r="AQ56" s="45">
        <f>(AP56/0.8)/(AL56/1.852)*54</f>
        <v>126.51012</v>
      </c>
      <c r="AR56" s="45">
        <v>2</v>
      </c>
      <c r="AS56" s="45">
        <v>7</v>
      </c>
      <c r="AT56" s="46">
        <f>AQ56*0.673*54</f>
        <v>4597.63078104</v>
      </c>
      <c r="AU56" s="46">
        <f>AM56/5</f>
        <v>1160</v>
      </c>
      <c r="AV56" s="46">
        <f>AR56*(AS56*1.3*300)</f>
        <v>5460</v>
      </c>
      <c r="AW56" s="46">
        <f>(BB56*3/100)</f>
        <v>3772.0311</v>
      </c>
      <c r="AX56" s="47">
        <f>AT56+AU56+AV56+AW56</f>
        <v>14989.66188104</v>
      </c>
      <c r="AY56" s="48">
        <f>AX56/(9600/255)</f>
        <v>398.162893715125</v>
      </c>
      <c r="AZ56" s="49">
        <v>12300000</v>
      </c>
      <c r="BA56" s="41">
        <f>AZ56</f>
        <v>12300000</v>
      </c>
      <c r="BB56" s="50">
        <f>(BA56/2/50)+2734.37</f>
        <v>125734.37</v>
      </c>
      <c r="BC56" s="45">
        <f>BB56/2734.37</f>
        <v>45.9829393973749</v>
      </c>
      <c r="BD56" s="51">
        <f>G56</f>
        <v>43456</v>
      </c>
      <c r="BE56" s="52">
        <v>19.7</v>
      </c>
      <c r="BF56" s="53">
        <f>BA56/BE56</f>
        <v>624365.482233503</v>
      </c>
      <c r="BG56" s="54">
        <f>BF56/10/2</f>
        <v>31218.2741116752</v>
      </c>
      <c r="BH56" s="38">
        <f>ROUNDUP(BG56/2734.37,0)</f>
        <v>12</v>
      </c>
      <c r="BI56" s="55">
        <f>BG56*1.5/100</f>
        <v>468.274111675128</v>
      </c>
      <c r="BJ56" s="50">
        <f>(-0.0000004497*POWER(AM56,2))+(0.9588*AM56)+BI56</f>
        <v>6014.186203675130</v>
      </c>
      <c r="BK56" s="38">
        <f>BJ56/(9600/255)</f>
        <v>159.751821035121</v>
      </c>
      <c r="BL56" s="38">
        <f>(-0.0000004497*POWER(AM56,2))+(0.9588*AM56)-33214</f>
        <v>-27668.087908</v>
      </c>
    </row>
    <row r="57" ht="20.05" customHeight="1">
      <c r="A57" t="s" s="33">
        <v>134</v>
      </c>
      <c r="B57" t="s" s="34">
        <v>71</v>
      </c>
      <c r="C57" t="s" s="35">
        <v>197</v>
      </c>
      <c r="D57" t="s" s="35">
        <v>207</v>
      </c>
      <c r="E57" t="s" s="36">
        <v>137</v>
      </c>
      <c r="F57" t="s" s="36">
        <v>138</v>
      </c>
      <c r="G57" s="37">
        <v>20748</v>
      </c>
      <c r="H57" s="57">
        <v>31</v>
      </c>
      <c r="I57" s="57">
        <v>50</v>
      </c>
      <c r="J57" s="57">
        <v>10</v>
      </c>
      <c r="K57" s="57">
        <v>3</v>
      </c>
      <c r="L57" s="57">
        <v>5</v>
      </c>
      <c r="M57" s="57">
        <v>220</v>
      </c>
      <c r="N57" s="38">
        <f>AL57/5</f>
        <v>102</v>
      </c>
      <c r="O57" s="38">
        <v>0</v>
      </c>
      <c r="P57" s="38">
        <v>15</v>
      </c>
      <c r="Q57" s="38">
        <v>14</v>
      </c>
      <c r="R57" s="38">
        <v>3</v>
      </c>
      <c r="S57" t="s" s="36">
        <v>139</v>
      </c>
      <c r="T57" s="38"/>
      <c r="U57" s="38"/>
      <c r="V57" s="39">
        <v>3</v>
      </c>
      <c r="W57" s="40">
        <f>(AJ57*2)/(9600/255)</f>
        <v>212.5</v>
      </c>
      <c r="X57" s="38">
        <f>BH57</f>
        <v>43</v>
      </c>
      <c r="Y57" s="38">
        <f>BK57</f>
        <v>156.336765413286</v>
      </c>
      <c r="Z57" s="41">
        <f>AI57/100/(700000/255)</f>
        <v>3.49714285714286</v>
      </c>
      <c r="AA57" s="42">
        <f>1.67*AF57</f>
        <v>20.374</v>
      </c>
      <c r="AB57" s="42">
        <f>1.67*AG57</f>
        <v>4.3754</v>
      </c>
      <c r="AC57" s="42">
        <f>1.67*AH57</f>
        <v>7.3313</v>
      </c>
      <c r="AD57" s="58">
        <v>1</v>
      </c>
      <c r="AE57" t="s" s="36">
        <v>140</v>
      </c>
      <c r="AF57" s="44">
        <v>12.2</v>
      </c>
      <c r="AG57" s="44">
        <v>2.62</v>
      </c>
      <c r="AH57" s="44">
        <v>4.39</v>
      </c>
      <c r="AI57" s="41">
        <v>960000</v>
      </c>
      <c r="AJ57" s="41">
        <v>4000</v>
      </c>
      <c r="AK57" s="41"/>
      <c r="AL57" s="44">
        <v>510</v>
      </c>
      <c r="AM57" s="44">
        <v>4309</v>
      </c>
      <c r="AN57" s="44">
        <v>2365</v>
      </c>
      <c r="AO57" s="44">
        <v>1760</v>
      </c>
      <c r="AP57" s="45">
        <f>AM57-AO57-AN57</f>
        <v>184</v>
      </c>
      <c r="AQ57" s="45">
        <f>(AP57/0.8)/(AL57/1.852)*54</f>
        <v>45.1016470588235</v>
      </c>
      <c r="AR57" s="44">
        <v>1</v>
      </c>
      <c r="AS57" s="44">
        <v>3</v>
      </c>
      <c r="AT57" s="46">
        <f>AQ57*0.673*54</f>
        <v>1639.084057411760</v>
      </c>
      <c r="AU57" s="46">
        <f>AM57/5</f>
        <v>861.8</v>
      </c>
      <c r="AV57" s="46">
        <f>AR57*(AS57*1.3*300)</f>
        <v>1170</v>
      </c>
      <c r="AW57" s="46">
        <f>(BB57*3/100)</f>
        <v>1492.0311</v>
      </c>
      <c r="AX57" s="47">
        <f>AT57+AU57+AV57+AW57</f>
        <v>5162.915157411760</v>
      </c>
      <c r="AY57" s="48">
        <f>AX57/(9600/255)</f>
        <v>137.139933868750</v>
      </c>
      <c r="AZ57" s="49">
        <v>4700000</v>
      </c>
      <c r="BA57" s="41">
        <f>AZ57</f>
        <v>4700000</v>
      </c>
      <c r="BB57" s="50">
        <f>(BA57/2/50)+2734.37</f>
        <v>49734.37</v>
      </c>
      <c r="BC57" s="45">
        <f>BB57/2734.37</f>
        <v>18.1886028591595</v>
      </c>
      <c r="BD57" s="51">
        <f>G57</f>
        <v>20748</v>
      </c>
      <c r="BE57" s="52">
        <v>2</v>
      </c>
      <c r="BF57" s="53">
        <f>BA57/BE57</f>
        <v>2350000</v>
      </c>
      <c r="BG57" s="54">
        <f>BF57/10/2</f>
        <v>117500</v>
      </c>
      <c r="BH57" s="38">
        <f>ROUNDUP(BG57/2734.37,0)</f>
        <v>43</v>
      </c>
      <c r="BI57" s="55">
        <f>BG57*1.5/100</f>
        <v>1762.5</v>
      </c>
      <c r="BJ57" s="50">
        <f>(-0.0000004497*POWER(AM57,2))+(0.9588*AM57)+BI57</f>
        <v>5885.6194037943</v>
      </c>
      <c r="BK57" s="38">
        <f>BJ57/(9600/255)</f>
        <v>156.336765413286</v>
      </c>
      <c r="BL57" s="38">
        <f>(-0.0000004497*POWER(AM57,2))+(0.9588*AM57)-33214</f>
        <v>-29090.8805962057</v>
      </c>
    </row>
    <row r="58" ht="20.05" customHeight="1">
      <c r="A58" t="s" s="33">
        <v>186</v>
      </c>
      <c r="B58" t="s" s="34">
        <v>71</v>
      </c>
      <c r="C58" t="s" s="35">
        <v>197</v>
      </c>
      <c r="D58" t="s" s="35">
        <v>84</v>
      </c>
      <c r="E58" t="s" s="36">
        <v>331</v>
      </c>
      <c r="F58" t="s" s="36">
        <v>332</v>
      </c>
      <c r="G58" s="37">
        <v>35855</v>
      </c>
      <c r="H58" s="57">
        <v>40</v>
      </c>
      <c r="I58" s="57">
        <v>28</v>
      </c>
      <c r="J58" s="57">
        <v>5</v>
      </c>
      <c r="K58" s="57">
        <v>67</v>
      </c>
      <c r="L58" s="57">
        <v>163</v>
      </c>
      <c r="M58" s="57">
        <v>609</v>
      </c>
      <c r="N58" s="38">
        <f>AL58/5</f>
        <v>4560</v>
      </c>
      <c r="O58" s="38">
        <v>0</v>
      </c>
      <c r="P58" s="38">
        <v>45</v>
      </c>
      <c r="Q58" s="38">
        <v>0</v>
      </c>
      <c r="R58" s="38">
        <v>4</v>
      </c>
      <c r="S58" t="s" s="36">
        <v>106</v>
      </c>
      <c r="T58" s="38"/>
      <c r="U58" s="38"/>
      <c r="V58" s="39">
        <v>222</v>
      </c>
      <c r="W58" s="40">
        <f>(AJ58*2)/(9600/255)</f>
        <v>2656.25</v>
      </c>
      <c r="X58" s="38">
        <f>BH58</f>
        <v>151</v>
      </c>
      <c r="Y58" s="38">
        <f>BK58</f>
        <v>534.426251078522</v>
      </c>
      <c r="Z58" s="41">
        <f>AI58/100/(700000/255)</f>
        <v>222.214285714286</v>
      </c>
      <c r="AA58" s="42">
        <f>1.67*AF58</f>
        <v>24.215</v>
      </c>
      <c r="AB58" s="42">
        <f>1.67*AG58</f>
        <v>66.8</v>
      </c>
      <c r="AC58" s="42">
        <f>1.67*AH58</f>
        <v>7.849</v>
      </c>
      <c r="AD58" s="58">
        <v>0</v>
      </c>
      <c r="AE58" s="59"/>
      <c r="AF58" s="44">
        <v>14.5</v>
      </c>
      <c r="AG58" s="44">
        <v>40</v>
      </c>
      <c r="AH58" s="44">
        <v>4.7</v>
      </c>
      <c r="AI58" s="41">
        <v>61000000</v>
      </c>
      <c r="AJ58" s="41">
        <v>50000</v>
      </c>
      <c r="AK58" s="41">
        <v>5000</v>
      </c>
      <c r="AL58" s="44">
        <v>22800</v>
      </c>
      <c r="AM58" s="44">
        <v>14628</v>
      </c>
      <c r="AN58" s="44">
        <v>6781</v>
      </c>
      <c r="AO58" s="44">
        <v>1360</v>
      </c>
      <c r="AP58" s="45">
        <f>AM58-AO58-AN58</f>
        <v>6487</v>
      </c>
      <c r="AQ58" s="45">
        <f>(AP58/0.8)/(AL58/1.852)*54</f>
        <v>35.5675381578947</v>
      </c>
      <c r="AR58" s="44">
        <v>3</v>
      </c>
      <c r="AS58" s="44">
        <v>10</v>
      </c>
      <c r="AT58" s="46">
        <f>AQ58*0.673*54</f>
        <v>1292.595471734210</v>
      </c>
      <c r="AU58" s="46">
        <f>AM58/5</f>
        <v>2925.6</v>
      </c>
      <c r="AV58" s="46">
        <f>AR58*(AS58*1.3*300)</f>
        <v>11700</v>
      </c>
      <c r="AW58" s="46">
        <f>(BB58*3/100)</f>
        <v>31282.0311</v>
      </c>
      <c r="AX58" s="47">
        <f>AT58+AU58+AV58+AW58</f>
        <v>47200.2265717342</v>
      </c>
      <c r="AY58" s="48">
        <f>AX58/(9600/255)</f>
        <v>1253.756018311690</v>
      </c>
      <c r="AZ58" s="49">
        <v>104000000</v>
      </c>
      <c r="BA58" s="41">
        <f>AZ58</f>
        <v>104000000</v>
      </c>
      <c r="BB58" s="50">
        <f>(BA58/2/50)+2734.37</f>
        <v>1042734.37</v>
      </c>
      <c r="BC58" s="45">
        <f>BB58/2734.37</f>
        <v>381.343552628211</v>
      </c>
      <c r="BD58" s="51">
        <f>G58</f>
        <v>35855</v>
      </c>
      <c r="BE58" s="52">
        <v>12.6</v>
      </c>
      <c r="BF58" s="53">
        <f>BA58/BE58</f>
        <v>8253968.25396825</v>
      </c>
      <c r="BG58" s="54">
        <f>BF58/10/2</f>
        <v>412698.412698413</v>
      </c>
      <c r="BH58" s="38">
        <f>ROUNDUP(BG58/2734.37,0)</f>
        <v>151</v>
      </c>
      <c r="BI58" s="55">
        <f>BG58*1.5/100</f>
        <v>6190.4761904762</v>
      </c>
      <c r="BJ58" s="50">
        <f>(-0.0000004497*POWER(AM58,2))+(0.9588*AM58)+BI58</f>
        <v>20119.5765111914</v>
      </c>
      <c r="BK58" s="38">
        <f>BJ58/(9600/255)</f>
        <v>534.426251078522</v>
      </c>
      <c r="BL58" s="38">
        <f>(-0.0000004497*POWER(AM58,2))+(0.9588*AM58)-33214</f>
        <v>-19284.8996792848</v>
      </c>
    </row>
    <row r="59" ht="32.05" customHeight="1">
      <c r="A59" t="s" s="33">
        <v>333</v>
      </c>
      <c r="B59" t="s" s="34">
        <v>71</v>
      </c>
      <c r="C59" t="s" s="35">
        <v>197</v>
      </c>
      <c r="D59" t="s" s="35">
        <v>215</v>
      </c>
      <c r="E59" t="s" s="36">
        <v>334</v>
      </c>
      <c r="F59" t="s" s="36">
        <v>335</v>
      </c>
      <c r="G59" s="37">
        <v>39264</v>
      </c>
      <c r="H59" s="38">
        <v>30</v>
      </c>
      <c r="I59" s="38">
        <v>30</v>
      </c>
      <c r="J59" s="38">
        <v>5</v>
      </c>
      <c r="K59" s="38">
        <v>70</v>
      </c>
      <c r="L59" s="38">
        <v>145</v>
      </c>
      <c r="M59" s="38">
        <v>950</v>
      </c>
      <c r="N59" s="38">
        <f>AL59/5</f>
        <v>2000</v>
      </c>
      <c r="O59" s="38">
        <v>0</v>
      </c>
      <c r="P59" s="38">
        <v>55</v>
      </c>
      <c r="Q59" s="38">
        <v>0</v>
      </c>
      <c r="R59" s="38">
        <v>2</v>
      </c>
      <c r="S59" t="s" s="36">
        <v>106</v>
      </c>
      <c r="T59" s="38"/>
      <c r="U59" s="38"/>
      <c r="V59" s="39">
        <v>291</v>
      </c>
      <c r="W59" s="40">
        <f>(AJ59*2)/(9600/255)</f>
        <v>3187.5</v>
      </c>
      <c r="X59" s="38">
        <f>BH59</f>
        <v>7</v>
      </c>
      <c r="Y59" s="38">
        <f>BK59</f>
        <v>1731.7081875</v>
      </c>
      <c r="Z59" s="41">
        <f>AI59/100/(700000/255)</f>
        <v>291.428571428571</v>
      </c>
      <c r="AA59" s="42">
        <f>1.67*AF59</f>
        <v>7.515</v>
      </c>
      <c r="AB59" s="42">
        <f>1.67*AG59</f>
        <v>33.3833</v>
      </c>
      <c r="AC59" s="42">
        <f>1.67*AH59</f>
        <v>3.006</v>
      </c>
      <c r="AD59" s="43">
        <v>0</v>
      </c>
      <c r="AE59" s="38">
        <v>30</v>
      </c>
      <c r="AF59" s="44">
        <v>4.5</v>
      </c>
      <c r="AG59" s="44">
        <v>19.99</v>
      </c>
      <c r="AH59" s="44">
        <v>1.8</v>
      </c>
      <c r="AI59" s="41">
        <v>80000000</v>
      </c>
      <c r="AJ59" s="41">
        <v>60000</v>
      </c>
      <c r="AK59" s="41"/>
      <c r="AL59" s="45">
        <v>10000</v>
      </c>
      <c r="AM59" s="45">
        <v>70000</v>
      </c>
      <c r="AN59" s="45">
        <v>32000</v>
      </c>
      <c r="AO59" s="45">
        <v>10000</v>
      </c>
      <c r="AP59" s="45">
        <f>AM59-AO59-AN59</f>
        <v>28000</v>
      </c>
      <c r="AQ59" s="45">
        <f>(AP59/0.8)/(AL59/1.852)*54</f>
        <v>350.028</v>
      </c>
      <c r="AR59" s="45">
        <v>3</v>
      </c>
      <c r="AS59" s="45">
        <v>10</v>
      </c>
      <c r="AT59" s="46">
        <f>AQ59*0.673*54</f>
        <v>12720.717576</v>
      </c>
      <c r="AU59" s="46">
        <f>AM59/5</f>
        <v>14000</v>
      </c>
      <c r="AV59" s="46">
        <f>AR59*(AS59*1.3*300)</f>
        <v>11700</v>
      </c>
      <c r="AW59" s="46">
        <f>(BB59*3/100)</f>
        <v>1882.0311</v>
      </c>
      <c r="AX59" s="47">
        <f>AT59+AU59+AV59+AW59</f>
        <v>40302.748676</v>
      </c>
      <c r="AY59" s="48">
        <f>AX59/(9600/255)</f>
        <v>1070.541761706250</v>
      </c>
      <c r="AZ59" s="49">
        <v>6000000</v>
      </c>
      <c r="BA59" s="41">
        <f>AZ59</f>
        <v>6000000</v>
      </c>
      <c r="BB59" s="50">
        <f>(BA59/2/50)+2734.37</f>
        <v>62734.37</v>
      </c>
      <c r="BC59" s="45">
        <f>BB59/2734.37</f>
        <v>22.9428972670121</v>
      </c>
      <c r="BD59" s="51">
        <f>G59</f>
        <v>39264</v>
      </c>
      <c r="BE59" s="52">
        <v>16</v>
      </c>
      <c r="BF59" s="53">
        <f>BA59/BE59</f>
        <v>375000</v>
      </c>
      <c r="BG59" s="54">
        <f>BF59/10/2</f>
        <v>18750</v>
      </c>
      <c r="BH59" s="38">
        <f>ROUNDUP(BG59/2734.37,0)</f>
        <v>7</v>
      </c>
      <c r="BI59" s="55">
        <f>BG59*1.5/100</f>
        <v>281.25</v>
      </c>
      <c r="BJ59" s="50">
        <f>(-0.0000004497*POWER(AM59,2))+(0.9588*AM59)+BI59</f>
        <v>65193.72</v>
      </c>
      <c r="BK59" s="38">
        <f>BJ59/(9600/255)</f>
        <v>1731.7081875</v>
      </c>
      <c r="BL59" s="38">
        <f>(-0.0000004497*POWER(AM59,2))+(0.9588*AM59)-33214</f>
        <v>31698.47</v>
      </c>
    </row>
    <row r="60" ht="20.05" customHeight="1">
      <c r="A60" t="s" s="33">
        <v>141</v>
      </c>
      <c r="B60" t="s" s="80">
        <v>336</v>
      </c>
      <c r="C60" t="s" s="35">
        <v>197</v>
      </c>
      <c r="D60" t="s" s="35">
        <v>136</v>
      </c>
      <c r="E60" t="s" s="36">
        <v>337</v>
      </c>
      <c r="F60" t="s" s="36">
        <f>UPPER(E60)</f>
        <v>338</v>
      </c>
      <c r="G60" s="37"/>
      <c r="H60" s="38"/>
      <c r="I60" s="38"/>
      <c r="J60" s="38"/>
      <c r="K60" s="38"/>
      <c r="L60" s="38"/>
      <c r="M60" s="38"/>
      <c r="N60" s="38">
        <f>AL60/5</f>
        <v>0</v>
      </c>
      <c r="O60" s="38"/>
      <c r="P60" s="38"/>
      <c r="Q60" s="38"/>
      <c r="R60" s="38"/>
      <c r="S60" s="38"/>
      <c r="T60" s="38"/>
      <c r="U60" s="38"/>
      <c r="V60" s="39"/>
      <c r="W60" s="40">
        <f>(AJ60*2)/(9600/255)</f>
        <v>0</v>
      </c>
      <c r="X60" s="38">
        <f>BH60</f>
      </c>
      <c r="Y60" s="38">
        <f>BK60</f>
      </c>
      <c r="Z60" s="41">
        <f>AI60/100/(700000/255)</f>
        <v>0</v>
      </c>
      <c r="AA60" s="42">
        <f>1.67*AF60</f>
        <v>0</v>
      </c>
      <c r="AB60" s="42">
        <f>1.67*AG60</f>
        <v>0</v>
      </c>
      <c r="AC60" s="42">
        <f>1.67*AH60</f>
        <v>0</v>
      </c>
      <c r="AD60" s="43"/>
      <c r="AE60" s="38"/>
      <c r="AF60" s="61"/>
      <c r="AG60" s="61"/>
      <c r="AH60" s="61"/>
      <c r="AI60" s="41"/>
      <c r="AJ60" s="41"/>
      <c r="AK60" s="41"/>
      <c r="AL60" s="45"/>
      <c r="AM60" s="45"/>
      <c r="AN60" s="45"/>
      <c r="AO60" s="45"/>
      <c r="AP60" s="45">
        <f>AM60-AO60-AN60</f>
        <v>0</v>
      </c>
      <c r="AQ60" s="45">
        <f>(AP60/0.8)/(AL60/1.852)*54</f>
      </c>
      <c r="AR60" s="45"/>
      <c r="AS60" s="45"/>
      <c r="AT60" s="46">
        <f>AQ60*0.673*54</f>
      </c>
      <c r="AU60" s="46">
        <f>AM60/5</f>
        <v>0</v>
      </c>
      <c r="AV60" s="46">
        <f>AR60*(AS60*1.3*300)</f>
        <v>0</v>
      </c>
      <c r="AW60" s="46">
        <f>(BB60*3/100)</f>
        <v>82.0311</v>
      </c>
      <c r="AX60" s="47">
        <f>AT60+AU60+AV60+AW60</f>
      </c>
      <c r="AY60" s="48">
        <f>AX60/(9600/255)</f>
      </c>
      <c r="AZ60" s="49"/>
      <c r="BA60" s="41">
        <f>AZ60</f>
        <v>0</v>
      </c>
      <c r="BB60" s="50">
        <f>(BA60/2/50)+2734.37</f>
        <v>2734.37</v>
      </c>
      <c r="BC60" s="45">
        <f>BB60/2734.37</f>
        <v>1</v>
      </c>
      <c r="BD60" s="61">
        <f>G60</f>
      </c>
      <c r="BE60" s="52"/>
      <c r="BF60" s="53">
        <f>BA60/BE60</f>
      </c>
      <c r="BG60" s="54">
        <f>BF60/10/2</f>
      </c>
      <c r="BH60" s="38">
        <f>ROUNDUP(BG60/2734.37,0)</f>
      </c>
      <c r="BI60" s="55">
        <f>BG60*1.5/100</f>
      </c>
      <c r="BJ60" s="50">
        <f>(-0.0000004497*POWER(AM60,2))+(0.9588*AM60)+BI60</f>
      </c>
      <c r="BK60" s="38">
        <f>BJ60/(9600/255)</f>
      </c>
      <c r="BL60" s="38">
        <f>(-0.0000004497*POWER(AM60,2))+(0.9588*AM60)-33214</f>
        <v>-33214</v>
      </c>
    </row>
    <row r="61" ht="20.05" customHeight="1">
      <c r="A61" t="s" s="33">
        <v>142</v>
      </c>
      <c r="B61" t="s" s="80">
        <v>336</v>
      </c>
      <c r="C61" t="s" s="35">
        <v>197</v>
      </c>
      <c r="D61" t="s" s="35">
        <v>136</v>
      </c>
      <c r="E61" t="s" s="36">
        <v>339</v>
      </c>
      <c r="F61" t="s" s="36">
        <f>UPPER(E61)</f>
        <v>340</v>
      </c>
      <c r="G61" s="37"/>
      <c r="H61" s="38"/>
      <c r="I61" s="38"/>
      <c r="J61" s="38"/>
      <c r="K61" s="38"/>
      <c r="L61" s="38"/>
      <c r="M61" s="38"/>
      <c r="N61" s="38">
        <f>AL61/5</f>
        <v>0</v>
      </c>
      <c r="O61" s="38"/>
      <c r="P61" s="38"/>
      <c r="Q61" s="38"/>
      <c r="R61" s="38"/>
      <c r="S61" s="38"/>
      <c r="T61" s="38"/>
      <c r="U61" s="38"/>
      <c r="V61" s="39"/>
      <c r="W61" s="40">
        <f>(AJ61*2)/(9600/255)</f>
        <v>0</v>
      </c>
      <c r="X61" s="38">
        <f>BH61</f>
      </c>
      <c r="Y61" s="38">
        <f>BK61</f>
      </c>
      <c r="Z61" s="41">
        <f>AI61/100/(700000/255)</f>
        <v>0</v>
      </c>
      <c r="AA61" s="42">
        <f>1.67*AF61</f>
        <v>0</v>
      </c>
      <c r="AB61" s="42">
        <f>1.67*AG61</f>
        <v>0</v>
      </c>
      <c r="AC61" s="42">
        <f>1.67*AH61</f>
        <v>0</v>
      </c>
      <c r="AD61" s="43"/>
      <c r="AE61" s="38"/>
      <c r="AF61" s="61"/>
      <c r="AG61" s="61"/>
      <c r="AH61" s="61"/>
      <c r="AI61" s="41"/>
      <c r="AJ61" s="41"/>
      <c r="AK61" s="41"/>
      <c r="AL61" s="45"/>
      <c r="AM61" s="45"/>
      <c r="AN61" s="45"/>
      <c r="AO61" s="45"/>
      <c r="AP61" s="45">
        <f>AM61-AO61-AN61</f>
        <v>0</v>
      </c>
      <c r="AQ61" s="45">
        <f>(AP61/0.8)/(AL61/1.852)*54</f>
      </c>
      <c r="AR61" s="45"/>
      <c r="AS61" s="45"/>
      <c r="AT61" s="46">
        <f>AQ61*0.673*54</f>
      </c>
      <c r="AU61" s="46">
        <f>AM61/5</f>
        <v>0</v>
      </c>
      <c r="AV61" s="46">
        <f>AR61*(AS61*1.3*300)</f>
        <v>0</v>
      </c>
      <c r="AW61" s="46">
        <f>(BB61*3/100)</f>
        <v>82.0311</v>
      </c>
      <c r="AX61" s="47">
        <f>AT61+AU61+AV61+AW61</f>
      </c>
      <c r="AY61" s="48">
        <f>AX61/(9600/255)</f>
      </c>
      <c r="AZ61" s="49"/>
      <c r="BA61" s="41">
        <f>AZ61</f>
        <v>0</v>
      </c>
      <c r="BB61" s="50">
        <f>(BA61/2/50)+2734.37</f>
        <v>2734.37</v>
      </c>
      <c r="BC61" s="45">
        <f>BB61/2734.37</f>
        <v>1</v>
      </c>
      <c r="BD61" s="61">
        <f>G61</f>
      </c>
      <c r="BE61" s="52"/>
      <c r="BF61" s="53">
        <f>BA61/BE61</f>
      </c>
      <c r="BG61" s="54">
        <f>BF61/10/2</f>
      </c>
      <c r="BH61" s="38">
        <f>ROUNDUP(BG61/2734.37,0)</f>
      </c>
      <c r="BI61" s="55">
        <f>BG61*1.5/100</f>
      </c>
      <c r="BJ61" s="50">
        <f>(-0.0000004497*POWER(AM61,2))+(0.9588*AM61)+BI61</f>
      </c>
      <c r="BK61" s="38">
        <f>BJ61/(9600/255)</f>
      </c>
      <c r="BL61" s="38">
        <f>(-0.0000004497*POWER(AM61,2))+(0.9588*AM61)-33214</f>
        <v>-33214</v>
      </c>
    </row>
    <row r="62" ht="20.05" customHeight="1">
      <c r="A62" t="s" s="33">
        <v>143</v>
      </c>
      <c r="B62" t="s" s="80">
        <v>336</v>
      </c>
      <c r="C62" t="s" s="35">
        <v>197</v>
      </c>
      <c r="D62" t="s" s="35">
        <v>136</v>
      </c>
      <c r="E62" t="s" s="36">
        <v>341</v>
      </c>
      <c r="F62" t="s" s="36">
        <f>UPPER(E62)</f>
        <v>342</v>
      </c>
      <c r="G62" s="37"/>
      <c r="H62" s="38"/>
      <c r="I62" s="38"/>
      <c r="J62" s="38"/>
      <c r="K62" s="38"/>
      <c r="L62" s="38"/>
      <c r="M62" s="38"/>
      <c r="N62" s="38">
        <f>AL62/5</f>
        <v>0</v>
      </c>
      <c r="O62" s="38"/>
      <c r="P62" s="38"/>
      <c r="Q62" s="38"/>
      <c r="R62" s="38"/>
      <c r="S62" s="38"/>
      <c r="T62" s="38"/>
      <c r="U62" s="38"/>
      <c r="V62" s="39"/>
      <c r="W62" s="40">
        <f>(AJ62*2)/(9600/255)</f>
        <v>0</v>
      </c>
      <c r="X62" s="38">
        <f>BH62</f>
      </c>
      <c r="Y62" s="38">
        <f>BK62</f>
      </c>
      <c r="Z62" s="41">
        <f>AI62/100/(700000/255)</f>
        <v>0</v>
      </c>
      <c r="AA62" s="42">
        <f>1.67*AF62</f>
        <v>0</v>
      </c>
      <c r="AB62" s="42">
        <f>1.67*AG62</f>
        <v>0</v>
      </c>
      <c r="AC62" s="42">
        <f>1.67*AH62</f>
        <v>0</v>
      </c>
      <c r="AD62" s="43"/>
      <c r="AE62" s="38"/>
      <c r="AF62" s="61"/>
      <c r="AG62" s="61"/>
      <c r="AH62" s="61"/>
      <c r="AI62" s="41"/>
      <c r="AJ62" s="41"/>
      <c r="AK62" s="41"/>
      <c r="AL62" s="45"/>
      <c r="AM62" s="45"/>
      <c r="AN62" s="45"/>
      <c r="AO62" s="45"/>
      <c r="AP62" s="45">
        <f>AM62-AO62-AN62</f>
        <v>0</v>
      </c>
      <c r="AQ62" s="45">
        <f>(AP62/0.8)/(AL62/1.852)*54</f>
      </c>
      <c r="AR62" s="45"/>
      <c r="AS62" s="45"/>
      <c r="AT62" s="46">
        <f>AQ62*0.673*54</f>
      </c>
      <c r="AU62" s="46">
        <f>AM62/5</f>
        <v>0</v>
      </c>
      <c r="AV62" s="46">
        <f>AR62*(AS62*1.3*300)</f>
        <v>0</v>
      </c>
      <c r="AW62" s="46">
        <f>(BB62*3/100)</f>
        <v>82.0311</v>
      </c>
      <c r="AX62" s="47">
        <f>AT62+AU62+AV62+AW62</f>
      </c>
      <c r="AY62" s="48">
        <f>AX62/(9600/255)</f>
      </c>
      <c r="AZ62" s="49"/>
      <c r="BA62" s="41">
        <f>AZ62</f>
        <v>0</v>
      </c>
      <c r="BB62" s="50">
        <f>(BA62/2/50)+2734.37</f>
        <v>2734.37</v>
      </c>
      <c r="BC62" s="45">
        <f>BB62/2734.37</f>
        <v>1</v>
      </c>
      <c r="BD62" s="61">
        <f>G62</f>
      </c>
      <c r="BE62" s="52"/>
      <c r="BF62" s="53">
        <f>BA62/BE62</f>
      </c>
      <c r="BG62" s="54">
        <f>BF62/10/2</f>
      </c>
      <c r="BH62" s="38">
        <f>ROUNDUP(BG62/2734.37,0)</f>
      </c>
      <c r="BI62" s="55">
        <f>BG62*1.5/100</f>
      </c>
      <c r="BJ62" s="50">
        <f>(-0.0000004497*POWER(AM62,2))+(0.9588*AM62)+BI62</f>
      </c>
      <c r="BK62" s="38">
        <f>BJ62/(9600/255)</f>
      </c>
      <c r="BL62" s="38">
        <f>(-0.0000004497*POWER(AM62,2))+(0.9588*AM62)-33214</f>
        <v>-33214</v>
      </c>
    </row>
    <row r="63" ht="20.05" customHeight="1">
      <c r="A63" t="s" s="33">
        <v>144</v>
      </c>
      <c r="B63" t="s" s="80">
        <v>336</v>
      </c>
      <c r="C63" t="s" s="35">
        <v>197</v>
      </c>
      <c r="D63" t="s" s="35">
        <v>136</v>
      </c>
      <c r="E63" t="s" s="36">
        <v>343</v>
      </c>
      <c r="F63" t="s" s="36">
        <f>UPPER(E63)</f>
        <v>344</v>
      </c>
      <c r="G63" s="37">
        <v>28476</v>
      </c>
      <c r="H63" s="38">
        <v>60</v>
      </c>
      <c r="I63" s="38">
        <v>40</v>
      </c>
      <c r="J63" s="38">
        <v>20</v>
      </c>
      <c r="K63" t="s" s="36">
        <v>345</v>
      </c>
      <c r="L63" t="s" s="36">
        <v>345</v>
      </c>
      <c r="M63" s="38">
        <v>295</v>
      </c>
      <c r="N63" s="38">
        <f>AL63/5</f>
        <v>384</v>
      </c>
      <c r="O63" s="38">
        <v>0</v>
      </c>
      <c r="P63" s="38">
        <v>15</v>
      </c>
      <c r="Q63" s="38">
        <v>90</v>
      </c>
      <c r="R63" s="38">
        <v>200</v>
      </c>
      <c r="S63" t="s" s="36">
        <v>139</v>
      </c>
      <c r="T63" s="38"/>
      <c r="U63" s="38"/>
      <c r="V63" s="39"/>
      <c r="W63" s="40">
        <f>(AJ63*2)/(9600/255)</f>
        <v>0</v>
      </c>
      <c r="X63" s="38">
        <f>BH63</f>
        <v>0</v>
      </c>
      <c r="Y63" s="38">
        <f>BK63</f>
        <v>1388.75499</v>
      </c>
      <c r="Z63" s="41">
        <f>AI63/100/(700000/255)</f>
        <v>0</v>
      </c>
      <c r="AA63" s="42">
        <f>1.67*AF63</f>
        <v>66.8</v>
      </c>
      <c r="AB63" s="42">
        <f>1.67*AG63</f>
        <v>53.44</v>
      </c>
      <c r="AC63" s="42">
        <f>1.67*AH63</f>
        <v>13.60215</v>
      </c>
      <c r="AD63" s="43"/>
      <c r="AE63" s="38">
        <v>316</v>
      </c>
      <c r="AF63" s="44">
        <v>40</v>
      </c>
      <c r="AG63" s="44">
        <v>32</v>
      </c>
      <c r="AH63" s="44">
        <v>8.145</v>
      </c>
      <c r="AI63" s="41"/>
      <c r="AJ63" s="41"/>
      <c r="AK63" s="41"/>
      <c r="AL63" s="45">
        <v>1920</v>
      </c>
      <c r="AM63" s="45">
        <v>56000</v>
      </c>
      <c r="AN63" s="45">
        <v>28200</v>
      </c>
      <c r="AO63" s="45">
        <v>20000</v>
      </c>
      <c r="AP63" s="45">
        <f>AM63-AO63-AN63</f>
        <v>7800</v>
      </c>
      <c r="AQ63" s="45">
        <f>(AP63/0.8)/(AL63/1.852)*54</f>
        <v>507.853125</v>
      </c>
      <c r="AR63" s="45">
        <v>5</v>
      </c>
      <c r="AS63" s="45">
        <v>2</v>
      </c>
      <c r="AT63" s="46">
        <f>AQ63*0.673*54</f>
        <v>18456.39826875</v>
      </c>
      <c r="AU63" s="46">
        <f>AM63/5</f>
        <v>11200</v>
      </c>
      <c r="AV63" s="46">
        <f>AR63*(AS63*1.3*300)</f>
        <v>3900</v>
      </c>
      <c r="AW63" s="46">
        <f>(BB63*3/100)</f>
        <v>82.0311</v>
      </c>
      <c r="AX63" s="47">
        <f>AT63+AU63+AV63+AW63</f>
        <v>33638.42936875</v>
      </c>
      <c r="AY63" s="48">
        <f>AX63/(9600/255)</f>
        <v>893.520780107422</v>
      </c>
      <c r="AZ63" s="49"/>
      <c r="BA63" s="41">
        <f>AZ63</f>
        <v>0</v>
      </c>
      <c r="BB63" s="50">
        <f>(BA63/2/50)+2734.37</f>
        <v>2734.37</v>
      </c>
      <c r="BC63" s="45">
        <f>BB63/2734.37</f>
        <v>1</v>
      </c>
      <c r="BD63" s="51">
        <f>G63</f>
        <v>28476</v>
      </c>
      <c r="BE63" s="52">
        <v>4.7</v>
      </c>
      <c r="BF63" s="53">
        <f>BA63/BE63</f>
        <v>0</v>
      </c>
      <c r="BG63" s="54">
        <f>BF63/10/2</f>
        <v>0</v>
      </c>
      <c r="BH63" s="38">
        <f>ROUNDUP(BG63/2734.37,0)</f>
        <v>0</v>
      </c>
      <c r="BI63" s="55">
        <f>BG63*1.5/100</f>
        <v>0</v>
      </c>
      <c r="BJ63" s="50">
        <f>(-0.0000004497*POWER(AM63,2))+(0.9588*AM63)+BI63</f>
        <v>52282.5408</v>
      </c>
      <c r="BK63" s="38">
        <f>BJ63/(9600/255)</f>
        <v>1388.75499</v>
      </c>
      <c r="BL63" s="38">
        <f>(-0.0000004497*POWER(AM63,2))+(0.9588*AM63)-33214</f>
        <v>19068.5408</v>
      </c>
    </row>
    <row r="64" ht="20.05" customHeight="1">
      <c r="A64" t="s" s="33">
        <v>145</v>
      </c>
      <c r="B64" t="s" s="80">
        <v>336</v>
      </c>
      <c r="C64" t="s" s="35">
        <v>197</v>
      </c>
      <c r="D64" t="s" s="35">
        <v>136</v>
      </c>
      <c r="E64" t="s" s="36">
        <v>346</v>
      </c>
      <c r="F64" t="s" s="36">
        <f>UPPER(E64)</f>
        <v>347</v>
      </c>
      <c r="G64" s="37"/>
      <c r="H64" s="38"/>
      <c r="I64" s="38"/>
      <c r="J64" s="38"/>
      <c r="K64" s="38"/>
      <c r="L64" s="38"/>
      <c r="M64" s="38"/>
      <c r="N64" s="38">
        <f>AL64/5</f>
        <v>0</v>
      </c>
      <c r="O64" s="38"/>
      <c r="P64" s="38"/>
      <c r="Q64" s="38"/>
      <c r="R64" s="38"/>
      <c r="S64" s="38"/>
      <c r="T64" s="38"/>
      <c r="U64" s="38"/>
      <c r="V64" s="39"/>
      <c r="W64" s="40">
        <f>(AJ64*2)/(9600/255)</f>
        <v>0</v>
      </c>
      <c r="X64" s="38">
        <f>BH64</f>
      </c>
      <c r="Y64" s="38">
        <f>BK64</f>
      </c>
      <c r="Z64" s="41">
        <f>AI64/100/(700000/255)</f>
        <v>0</v>
      </c>
      <c r="AA64" s="42">
        <f>1.67*AF64</f>
        <v>0</v>
      </c>
      <c r="AB64" s="42">
        <f>1.67*AG64</f>
        <v>0</v>
      </c>
      <c r="AC64" s="42">
        <f>1.67*AH64</f>
        <v>0</v>
      </c>
      <c r="AD64" s="43"/>
      <c r="AE64" s="38"/>
      <c r="AF64" s="61"/>
      <c r="AG64" s="61"/>
      <c r="AH64" s="61"/>
      <c r="AI64" s="41"/>
      <c r="AJ64" s="41"/>
      <c r="AK64" s="41"/>
      <c r="AL64" s="45"/>
      <c r="AM64" s="45"/>
      <c r="AN64" s="45"/>
      <c r="AO64" s="45"/>
      <c r="AP64" s="45">
        <f>AM64-AO64-AN64</f>
        <v>0</v>
      </c>
      <c r="AQ64" s="45">
        <f>(AP64/0.8)/(AL64/1.852)*54</f>
      </c>
      <c r="AR64" s="45"/>
      <c r="AS64" s="45"/>
      <c r="AT64" s="46">
        <f>AQ64*0.673*54</f>
      </c>
      <c r="AU64" s="46">
        <f>AM64/5</f>
        <v>0</v>
      </c>
      <c r="AV64" s="46">
        <f>AR64*(AS64*1.3*300)</f>
        <v>0</v>
      </c>
      <c r="AW64" s="46">
        <f>(BB64*3/100)</f>
        <v>82.0311</v>
      </c>
      <c r="AX64" s="47">
        <f>AT64+AU64+AV64+AW64</f>
      </c>
      <c r="AY64" s="48">
        <f>AX64/(9600/255)</f>
      </c>
      <c r="AZ64" s="49"/>
      <c r="BA64" s="41">
        <f>AZ64</f>
        <v>0</v>
      </c>
      <c r="BB64" s="50">
        <f>(BA64/2/50)+2734.37</f>
        <v>2734.37</v>
      </c>
      <c r="BC64" s="45">
        <f>BB64/2734.37</f>
        <v>1</v>
      </c>
      <c r="BD64" s="61">
        <f>G64</f>
      </c>
      <c r="BE64" s="52"/>
      <c r="BF64" s="53">
        <f>BA64/BE64</f>
      </c>
      <c r="BG64" s="54">
        <f>BF64/10/2</f>
      </c>
      <c r="BH64" s="38">
        <f>ROUNDUP(BG64/2734.37,0)</f>
      </c>
      <c r="BI64" s="55">
        <f>BG64*1.5/100</f>
      </c>
      <c r="BJ64" s="50">
        <f>(-0.0000004497*POWER(AM64,2))+(0.9588*AM64)+BI64</f>
      </c>
      <c r="BK64" s="38">
        <f>BJ64/(9600/255)</f>
      </c>
      <c r="BL64" s="38">
        <f>(-0.0000004497*POWER(AM64,2))+(0.9588*AM64)-33214</f>
        <v>-33214</v>
      </c>
    </row>
    <row r="65" ht="20.05" customHeight="1">
      <c r="A65" t="s" s="33">
        <v>146</v>
      </c>
      <c r="B65" t="s" s="80">
        <v>336</v>
      </c>
      <c r="C65" t="s" s="35">
        <v>197</v>
      </c>
      <c r="D65" t="s" s="35">
        <v>136</v>
      </c>
      <c r="E65" t="s" s="36">
        <v>348</v>
      </c>
      <c r="F65" t="s" s="36">
        <f>UPPER(E65)</f>
        <v>349</v>
      </c>
      <c r="G65" s="37"/>
      <c r="H65" s="38"/>
      <c r="I65" s="38"/>
      <c r="J65" s="38"/>
      <c r="K65" s="38"/>
      <c r="L65" s="38"/>
      <c r="M65" s="38"/>
      <c r="N65" s="38">
        <f>AL65/5</f>
        <v>0</v>
      </c>
      <c r="O65" s="38"/>
      <c r="P65" s="38"/>
      <c r="Q65" s="38"/>
      <c r="R65" s="38"/>
      <c r="S65" s="38"/>
      <c r="T65" s="38"/>
      <c r="U65" s="38"/>
      <c r="V65" s="39"/>
      <c r="W65" s="40">
        <f>(AJ65*2)/(9600/255)</f>
        <v>0</v>
      </c>
      <c r="X65" s="38">
        <f>BH65</f>
      </c>
      <c r="Y65" s="38">
        <f>BK65</f>
      </c>
      <c r="Z65" s="41">
        <f>AI65/100/(700000/255)</f>
        <v>0</v>
      </c>
      <c r="AA65" s="42">
        <f>1.67*AF65</f>
        <v>0</v>
      </c>
      <c r="AB65" s="42">
        <f>1.67*AG65</f>
        <v>0</v>
      </c>
      <c r="AC65" s="42">
        <f>1.67*AH65</f>
        <v>0</v>
      </c>
      <c r="AD65" s="43"/>
      <c r="AE65" s="38"/>
      <c r="AF65" s="61"/>
      <c r="AG65" s="61"/>
      <c r="AH65" s="61"/>
      <c r="AI65" s="41"/>
      <c r="AJ65" s="41"/>
      <c r="AK65" s="41"/>
      <c r="AL65" s="45"/>
      <c r="AM65" s="45"/>
      <c r="AN65" s="45"/>
      <c r="AO65" s="45"/>
      <c r="AP65" s="45">
        <f>AM65-AO65-AN65</f>
        <v>0</v>
      </c>
      <c r="AQ65" s="45">
        <f>(AP65/0.8)/(AL65/1.852)*54</f>
      </c>
      <c r="AR65" s="45"/>
      <c r="AS65" s="45"/>
      <c r="AT65" s="46">
        <f>AQ65*0.673*54</f>
      </c>
      <c r="AU65" s="46">
        <f>AM65/5</f>
        <v>0</v>
      </c>
      <c r="AV65" s="46">
        <f>AR65*(AS65*1.3*300)</f>
        <v>0</v>
      </c>
      <c r="AW65" s="46">
        <f>(BB65*3/100)</f>
        <v>82.0311</v>
      </c>
      <c r="AX65" s="47">
        <f>AT65+AU65+AV65+AW65</f>
      </c>
      <c r="AY65" s="48">
        <f>AX65/(9600/255)</f>
      </c>
      <c r="AZ65" s="49"/>
      <c r="BA65" s="41">
        <f>AZ65</f>
        <v>0</v>
      </c>
      <c r="BB65" s="50">
        <f>(BA65/2/50)+2734.37</f>
        <v>2734.37</v>
      </c>
      <c r="BC65" s="45">
        <f>BB65/2734.37</f>
        <v>1</v>
      </c>
      <c r="BD65" s="61">
        <f>G65</f>
      </c>
      <c r="BE65" s="52"/>
      <c r="BF65" s="53">
        <f>BA65/BE65</f>
      </c>
      <c r="BG65" s="54">
        <f>BF65/10/2</f>
      </c>
      <c r="BH65" s="38">
        <f>ROUNDUP(BG65/2734.37,0)</f>
      </c>
      <c r="BI65" s="55">
        <f>BG65*1.5/100</f>
      </c>
      <c r="BJ65" s="50">
        <f>(-0.0000004497*POWER(AM65,2))+(0.9588*AM65)+BI65</f>
      </c>
      <c r="BK65" s="38">
        <f>BJ65/(9600/255)</f>
      </c>
      <c r="BL65" s="38">
        <f>(-0.0000004497*POWER(AM65,2))+(0.9588*AM65)-33214</f>
        <v>-33214</v>
      </c>
    </row>
    <row r="66" ht="32.05" customHeight="1">
      <c r="A66" t="s" s="33">
        <v>147</v>
      </c>
      <c r="B66" t="s" s="80">
        <v>336</v>
      </c>
      <c r="C66" t="s" s="35">
        <v>197</v>
      </c>
      <c r="D66" t="s" s="35">
        <v>136</v>
      </c>
      <c r="E66" t="s" s="36">
        <v>350</v>
      </c>
      <c r="F66" t="s" s="36">
        <f>UPPER(E66)</f>
        <v>351</v>
      </c>
      <c r="G66" s="37"/>
      <c r="H66" s="38"/>
      <c r="I66" s="38"/>
      <c r="J66" s="38"/>
      <c r="K66" s="38"/>
      <c r="L66" s="38"/>
      <c r="M66" s="38"/>
      <c r="N66" s="38">
        <f>AL66/5</f>
        <v>0</v>
      </c>
      <c r="O66" s="38"/>
      <c r="P66" s="38"/>
      <c r="Q66" s="38"/>
      <c r="R66" s="38"/>
      <c r="S66" s="38"/>
      <c r="T66" s="38"/>
      <c r="U66" s="38"/>
      <c r="V66" s="39"/>
      <c r="W66" s="40">
        <f>(AJ66*2)/(9600/255)</f>
        <v>0</v>
      </c>
      <c r="X66" s="38">
        <f>BH66</f>
      </c>
      <c r="Y66" s="38">
        <f>BK66</f>
      </c>
      <c r="Z66" s="41">
        <f>AI66/100/(700000/255)</f>
        <v>0</v>
      </c>
      <c r="AA66" s="42">
        <f>1.67*AF66</f>
        <v>0</v>
      </c>
      <c r="AB66" s="42">
        <f>1.67*AG66</f>
        <v>0</v>
      </c>
      <c r="AC66" s="42">
        <f>1.67*AH66</f>
        <v>0</v>
      </c>
      <c r="AD66" s="43"/>
      <c r="AE66" s="38"/>
      <c r="AF66" s="61"/>
      <c r="AG66" s="61"/>
      <c r="AH66" s="61"/>
      <c r="AI66" s="41"/>
      <c r="AJ66" s="41"/>
      <c r="AK66" s="41"/>
      <c r="AL66" s="45"/>
      <c r="AM66" s="45"/>
      <c r="AN66" s="45"/>
      <c r="AO66" s="45"/>
      <c r="AP66" s="45">
        <f>AM66-AO66-AN66</f>
        <v>0</v>
      </c>
      <c r="AQ66" s="45">
        <f>(AP66/0.8)/(AL66/1.852)*54</f>
      </c>
      <c r="AR66" s="45"/>
      <c r="AS66" s="45"/>
      <c r="AT66" s="46">
        <f>AQ66*0.673*54</f>
      </c>
      <c r="AU66" s="46">
        <f>AM66/5</f>
        <v>0</v>
      </c>
      <c r="AV66" s="46">
        <f>AR66*(AS66*1.3*300)</f>
        <v>0</v>
      </c>
      <c r="AW66" s="46">
        <f>(BB66*3/100)</f>
        <v>82.0311</v>
      </c>
      <c r="AX66" s="47">
        <f>AT66+AU66+AV66+AW66</f>
      </c>
      <c r="AY66" s="48">
        <f>AX66/(9600/255)</f>
      </c>
      <c r="AZ66" s="49"/>
      <c r="BA66" s="41">
        <f>AZ66</f>
        <v>0</v>
      </c>
      <c r="BB66" s="50">
        <f>(BA66/2/50)+2734.37</f>
        <v>2734.37</v>
      </c>
      <c r="BC66" s="45">
        <f>BB66/2734.37</f>
        <v>1</v>
      </c>
      <c r="BD66" s="61">
        <f>G66</f>
      </c>
      <c r="BE66" s="52"/>
      <c r="BF66" s="53">
        <f>BA66/BE66</f>
      </c>
      <c r="BG66" s="54">
        <f>BF66/10/2</f>
      </c>
      <c r="BH66" s="38">
        <f>ROUNDUP(BG66/2734.37,0)</f>
      </c>
      <c r="BI66" s="55">
        <f>BG66*1.5/100</f>
      </c>
      <c r="BJ66" s="50">
        <f>(-0.0000004497*POWER(AM66,2))+(0.9588*AM66)+BI66</f>
      </c>
      <c r="BK66" s="38">
        <f>BJ66/(9600/255)</f>
      </c>
      <c r="BL66" s="38">
        <f>(-0.0000004497*POWER(AM66,2))+(0.9588*AM66)-33214</f>
        <v>-33214</v>
      </c>
    </row>
    <row r="67" ht="32.05" customHeight="1">
      <c r="A67" t="s" s="33">
        <v>148</v>
      </c>
      <c r="B67" t="s" s="80">
        <v>336</v>
      </c>
      <c r="C67" t="s" s="35">
        <v>197</v>
      </c>
      <c r="D67" t="s" s="35">
        <v>136</v>
      </c>
      <c r="E67" t="s" s="36">
        <v>352</v>
      </c>
      <c r="F67" t="s" s="36">
        <f>UPPER(E67)</f>
        <v>353</v>
      </c>
      <c r="G67" s="37"/>
      <c r="H67" s="38"/>
      <c r="I67" s="38"/>
      <c r="J67" s="38"/>
      <c r="K67" s="38"/>
      <c r="L67" s="38"/>
      <c r="M67" s="38"/>
      <c r="N67" s="38">
        <f>AL67/5</f>
        <v>0</v>
      </c>
      <c r="O67" s="38"/>
      <c r="P67" s="38"/>
      <c r="Q67" s="38"/>
      <c r="R67" s="38"/>
      <c r="S67" s="38"/>
      <c r="T67" s="38"/>
      <c r="U67" s="38"/>
      <c r="V67" s="39"/>
      <c r="W67" s="40">
        <f>(AJ67*2)/(9600/255)</f>
        <v>0</v>
      </c>
      <c r="X67" s="38">
        <f>BH67</f>
      </c>
      <c r="Y67" s="38">
        <f>BK67</f>
      </c>
      <c r="Z67" s="41">
        <f>AI67/100/(700000/255)</f>
        <v>0</v>
      </c>
      <c r="AA67" s="42">
        <f>1.67*AF67</f>
        <v>0</v>
      </c>
      <c r="AB67" s="42">
        <f>1.67*AG67</f>
        <v>0</v>
      </c>
      <c r="AC67" s="42">
        <f>1.67*AH67</f>
        <v>0</v>
      </c>
      <c r="AD67" s="43"/>
      <c r="AE67" s="38"/>
      <c r="AF67" s="61"/>
      <c r="AG67" s="61"/>
      <c r="AH67" s="61"/>
      <c r="AI67" s="41"/>
      <c r="AJ67" s="41"/>
      <c r="AK67" s="41"/>
      <c r="AL67" s="45"/>
      <c r="AM67" s="45"/>
      <c r="AN67" s="45"/>
      <c r="AO67" s="45"/>
      <c r="AP67" s="45">
        <f>AM67-AO67-AN67</f>
        <v>0</v>
      </c>
      <c r="AQ67" s="45">
        <f>(AP67/0.8)/(AL67/1.852)*54</f>
      </c>
      <c r="AR67" s="45"/>
      <c r="AS67" s="45"/>
      <c r="AT67" s="46">
        <f>AQ67*0.673*54</f>
      </c>
      <c r="AU67" s="46">
        <f>AM67/5</f>
        <v>0</v>
      </c>
      <c r="AV67" s="46">
        <f>AR67*(AS67*1.3*300)</f>
        <v>0</v>
      </c>
      <c r="AW67" s="46">
        <f>(BB67*3/100)</f>
        <v>82.0311</v>
      </c>
      <c r="AX67" s="47">
        <f>AT67+AU67+AV67+AW67</f>
      </c>
      <c r="AY67" s="48">
        <f>AX67/(9600/255)</f>
      </c>
      <c r="AZ67" s="49"/>
      <c r="BA67" s="41">
        <f>AZ67</f>
        <v>0</v>
      </c>
      <c r="BB67" s="50">
        <f>(BA67/2/50)+2734.37</f>
        <v>2734.37</v>
      </c>
      <c r="BC67" s="45">
        <f>BB67/2734.37</f>
        <v>1</v>
      </c>
      <c r="BD67" s="61">
        <f>G67</f>
      </c>
      <c r="BE67" s="52"/>
      <c r="BF67" s="53">
        <f>BA67/BE67</f>
      </c>
      <c r="BG67" s="54">
        <f>BF67/10/2</f>
      </c>
      <c r="BH67" s="38">
        <f>ROUNDUP(BG67/2734.37,0)</f>
      </c>
      <c r="BI67" s="55">
        <f>BG67*1.5/100</f>
      </c>
      <c r="BJ67" s="50">
        <f>(-0.0000004497*POWER(AM67,2))+(0.9588*AM67)+BI67</f>
      </c>
      <c r="BK67" s="38">
        <f>BJ67/(9600/255)</f>
      </c>
      <c r="BL67" s="38">
        <f>(-0.0000004497*POWER(AM67,2))+(0.9588*AM67)-33214</f>
        <v>-33214</v>
      </c>
    </row>
    <row r="68" ht="20.05" customHeight="1">
      <c r="A68" t="s" s="33">
        <v>149</v>
      </c>
      <c r="B68" t="s" s="80">
        <v>336</v>
      </c>
      <c r="C68" t="s" s="35">
        <v>197</v>
      </c>
      <c r="D68" t="s" s="35">
        <v>136</v>
      </c>
      <c r="E68" t="s" s="36">
        <v>354</v>
      </c>
      <c r="F68" t="s" s="36">
        <f>UPPER(E68)</f>
        <v>355</v>
      </c>
      <c r="G68" s="37"/>
      <c r="H68" s="38"/>
      <c r="I68" s="38"/>
      <c r="J68" s="38"/>
      <c r="K68" s="38"/>
      <c r="L68" s="38"/>
      <c r="M68" s="38"/>
      <c r="N68" s="38">
        <f>AL68/5</f>
        <v>0</v>
      </c>
      <c r="O68" s="38"/>
      <c r="P68" s="38"/>
      <c r="Q68" s="38"/>
      <c r="R68" s="38"/>
      <c r="S68" s="38"/>
      <c r="T68" s="38"/>
      <c r="U68" s="38"/>
      <c r="V68" s="39"/>
      <c r="W68" s="40">
        <f>(AJ68*2)/(9600/255)</f>
        <v>0</v>
      </c>
      <c r="X68" s="38">
        <f>BH68</f>
      </c>
      <c r="Y68" s="38">
        <f>BK68</f>
      </c>
      <c r="Z68" s="41">
        <f>AI68/100/(700000/255)</f>
        <v>0</v>
      </c>
      <c r="AA68" s="42">
        <f>1.67*AF68</f>
        <v>0</v>
      </c>
      <c r="AB68" s="42">
        <f>1.67*AG68</f>
        <v>0</v>
      </c>
      <c r="AC68" s="42">
        <f>1.67*AH68</f>
        <v>0</v>
      </c>
      <c r="AD68" s="43"/>
      <c r="AE68" s="38"/>
      <c r="AF68" s="61"/>
      <c r="AG68" s="61"/>
      <c r="AH68" s="61"/>
      <c r="AI68" s="41"/>
      <c r="AJ68" s="41"/>
      <c r="AK68" s="41"/>
      <c r="AL68" s="45"/>
      <c r="AM68" s="45"/>
      <c r="AN68" s="45"/>
      <c r="AO68" s="45"/>
      <c r="AP68" s="45">
        <f>AM68-AO68-AN68</f>
        <v>0</v>
      </c>
      <c r="AQ68" s="45">
        <f>(AP68/0.8)/(AL68/1.852)*54</f>
      </c>
      <c r="AR68" s="45"/>
      <c r="AS68" s="45"/>
      <c r="AT68" s="46">
        <f>AQ68*0.673*54</f>
      </c>
      <c r="AU68" s="46">
        <f>AM68/5</f>
        <v>0</v>
      </c>
      <c r="AV68" s="46">
        <f>AR68*(AS68*1.3*300)</f>
        <v>0</v>
      </c>
      <c r="AW68" s="46">
        <f>(BB68*3/100)</f>
        <v>82.0311</v>
      </c>
      <c r="AX68" s="47">
        <f>AT68+AU68+AV68+AW68</f>
      </c>
      <c r="AY68" s="48">
        <f>AX68/(9600/255)</f>
      </c>
      <c r="AZ68" s="49"/>
      <c r="BA68" s="41">
        <f>AZ68</f>
        <v>0</v>
      </c>
      <c r="BB68" s="50">
        <f>(BA68/2/50)+2734.37</f>
        <v>2734.37</v>
      </c>
      <c r="BC68" s="45">
        <f>BB68/2734.37</f>
        <v>1</v>
      </c>
      <c r="BD68" s="61">
        <f>G68</f>
      </c>
      <c r="BE68" s="52"/>
      <c r="BF68" s="53">
        <f>BA68/BE68</f>
      </c>
      <c r="BG68" s="54">
        <f>BF68/10/2</f>
      </c>
      <c r="BH68" s="38">
        <f>ROUNDUP(BG68/2734.37,0)</f>
      </c>
      <c r="BI68" s="55">
        <f>BG68*1.5/100</f>
      </c>
      <c r="BJ68" s="50">
        <f>(-0.0000004497*POWER(AM68,2))+(0.9588*AM68)+BI68</f>
      </c>
      <c r="BK68" s="38">
        <f>BJ68/(9600/255)</f>
      </c>
      <c r="BL68" s="38">
        <f>(-0.0000004497*POWER(AM68,2))+(0.9588*AM68)-33214</f>
        <v>-33214</v>
      </c>
    </row>
    <row r="69" ht="32.05" customHeight="1">
      <c r="A69" t="s" s="33">
        <v>150</v>
      </c>
      <c r="B69" t="s" s="80">
        <v>336</v>
      </c>
      <c r="C69" t="s" s="35">
        <v>197</v>
      </c>
      <c r="D69" t="s" s="35">
        <v>136</v>
      </c>
      <c r="E69" t="s" s="36">
        <v>356</v>
      </c>
      <c r="F69" t="s" s="36">
        <f>UPPER(E69)</f>
        <v>357</v>
      </c>
      <c r="G69" s="37">
        <v>22987</v>
      </c>
      <c r="H69" s="38">
        <v>20</v>
      </c>
      <c r="I69" s="38">
        <v>40</v>
      </c>
      <c r="J69" s="38">
        <v>15</v>
      </c>
      <c r="K69" t="s" s="36">
        <v>345</v>
      </c>
      <c r="L69" t="s" s="36">
        <v>345</v>
      </c>
      <c r="M69" s="38">
        <v>249</v>
      </c>
      <c r="N69" s="38">
        <f>AL69/5</f>
        <v>0</v>
      </c>
      <c r="O69" s="38"/>
      <c r="P69" s="38">
        <v>15</v>
      </c>
      <c r="Q69" s="38">
        <v>27</v>
      </c>
      <c r="R69" s="38"/>
      <c r="S69" t="s" s="36">
        <v>139</v>
      </c>
      <c r="T69" s="38"/>
      <c r="U69" s="38"/>
      <c r="V69" s="39"/>
      <c r="W69" s="40">
        <f>(AJ69*2)/(9600/255)</f>
        <v>0</v>
      </c>
      <c r="X69" s="38">
        <f>BH69</f>
      </c>
      <c r="Y69" s="38">
        <f>BK69</f>
      </c>
      <c r="Z69" s="41">
        <f>AI69/100/(700000/255)</f>
        <v>0</v>
      </c>
      <c r="AA69" s="42">
        <f>1.67*AF69</f>
        <v>32.398</v>
      </c>
      <c r="AB69" s="42">
        <f>1.67*AG69</f>
        <v>0</v>
      </c>
      <c r="AC69" s="42">
        <f>1.67*AH69</f>
        <v>11.022</v>
      </c>
      <c r="AD69" s="43"/>
      <c r="AE69" s="38">
        <v>110</v>
      </c>
      <c r="AF69" s="44">
        <v>19.4</v>
      </c>
      <c r="AG69" s="61"/>
      <c r="AH69" s="44">
        <v>6.6</v>
      </c>
      <c r="AI69" s="41"/>
      <c r="AJ69" s="41"/>
      <c r="AK69" s="41"/>
      <c r="AL69" s="45"/>
      <c r="AM69" s="45">
        <v>13000</v>
      </c>
      <c r="AN69" s="45">
        <v>6863</v>
      </c>
      <c r="AO69" s="45">
        <v>3000</v>
      </c>
      <c r="AP69" s="45">
        <f>AM69-AO69-AN69</f>
        <v>3137</v>
      </c>
      <c r="AQ69" s="45">
        <f>(AP69/0.8)/(AL69/1.852)*54</f>
      </c>
      <c r="AR69" s="45">
        <v>5</v>
      </c>
      <c r="AS69" s="45">
        <v>2</v>
      </c>
      <c r="AT69" s="46">
        <f>AQ69*0.673*54</f>
      </c>
      <c r="AU69" s="46">
        <f>AM69/5</f>
        <v>2600</v>
      </c>
      <c r="AV69" s="46">
        <f>AR69*(AS69*1.3*300)</f>
        <v>3900</v>
      </c>
      <c r="AW69" s="46">
        <f>(BB69*3/100)</f>
        <v>82.0311</v>
      </c>
      <c r="AX69" s="47">
        <f>AT69+AU69+AV69+AW69</f>
      </c>
      <c r="AY69" s="48">
        <f>AX69/(9600/255)</f>
      </c>
      <c r="AZ69" s="49"/>
      <c r="BA69" s="41">
        <f>AZ69</f>
        <v>0</v>
      </c>
      <c r="BB69" s="50">
        <f>(BA69/2/50)+2734.37</f>
        <v>2734.37</v>
      </c>
      <c r="BC69" s="45">
        <f>BB69/2734.37</f>
        <v>1</v>
      </c>
      <c r="BD69" s="51">
        <f>G69</f>
        <v>22987</v>
      </c>
      <c r="BE69" s="52"/>
      <c r="BF69" s="53">
        <f>BA69/BE69</f>
      </c>
      <c r="BG69" s="54">
        <f>BF69/10/2</f>
      </c>
      <c r="BH69" s="38">
        <f>ROUNDUP(BG69/2734.37,0)</f>
      </c>
      <c r="BI69" s="55">
        <f>BG69*1.5/100</f>
      </c>
      <c r="BJ69" s="50">
        <f>(-0.0000004497*POWER(AM69,2))+(0.9588*AM69)+BI69</f>
      </c>
      <c r="BK69" s="38">
        <f>BJ69/(9600/255)</f>
      </c>
      <c r="BL69" s="38">
        <f>(-0.0000004497*POWER(AM69,2))+(0.9588*AM69)-33214</f>
        <v>-20825.5993</v>
      </c>
    </row>
    <row r="70" ht="32.05" customHeight="1">
      <c r="A70" t="s" s="33">
        <v>151</v>
      </c>
      <c r="B70" t="s" s="80">
        <v>336</v>
      </c>
      <c r="C70" t="s" s="35">
        <v>197</v>
      </c>
      <c r="D70" t="s" s="35">
        <v>136</v>
      </c>
      <c r="E70" t="s" s="36">
        <v>358</v>
      </c>
      <c r="F70" t="s" s="36">
        <f>UPPER(E70)</f>
        <v>359</v>
      </c>
      <c r="G70" s="37">
        <v>23847</v>
      </c>
      <c r="H70" s="38">
        <v>22</v>
      </c>
      <c r="I70" s="38">
        <v>40</v>
      </c>
      <c r="J70" s="38">
        <v>15</v>
      </c>
      <c r="K70" t="s" s="36">
        <v>345</v>
      </c>
      <c r="L70" t="s" s="36">
        <v>345</v>
      </c>
      <c r="M70" s="38">
        <v>257</v>
      </c>
      <c r="N70" s="38">
        <f>AL70/5</f>
        <v>116</v>
      </c>
      <c r="O70" s="38"/>
      <c r="P70" s="38">
        <v>15</v>
      </c>
      <c r="Q70" s="38">
        <v>16</v>
      </c>
      <c r="R70" s="38"/>
      <c r="S70" t="s" s="36">
        <v>139</v>
      </c>
      <c r="T70" s="38"/>
      <c r="U70" s="38"/>
      <c r="V70" s="39"/>
      <c r="W70" s="40">
        <f>(AJ70*2)/(9600/255)</f>
        <v>0</v>
      </c>
      <c r="X70" s="38">
        <f>BH70</f>
      </c>
      <c r="Y70" s="38">
        <f>BK70</f>
      </c>
      <c r="Z70" s="41">
        <f>AI70/100/(700000/255)</f>
        <v>0</v>
      </c>
      <c r="AA70" s="42">
        <f>1.67*AF70</f>
        <v>30.3105</v>
      </c>
      <c r="AB70" s="42">
        <f>1.67*AG70</f>
        <v>0</v>
      </c>
      <c r="AC70" s="42">
        <f>1.67*AH70</f>
        <v>8.5838</v>
      </c>
      <c r="AD70" s="43"/>
      <c r="AE70" s="38">
        <v>697</v>
      </c>
      <c r="AF70" s="44">
        <v>18.15</v>
      </c>
      <c r="AG70" s="61"/>
      <c r="AH70" s="44">
        <v>5.14</v>
      </c>
      <c r="AI70" s="41"/>
      <c r="AJ70" s="41"/>
      <c r="AK70" s="41"/>
      <c r="AL70" s="45">
        <v>580</v>
      </c>
      <c r="AM70" s="45">
        <v>7000</v>
      </c>
      <c r="AN70" s="45">
        <v>3536</v>
      </c>
      <c r="AO70" s="45">
        <v>2000</v>
      </c>
      <c r="AP70" s="45">
        <f>AM70-AO70-AN70</f>
        <v>1464</v>
      </c>
      <c r="AQ70" s="45">
        <f>(AP70/0.8)/(AL70/1.852)*54</f>
        <v>315.542482758621</v>
      </c>
      <c r="AR70" s="45"/>
      <c r="AS70" s="45"/>
      <c r="AT70" s="46">
        <f>AQ70*0.673*54</f>
        <v>11467.4449084138</v>
      </c>
      <c r="AU70" s="46">
        <f>AM70/5</f>
        <v>1400</v>
      </c>
      <c r="AV70" s="46">
        <f>AR70*(AS70*1.3*300)</f>
        <v>0</v>
      </c>
      <c r="AW70" s="46">
        <f>(BB70*3/100)</f>
        <v>82.0311</v>
      </c>
      <c r="AX70" s="47">
        <f>AT70+AU70+AV70+AW70</f>
        <v>12949.4760084138</v>
      </c>
      <c r="AY70" s="48">
        <f>AX70/(9600/255)</f>
        <v>343.970456473492</v>
      </c>
      <c r="AZ70" s="49"/>
      <c r="BA70" s="41">
        <f>AZ70</f>
        <v>0</v>
      </c>
      <c r="BB70" s="50">
        <f>(BA70/2/50)+2734.37</f>
        <v>2734.37</v>
      </c>
      <c r="BC70" s="45">
        <f>BB70/2734.37</f>
        <v>1</v>
      </c>
      <c r="BD70" s="51">
        <f>G70</f>
        <v>23847</v>
      </c>
      <c r="BE70" s="52"/>
      <c r="BF70" s="53">
        <f>BA70/BE70</f>
      </c>
      <c r="BG70" s="54">
        <f>BF70/10/2</f>
      </c>
      <c r="BH70" s="38">
        <f>ROUNDUP(BG70/2734.37,0)</f>
      </c>
      <c r="BI70" s="55">
        <f>BG70*1.5/100</f>
      </c>
      <c r="BJ70" s="50">
        <f>(-0.0000004497*POWER(AM70,2))+(0.9588*AM70)+BI70</f>
      </c>
      <c r="BK70" s="38">
        <f>BJ70/(9600/255)</f>
      </c>
      <c r="BL70" s="38">
        <f>(-0.0000004497*POWER(AM70,2))+(0.9588*AM70)-33214</f>
        <v>-26524.4353</v>
      </c>
    </row>
    <row r="71" ht="44.05" customHeight="1">
      <c r="A71" t="s" s="33">
        <v>152</v>
      </c>
      <c r="B71" t="s" s="80">
        <v>336</v>
      </c>
      <c r="C71" t="s" s="35">
        <v>197</v>
      </c>
      <c r="D71" t="s" s="35">
        <v>136</v>
      </c>
      <c r="E71" t="s" s="36">
        <v>360</v>
      </c>
      <c r="F71" t="s" s="36">
        <f>UPPER(E71)</f>
        <v>361</v>
      </c>
      <c r="G71" s="37"/>
      <c r="H71" s="38"/>
      <c r="I71" s="38"/>
      <c r="J71" s="38"/>
      <c r="K71" s="38"/>
      <c r="L71" s="38"/>
      <c r="M71" s="38"/>
      <c r="N71" s="38">
        <f>AL71/5</f>
        <v>0</v>
      </c>
      <c r="O71" s="38"/>
      <c r="P71" s="38"/>
      <c r="Q71" s="38"/>
      <c r="R71" s="38"/>
      <c r="S71" s="38"/>
      <c r="T71" s="38"/>
      <c r="U71" s="38"/>
      <c r="V71" s="39"/>
      <c r="W71" s="40">
        <f>(AJ71*2)/(9600/255)</f>
        <v>0</v>
      </c>
      <c r="X71" s="38">
        <f>BH71</f>
      </c>
      <c r="Y71" s="38">
        <f>BK71</f>
      </c>
      <c r="Z71" s="41">
        <f>AI71/100/(700000/255)</f>
        <v>0</v>
      </c>
      <c r="AA71" s="42">
        <f>1.67*AF71</f>
        <v>0</v>
      </c>
      <c r="AB71" s="42">
        <f>1.67*AG71</f>
        <v>0</v>
      </c>
      <c r="AC71" s="42">
        <f>1.67*AH71</f>
        <v>0</v>
      </c>
      <c r="AD71" s="43"/>
      <c r="AE71" s="38"/>
      <c r="AF71" s="61"/>
      <c r="AG71" s="61"/>
      <c r="AH71" s="61"/>
      <c r="AI71" s="41"/>
      <c r="AJ71" s="41"/>
      <c r="AK71" s="41"/>
      <c r="AL71" s="45"/>
      <c r="AM71" s="45"/>
      <c r="AN71" s="45"/>
      <c r="AO71" s="45"/>
      <c r="AP71" s="45">
        <f>AM71-AO71-AN71</f>
        <v>0</v>
      </c>
      <c r="AQ71" s="45">
        <f>(AP71/0.8)/(AL71/1.852)*54</f>
      </c>
      <c r="AR71" s="45"/>
      <c r="AS71" s="45"/>
      <c r="AT71" s="46">
        <f>AQ71*0.673*54</f>
      </c>
      <c r="AU71" s="46">
        <f>AM71/5</f>
        <v>0</v>
      </c>
      <c r="AV71" s="46">
        <f>AR71*(AS71*1.3*300)</f>
        <v>0</v>
      </c>
      <c r="AW71" s="46">
        <f>(BB71*3/100)</f>
        <v>82.0311</v>
      </c>
      <c r="AX71" s="47">
        <f>AT71+AU71+AV71+AW71</f>
      </c>
      <c r="AY71" s="48">
        <f>AX71/(9600/255)</f>
      </c>
      <c r="AZ71" s="49"/>
      <c r="BA71" s="41">
        <f>AZ71</f>
        <v>0</v>
      </c>
      <c r="BB71" s="50">
        <f>(BA71/2/50)+2734.37</f>
        <v>2734.37</v>
      </c>
      <c r="BC71" s="45">
        <f>BB71/2734.37</f>
        <v>1</v>
      </c>
      <c r="BD71" s="61">
        <f>G71</f>
      </c>
      <c r="BE71" s="52"/>
      <c r="BF71" s="53">
        <f>BA71/BE71</f>
      </c>
      <c r="BG71" s="54">
        <f>BF71/10/2</f>
      </c>
      <c r="BH71" s="38">
        <f>ROUNDUP(BG71/2734.37,0)</f>
      </c>
      <c r="BI71" s="55">
        <f>BG71*1.5/100</f>
      </c>
      <c r="BJ71" s="50">
        <f>(-0.0000004497*POWER(AM71,2))+(0.9588*AM71)+BI71</f>
      </c>
      <c r="BK71" s="38">
        <f>BJ71/(9600/255)</f>
      </c>
      <c r="BL71" s="38">
        <f>(-0.0000004497*POWER(AM71,2))+(0.9588*AM71)-33214</f>
        <v>-33214</v>
      </c>
    </row>
    <row r="72" ht="20.05" customHeight="1">
      <c r="A72" t="s" s="33">
        <v>153</v>
      </c>
      <c r="B72" t="s" s="80">
        <v>336</v>
      </c>
      <c r="C72" t="s" s="35">
        <v>197</v>
      </c>
      <c r="D72" t="s" s="35">
        <v>136</v>
      </c>
      <c r="E72" t="s" s="36">
        <v>362</v>
      </c>
      <c r="F72" t="s" s="36">
        <f>UPPER(E72)</f>
        <v>363</v>
      </c>
      <c r="G72" s="37"/>
      <c r="H72" s="59"/>
      <c r="I72" s="59"/>
      <c r="J72" s="59"/>
      <c r="K72" s="59"/>
      <c r="L72" s="59"/>
      <c r="M72" s="59"/>
      <c r="N72" s="38">
        <f>AL72/5</f>
        <v>0</v>
      </c>
      <c r="O72" s="38"/>
      <c r="P72" s="38"/>
      <c r="Q72" s="38"/>
      <c r="R72" s="38"/>
      <c r="S72" s="38"/>
      <c r="T72" s="38"/>
      <c r="U72" s="38"/>
      <c r="V72" s="39"/>
      <c r="W72" s="40">
        <f>(AJ72*2)/(9600/255)</f>
        <v>0</v>
      </c>
      <c r="X72" s="38">
        <f>BH72</f>
      </c>
      <c r="Y72" s="38">
        <f>BK72</f>
      </c>
      <c r="Z72" s="41">
        <f>AI72/100/(700000/255)</f>
        <v>0</v>
      </c>
      <c r="AA72" s="42">
        <f>1.67*AF72</f>
        <v>0</v>
      </c>
      <c r="AB72" s="42">
        <f>1.67*AG72</f>
        <v>0</v>
      </c>
      <c r="AC72" s="42">
        <f>1.67*AH72</f>
        <v>0</v>
      </c>
      <c r="AD72" s="63"/>
      <c r="AE72" s="59"/>
      <c r="AF72" s="61"/>
      <c r="AG72" s="61"/>
      <c r="AH72" s="61"/>
      <c r="AI72" s="41"/>
      <c r="AJ72" s="41"/>
      <c r="AK72" s="41"/>
      <c r="AL72" s="61"/>
      <c r="AM72" s="61"/>
      <c r="AN72" s="61"/>
      <c r="AO72" s="61"/>
      <c r="AP72" s="45">
        <f>AM72-AO72-AN72</f>
        <v>0</v>
      </c>
      <c r="AQ72" s="45">
        <f>(AP72/0.8)/(AL72/1.852)*54</f>
      </c>
      <c r="AR72" s="61"/>
      <c r="AS72" s="61"/>
      <c r="AT72" s="46">
        <f>AQ72*0.673*54</f>
      </c>
      <c r="AU72" s="46">
        <f>AM72/5</f>
        <v>0</v>
      </c>
      <c r="AV72" s="46">
        <f>AR72*(AS72*1.3*300)</f>
        <v>0</v>
      </c>
      <c r="AW72" s="46">
        <f>(BB72*3/100)</f>
        <v>82.0311</v>
      </c>
      <c r="AX72" s="47">
        <f>AT72+AU72+AV72+AW72</f>
      </c>
      <c r="AY72" s="48">
        <f>AX72/(9600/255)</f>
      </c>
      <c r="AZ72" s="49"/>
      <c r="BA72" s="41">
        <f>AZ72</f>
        <v>0</v>
      </c>
      <c r="BB72" s="50">
        <f>(BA72/2/50)+2734.37</f>
        <v>2734.37</v>
      </c>
      <c r="BC72" s="45">
        <f>BB72/2734.37</f>
        <v>1</v>
      </c>
      <c r="BD72" s="61">
        <f>G72</f>
      </c>
      <c r="BE72" s="52"/>
      <c r="BF72" s="53">
        <f>BA72/BE72</f>
      </c>
      <c r="BG72" s="54">
        <f>BF72/10/2</f>
      </c>
      <c r="BH72" s="38">
        <f>ROUNDUP(BG72/2734.37,0)</f>
      </c>
      <c r="BI72" s="55">
        <f>BG72*1.5/100</f>
      </c>
      <c r="BJ72" s="50">
        <f>(-0.0000004497*POWER(AM72,2))+(0.9588*AM72)+BI72</f>
      </c>
      <c r="BK72" s="38">
        <f>BJ72/(9600/255)</f>
      </c>
      <c r="BL72" s="38">
        <f>(-0.0000004497*POWER(AM72,2))+(0.9588*AM72)-33214</f>
        <v>-33214</v>
      </c>
    </row>
    <row r="73" ht="44.05" customHeight="1">
      <c r="A73" t="s" s="33">
        <v>154</v>
      </c>
      <c r="B73" t="s" s="80">
        <v>336</v>
      </c>
      <c r="C73" t="s" s="35">
        <v>197</v>
      </c>
      <c r="D73" t="s" s="35">
        <v>136</v>
      </c>
      <c r="E73" t="s" s="36">
        <v>364</v>
      </c>
      <c r="F73" t="s" s="36">
        <f>UPPER(E73)</f>
        <v>365</v>
      </c>
      <c r="G73" s="37"/>
      <c r="H73" s="59"/>
      <c r="I73" s="59"/>
      <c r="J73" s="59"/>
      <c r="K73" s="59"/>
      <c r="L73" s="59"/>
      <c r="M73" s="59"/>
      <c r="N73" s="38">
        <f>AL73/5</f>
        <v>0</v>
      </c>
      <c r="O73" s="38"/>
      <c r="P73" s="38"/>
      <c r="Q73" s="38"/>
      <c r="R73" s="38"/>
      <c r="S73" s="38"/>
      <c r="T73" s="38"/>
      <c r="U73" s="38"/>
      <c r="V73" s="39"/>
      <c r="W73" s="40">
        <f>(AJ73*2)/(9600/255)</f>
        <v>0</v>
      </c>
      <c r="X73" s="38">
        <f>BH73</f>
      </c>
      <c r="Y73" s="38">
        <f>BK73</f>
      </c>
      <c r="Z73" s="41">
        <f>AI73/100/(700000/255)</f>
        <v>0</v>
      </c>
      <c r="AA73" s="42">
        <f>1.67*AF73</f>
        <v>0</v>
      </c>
      <c r="AB73" s="42">
        <f>1.67*AG73</f>
        <v>0</v>
      </c>
      <c r="AC73" s="42">
        <f>1.67*AH73</f>
        <v>0</v>
      </c>
      <c r="AD73" s="63"/>
      <c r="AE73" s="59"/>
      <c r="AF73" s="61"/>
      <c r="AG73" s="61"/>
      <c r="AH73" s="61"/>
      <c r="AI73" s="41"/>
      <c r="AJ73" s="41"/>
      <c r="AK73" s="41"/>
      <c r="AL73" s="61"/>
      <c r="AM73" s="61"/>
      <c r="AN73" s="61"/>
      <c r="AO73" s="61"/>
      <c r="AP73" s="45">
        <f>AM73-AO73-AN73</f>
        <v>0</v>
      </c>
      <c r="AQ73" s="45">
        <f>(AP73/0.8)/(AL73/1.852)*54</f>
      </c>
      <c r="AR73" s="61"/>
      <c r="AS73" s="61"/>
      <c r="AT73" s="46">
        <f>AQ73*0.673*54</f>
      </c>
      <c r="AU73" s="46">
        <f>AM73/5</f>
        <v>0</v>
      </c>
      <c r="AV73" s="46">
        <f>AR73*(AS73*1.3*300)</f>
        <v>0</v>
      </c>
      <c r="AW73" s="46">
        <f>(BB73*3/100)</f>
        <v>82.0311</v>
      </c>
      <c r="AX73" s="47">
        <f>AT73+AU73+AV73+AW73</f>
      </c>
      <c r="AY73" s="48">
        <f>AX73/(9600/255)</f>
      </c>
      <c r="AZ73" s="49"/>
      <c r="BA73" s="41">
        <f>AZ73</f>
        <v>0</v>
      </c>
      <c r="BB73" s="50">
        <f>(BA73/2/50)+2734.37</f>
        <v>2734.37</v>
      </c>
      <c r="BC73" s="45">
        <f>BB73/2734.37</f>
        <v>1</v>
      </c>
      <c r="BD73" s="61">
        <f>G73</f>
      </c>
      <c r="BE73" s="52"/>
      <c r="BF73" s="53">
        <f>BA73/BE73</f>
      </c>
      <c r="BG73" s="54">
        <f>BF73/10/2</f>
      </c>
      <c r="BH73" s="38">
        <f>ROUNDUP(BG73/2734.37,0)</f>
      </c>
      <c r="BI73" s="55">
        <f>BG73*1.5/100</f>
      </c>
      <c r="BJ73" s="50">
        <f>(-0.0000004497*POWER(AM73,2))+(0.9588*AM73)+BI73</f>
      </c>
      <c r="BK73" s="38">
        <f>BJ73/(9600/255)</f>
      </c>
      <c r="BL73" s="38">
        <f>(-0.0000004497*POWER(AM73,2))+(0.9588*AM73)-33214</f>
        <v>-33214</v>
      </c>
    </row>
    <row r="74" ht="20.05" customHeight="1">
      <c r="A74" t="s" s="33">
        <v>155</v>
      </c>
      <c r="B74" t="s" s="80">
        <v>336</v>
      </c>
      <c r="C74" t="s" s="35">
        <v>197</v>
      </c>
      <c r="D74" t="s" s="35">
        <v>136</v>
      </c>
      <c r="E74" t="s" s="36">
        <v>366</v>
      </c>
      <c r="F74" t="s" s="36">
        <f>UPPER(E74)</f>
        <v>367</v>
      </c>
      <c r="G74" s="37"/>
      <c r="H74" s="59"/>
      <c r="I74" s="59"/>
      <c r="J74" s="59"/>
      <c r="K74" s="59"/>
      <c r="L74" s="59"/>
      <c r="M74" s="59"/>
      <c r="N74" s="38">
        <f>AL74/5</f>
        <v>0</v>
      </c>
      <c r="O74" s="38"/>
      <c r="P74" s="38"/>
      <c r="Q74" s="38"/>
      <c r="R74" s="38"/>
      <c r="S74" s="38"/>
      <c r="T74" s="38"/>
      <c r="U74" s="38"/>
      <c r="V74" s="39"/>
      <c r="W74" s="40">
        <f>(AJ74*2)/(9600/255)</f>
        <v>0</v>
      </c>
      <c r="X74" s="38">
        <f>BH74</f>
      </c>
      <c r="Y74" s="38">
        <f>BK74</f>
      </c>
      <c r="Z74" s="41">
        <f>AI74/100/(700000/255)</f>
        <v>0</v>
      </c>
      <c r="AA74" s="42">
        <f>1.67*AF74</f>
        <v>0</v>
      </c>
      <c r="AB74" s="42">
        <f>1.67*AG74</f>
        <v>0</v>
      </c>
      <c r="AC74" s="42">
        <f>1.67*AH74</f>
        <v>0</v>
      </c>
      <c r="AD74" s="63"/>
      <c r="AE74" s="59"/>
      <c r="AF74" s="61"/>
      <c r="AG74" s="61"/>
      <c r="AH74" s="61"/>
      <c r="AI74" s="41"/>
      <c r="AJ74" s="41"/>
      <c r="AK74" s="41"/>
      <c r="AL74" s="61"/>
      <c r="AM74" s="61"/>
      <c r="AN74" s="61"/>
      <c r="AO74" s="61"/>
      <c r="AP74" s="45">
        <f>AM74-AO74-AN74</f>
        <v>0</v>
      </c>
      <c r="AQ74" s="45">
        <f>(AP74/0.8)/(AL74/1.852)*54</f>
      </c>
      <c r="AR74" s="61"/>
      <c r="AS74" s="61"/>
      <c r="AT74" s="46">
        <f>AQ74*0.673*54</f>
      </c>
      <c r="AU74" s="46">
        <f>AM74/5</f>
        <v>0</v>
      </c>
      <c r="AV74" s="46">
        <f>AR74*(AS74*1.3*300)</f>
        <v>0</v>
      </c>
      <c r="AW74" s="46">
        <f>(BB74*3/100)</f>
        <v>82.0311</v>
      </c>
      <c r="AX74" s="47">
        <f>AT74+AU74+AV74+AW74</f>
      </c>
      <c r="AY74" s="48">
        <f>AX74/(9600/255)</f>
      </c>
      <c r="AZ74" s="49"/>
      <c r="BA74" s="41">
        <f>AZ74</f>
        <v>0</v>
      </c>
      <c r="BB74" s="50">
        <f>(BA74/2/50)+2734.37</f>
        <v>2734.37</v>
      </c>
      <c r="BC74" s="45">
        <f>BB74/2734.37</f>
        <v>1</v>
      </c>
      <c r="BD74" s="61">
        <f>G74</f>
      </c>
      <c r="BE74" s="52"/>
      <c r="BF74" s="53">
        <f>BA74/BE74</f>
      </c>
      <c r="BG74" s="54">
        <f>BF74/10/2</f>
      </c>
      <c r="BH74" s="38">
        <f>ROUNDUP(BG74/2734.37,0)</f>
      </c>
      <c r="BI74" s="55">
        <f>BG74*1.5/100</f>
      </c>
      <c r="BJ74" s="50">
        <f>(-0.0000004497*POWER(AM74,2))+(0.9588*AM74)+BI74</f>
      </c>
      <c r="BK74" s="38">
        <f>BJ74/(9600/255)</f>
      </c>
      <c r="BL74" s="38">
        <f>(-0.0000004497*POWER(AM74,2))+(0.9588*AM74)-33214</f>
        <v>-33214</v>
      </c>
    </row>
    <row r="75" ht="20.05" customHeight="1">
      <c r="A75" s="64"/>
      <c r="B75" s="60"/>
      <c r="C75" s="35"/>
      <c r="D75" s="61"/>
      <c r="E75" s="59"/>
      <c r="F75" s="59"/>
      <c r="G75" s="37"/>
      <c r="H75" s="59"/>
      <c r="I75" s="59"/>
      <c r="J75" s="59"/>
      <c r="K75" s="59"/>
      <c r="L75" s="59"/>
      <c r="M75" s="59"/>
      <c r="N75" s="38">
        <f>AL75/5</f>
        <v>0</v>
      </c>
      <c r="O75" s="38"/>
      <c r="P75" s="38"/>
      <c r="Q75" s="38"/>
      <c r="R75" s="38"/>
      <c r="S75" s="38"/>
      <c r="T75" s="38"/>
      <c r="U75" s="38"/>
      <c r="V75" s="39"/>
      <c r="W75" s="40">
        <f>(AJ75*2)/(9600/255)</f>
        <v>0</v>
      </c>
      <c r="X75" s="38">
        <f>BH75</f>
      </c>
      <c r="Y75" s="38">
        <f>BK75</f>
      </c>
      <c r="Z75" s="41">
        <f>AI75/100/(700000/255)</f>
        <v>0</v>
      </c>
      <c r="AA75" s="42">
        <f>1.67*AF75</f>
        <v>0</v>
      </c>
      <c r="AB75" s="42">
        <f>1.67*AG75</f>
        <v>0</v>
      </c>
      <c r="AC75" s="42">
        <f>1.67*AH75</f>
        <v>0</v>
      </c>
      <c r="AD75" s="63"/>
      <c r="AE75" s="59"/>
      <c r="AF75" s="61"/>
      <c r="AG75" s="61"/>
      <c r="AH75" s="61"/>
      <c r="AI75" s="41"/>
      <c r="AJ75" s="41"/>
      <c r="AK75" s="41"/>
      <c r="AL75" s="61"/>
      <c r="AM75" s="61"/>
      <c r="AN75" s="61"/>
      <c r="AO75" s="61"/>
      <c r="AP75" s="45">
        <f>AM75-AO75-AN75</f>
        <v>0</v>
      </c>
      <c r="AQ75" s="45">
        <f>(AP75/0.8)/(AL75/1.852)*54</f>
      </c>
      <c r="AR75" s="61"/>
      <c r="AS75" s="61"/>
      <c r="AT75" s="46">
        <f>AQ75*0.673*54</f>
      </c>
      <c r="AU75" s="46">
        <f>AM75/5</f>
        <v>0</v>
      </c>
      <c r="AV75" s="46">
        <f>AR75*(AS75*1.3*300)</f>
        <v>0</v>
      </c>
      <c r="AW75" s="46">
        <f>(BB75*3/100)</f>
        <v>82.0311</v>
      </c>
      <c r="AX75" s="47">
        <f>AT75+AU75+AV75+AW75</f>
      </c>
      <c r="AY75" s="48">
        <f>AX75/(9600/255)</f>
      </c>
      <c r="AZ75" s="49"/>
      <c r="BA75" s="41">
        <f>AZ75</f>
        <v>0</v>
      </c>
      <c r="BB75" s="50">
        <f>(BA75/2/50)+2734.37</f>
        <v>2734.37</v>
      </c>
      <c r="BC75" s="45">
        <f>BB75/2734.37</f>
        <v>1</v>
      </c>
      <c r="BD75" s="61">
        <f>G75</f>
      </c>
      <c r="BE75" s="52"/>
      <c r="BF75" s="53">
        <f>BA75/BE75</f>
      </c>
      <c r="BG75" s="54">
        <f>BF75/10/2</f>
      </c>
      <c r="BH75" s="38">
        <f>ROUNDUP(BG75/2734.37,0)</f>
      </c>
      <c r="BI75" s="55">
        <f>BG75*1.5/100</f>
      </c>
      <c r="BJ75" s="50">
        <f>(-0.0000004497*POWER(AM75,2))+(0.9588*AM75)+BI75</f>
      </c>
      <c r="BK75" s="38">
        <f>BJ75/(9600/255)</f>
      </c>
      <c r="BL75" s="38">
        <f>(-0.0000004497*POWER(AM75,2))+(0.9588*AM75)-33214</f>
        <v>-33214</v>
      </c>
    </row>
  </sheetData>
  <mergeCells count="1">
    <mergeCell ref="A1:BL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