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ára\Desktop\"/>
    </mc:Choice>
  </mc:AlternateContent>
  <xr:revisionPtr revIDLastSave="0" documentId="13_ncr:1_{A2860A51-36DF-4048-9773-34D17136F1D9}" xr6:coauthVersionLast="47" xr6:coauthVersionMax="47" xr10:uidLastSave="{00000000-0000-0000-0000-000000000000}"/>
  <bookViews>
    <workbookView xWindow="11892" yWindow="1272" windowWidth="11040" windowHeight="10524" tabRatio="6" xr2:uid="{FD97AA5B-920E-4AA2-9D12-B19A81CFD8ED}"/>
  </bookViews>
  <sheets>
    <sheet name="APP" sheetId="1" r:id="rId1"/>
    <sheet name="Apoio" sheetId="2" state="hidden" r:id="rId2"/>
  </sheets>
  <definedNames>
    <definedName name="aporte">APP!$D$25</definedName>
    <definedName name="patrimonio">APP!$D$28</definedName>
    <definedName name="qtd_anos">APP!$D$26</definedName>
    <definedName name="rendimento_carteira">APP!$D$20</definedName>
    <definedName name="salario">APP!$D$19</definedName>
    <definedName name="sugestao_investimento">APP!$D$21</definedName>
    <definedName name="taxa_mensal">APP!$D$27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1" l="1"/>
  <c r="C46" i="1"/>
  <c r="C47" i="1"/>
  <c r="C48" i="1"/>
  <c r="D48" i="1" s="1"/>
  <c r="C49" i="1"/>
  <c r="C44" i="1"/>
  <c r="G2" i="2"/>
  <c r="D47" i="1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C41" i="1"/>
  <c r="D45" i="1" s="1"/>
  <c r="D28" i="1"/>
  <c r="D29" i="1" s="1"/>
  <c r="D21" i="1"/>
  <c r="C34" i="1"/>
  <c r="D34" i="1" s="1"/>
  <c r="C35" i="1"/>
  <c r="D35" i="1" s="1"/>
  <c r="C36" i="1"/>
  <c r="D36" i="1" s="1"/>
  <c r="C37" i="1"/>
  <c r="D37" i="1" s="1"/>
  <c r="C33" i="1"/>
  <c r="D33" i="1" s="1"/>
  <c r="D46" i="1" l="1"/>
  <c r="D44" i="1"/>
  <c r="D49" i="1"/>
  <c r="D50" i="1"/>
</calcChain>
</file>

<file path=xl/sharedStrings.xml><?xml version="1.0" encoding="utf-8"?>
<sst xmlns="http://schemas.openxmlformats.org/spreadsheetml/2006/main" count="71" uniqueCount="34">
  <si>
    <t>Investimento Mensal</t>
  </si>
  <si>
    <t>Quanto Investir por mês</t>
  </si>
  <si>
    <t>Por quantos anos</t>
  </si>
  <si>
    <t>Taxa de rendimento mensal</t>
  </si>
  <si>
    <t>Patrimônio Acumulado</t>
  </si>
  <si>
    <t>Dividendos Mensais</t>
  </si>
  <si>
    <t>Quanto em 2 anos</t>
  </si>
  <si>
    <t>Quanto em 5 anos</t>
  </si>
  <si>
    <t>Quanto em 10 anos</t>
  </si>
  <si>
    <t>Quanto em 20 anos</t>
  </si>
  <si>
    <t>Quanto em 30 anos</t>
  </si>
  <si>
    <t>Cenários</t>
  </si>
  <si>
    <t>Dividendo</t>
  </si>
  <si>
    <t>Salário</t>
  </si>
  <si>
    <t>Rendimento Carteira</t>
  </si>
  <si>
    <t>Configurações</t>
  </si>
  <si>
    <t>Sugestão de Investimento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</si>
  <si>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</si>
  <si>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</si>
  <si>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</si>
  <si>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</si>
  <si>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</si>
  <si>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</si>
  <si>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</si>
  <si>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</si>
  <si>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</si>
  <si>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</si>
  <si>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</si>
  <si>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Agressivo</t>
  </si>
  <si>
    <t>PERFIL</t>
  </si>
  <si>
    <t>CHAVE</t>
  </si>
  <si>
    <t>%</t>
  </si>
  <si>
    <t>Conservador</t>
  </si>
  <si>
    <t>Moderado-TIJOLO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</si>
</sst>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#,##0.00;[Red]\-&quot;R$&quot;#,##0.00"/>
    <numFmt numFmtId="166" formatCode="&quot;R$&quot;#,##0.00"/>
    <numFmt numFmtId="173" formatCode="_-&quot;R$&quot;\ * #,##0.00_-;\-&quot;R$&quot;\ * #,##0.00_-;_-&quot;R$&quot;\ * &quot;-&quot;??_-;_-@_-"/>
    <numFmt numFmtId="174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1"/>
      <name val="Arial Narrow"/>
      <family val="2"/>
    </font>
    <font>
      <b/>
      <sz val="20"/>
      <color theme="0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0"/>
      <name val="Calibri"/>
      <family val="2"/>
    </font>
    <font>
      <sz val="11"/>
      <color rgb="FF9C5700"/>
      <name val="Calibri"/>
      <family val="2"/>
    </font>
    <font>
      <b/>
      <sz val="10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54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 style="medium">
        <color auto="1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auto="1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0" fontId="4" fillId="8" borderId="0" xfId="0" applyFont="1" applyFill="1" applyAlignment="1">
      <alignment horizontal="center"/>
    </xf>
    <xf numFmtId="9" fontId="0" fillId="0" borderId="0" xfId="1" applyFont="1"/>
    <xf numFmtId="0" fontId="0" fillId="0" borderId="26" xfId="0" applyBorder="1"/>
    <xf numFmtId="0" fontId="0" fillId="0" borderId="26" xfId="0" applyBorder="1" applyAlignment="1">
      <alignment horizontal="center"/>
    </xf>
    <xf numFmtId="9" fontId="0" fillId="0" borderId="26" xfId="0" applyNumberFormat="1" applyBorder="1"/>
    <xf numFmtId="0" fontId="5" fillId="7" borderId="1" xfId="0" applyFont="1" applyFill="1" applyBorder="1" applyAlignment="1">
      <alignment horizontal="center" vertical="center"/>
    </xf>
    <xf numFmtId="0" fontId="5" fillId="7" borderId="25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left" indent="1"/>
    </xf>
    <xf numFmtId="0" fontId="6" fillId="5" borderId="17" xfId="0" applyFont="1" applyFill="1" applyBorder="1" applyAlignment="1">
      <alignment horizontal="left" indent="1"/>
    </xf>
    <xf numFmtId="166" fontId="7" fillId="6" borderId="18" xfId="0" applyNumberFormat="1" applyFont="1" applyFill="1" applyBorder="1" applyAlignment="1">
      <alignment horizontal="center"/>
    </xf>
    <xf numFmtId="0" fontId="6" fillId="5" borderId="19" xfId="0" applyFont="1" applyFill="1" applyBorder="1" applyAlignment="1">
      <alignment horizontal="left" indent="1"/>
    </xf>
    <xf numFmtId="0" fontId="6" fillId="5" borderId="20" xfId="0" applyFont="1" applyFill="1" applyBorder="1" applyAlignment="1">
      <alignment horizontal="left" indent="1"/>
    </xf>
    <xf numFmtId="10" fontId="7" fillId="6" borderId="21" xfId="0" applyNumberFormat="1" applyFont="1" applyFill="1" applyBorder="1" applyAlignment="1">
      <alignment horizontal="center"/>
    </xf>
    <xf numFmtId="0" fontId="6" fillId="5" borderId="22" xfId="0" applyFont="1" applyFill="1" applyBorder="1" applyAlignment="1">
      <alignment horizontal="left" indent="1"/>
    </xf>
    <xf numFmtId="0" fontId="6" fillId="5" borderId="23" xfId="0" applyFont="1" applyFill="1" applyBorder="1" applyAlignment="1">
      <alignment horizontal="left" indent="1"/>
    </xf>
    <xf numFmtId="166" fontId="7" fillId="5" borderId="24" xfId="0" applyNumberFormat="1" applyFont="1" applyFill="1" applyBorder="1" applyAlignment="1">
      <alignment horizontal="center"/>
    </xf>
    <xf numFmtId="0" fontId="7" fillId="0" borderId="0" xfId="0" applyFont="1"/>
    <xf numFmtId="0" fontId="5" fillId="3" borderId="5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left" indent="1"/>
    </xf>
    <xf numFmtId="0" fontId="6" fillId="4" borderId="17" xfId="0" applyFont="1" applyFill="1" applyBorder="1" applyAlignment="1">
      <alignment horizontal="left" indent="1"/>
    </xf>
    <xf numFmtId="166" fontId="8" fillId="0" borderId="18" xfId="0" applyNumberFormat="1" applyFont="1" applyBorder="1" applyAlignment="1">
      <alignment horizontal="center"/>
    </xf>
    <xf numFmtId="0" fontId="6" fillId="4" borderId="19" xfId="0" applyFont="1" applyFill="1" applyBorder="1" applyAlignment="1">
      <alignment horizontal="left" indent="1"/>
    </xf>
    <xf numFmtId="0" fontId="6" fillId="4" borderId="20" xfId="0" applyFont="1" applyFill="1" applyBorder="1" applyAlignment="1">
      <alignment horizontal="left" indent="1"/>
    </xf>
    <xf numFmtId="0" fontId="8" fillId="0" borderId="21" xfId="0" applyNumberFormat="1" applyFont="1" applyBorder="1" applyAlignment="1">
      <alignment horizontal="center"/>
    </xf>
    <xf numFmtId="10" fontId="8" fillId="0" borderId="21" xfId="1" applyNumberFormat="1" applyFont="1" applyBorder="1" applyAlignment="1">
      <alignment horizontal="center"/>
    </xf>
    <xf numFmtId="0" fontId="9" fillId="5" borderId="19" xfId="0" applyFont="1" applyFill="1" applyBorder="1" applyAlignment="1">
      <alignment horizontal="left" indent="1"/>
    </xf>
    <xf numFmtId="0" fontId="9" fillId="5" borderId="20" xfId="0" applyFont="1" applyFill="1" applyBorder="1" applyAlignment="1">
      <alignment horizontal="left" indent="1"/>
    </xf>
    <xf numFmtId="8" fontId="8" fillId="5" borderId="21" xfId="0" applyNumberFormat="1" applyFont="1" applyFill="1" applyBorder="1" applyAlignment="1">
      <alignment horizontal="center"/>
    </xf>
    <xf numFmtId="0" fontId="9" fillId="5" borderId="22" xfId="0" applyFont="1" applyFill="1" applyBorder="1" applyAlignment="1">
      <alignment horizontal="left" indent="1"/>
    </xf>
    <xf numFmtId="0" fontId="9" fillId="5" borderId="23" xfId="0" applyFont="1" applyFill="1" applyBorder="1" applyAlignment="1">
      <alignment horizontal="left" indent="1"/>
    </xf>
    <xf numFmtId="8" fontId="8" fillId="5" borderId="24" xfId="0" applyNumberFormat="1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left" indent="1"/>
    </xf>
    <xf numFmtId="166" fontId="7" fillId="5" borderId="4" xfId="0" applyNumberFormat="1" applyFont="1" applyFill="1" applyBorder="1" applyAlignment="1">
      <alignment horizontal="center"/>
    </xf>
    <xf numFmtId="166" fontId="7" fillId="5" borderId="10" xfId="0" applyNumberFormat="1" applyFont="1" applyFill="1" applyBorder="1" applyAlignment="1">
      <alignment horizontal="center"/>
    </xf>
    <xf numFmtId="0" fontId="6" fillId="5" borderId="11" xfId="0" applyFont="1" applyFill="1" applyBorder="1" applyAlignment="1">
      <alignment horizontal="left" indent="1"/>
    </xf>
    <xf numFmtId="166" fontId="7" fillId="5" borderId="3" xfId="0" applyNumberFormat="1" applyFont="1" applyFill="1" applyBorder="1" applyAlignment="1">
      <alignment horizontal="center"/>
    </xf>
    <xf numFmtId="0" fontId="6" fillId="5" borderId="12" xfId="0" applyFont="1" applyFill="1" applyBorder="1" applyAlignment="1">
      <alignment horizontal="left" indent="1"/>
    </xf>
    <xf numFmtId="166" fontId="7" fillId="5" borderId="13" xfId="0" applyNumberFormat="1" applyFont="1" applyFill="1" applyBorder="1" applyAlignment="1">
      <alignment horizontal="center"/>
    </xf>
    <xf numFmtId="166" fontId="7" fillId="5" borderId="14" xfId="0" applyNumberFormat="1" applyFont="1" applyFill="1" applyBorder="1" applyAlignment="1">
      <alignment horizontal="center"/>
    </xf>
    <xf numFmtId="0" fontId="11" fillId="2" borderId="0" xfId="2" applyFont="1" applyBorder="1" applyAlignment="1">
      <alignment horizontal="left" indent="1"/>
    </xf>
    <xf numFmtId="0" fontId="11" fillId="2" borderId="0" xfId="2" applyFont="1" applyAlignment="1">
      <alignment horizontal="center"/>
    </xf>
    <xf numFmtId="0" fontId="8" fillId="5" borderId="0" xfId="0" applyFont="1" applyFill="1" applyAlignment="1"/>
    <xf numFmtId="166" fontId="8" fillId="5" borderId="0" xfId="0" applyNumberFormat="1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9" fontId="7" fillId="0" borderId="0" xfId="0" applyNumberFormat="1" applyFont="1" applyAlignment="1">
      <alignment horizontal="center"/>
    </xf>
    <xf numFmtId="174" fontId="7" fillId="0" borderId="0" xfId="0" applyNumberFormat="1" applyFont="1" applyAlignment="1">
      <alignment horizontal="center"/>
    </xf>
    <xf numFmtId="0" fontId="8" fillId="8" borderId="0" xfId="0" applyFont="1" applyFill="1"/>
    <xf numFmtId="173" fontId="8" fillId="8" borderId="0" xfId="0" applyNumberFormat="1" applyFont="1" applyFill="1"/>
    <xf numFmtId="0" fontId="0" fillId="9" borderId="0" xfId="0" applyFill="1"/>
    <xf numFmtId="0" fontId="0" fillId="9" borderId="26" xfId="0" applyFill="1" applyBorder="1"/>
    <xf numFmtId="0" fontId="0" fillId="10" borderId="0" xfId="0" applyFill="1"/>
    <xf numFmtId="0" fontId="0" fillId="10" borderId="26" xfId="0" applyFill="1" applyBorder="1"/>
    <xf numFmtId="0" fontId="0" fillId="11" borderId="0" xfId="0" applyFill="1"/>
  </cellXfs>
  <cellStyles count="3">
    <cellStyle name="Neutro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D5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APP!$C$43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APP!$B$44:$B$49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APP!$C$44:$C$49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2-4B03-9BF0-DA388D32F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</xdr:colOff>
      <xdr:row>0</xdr:row>
      <xdr:rowOff>0</xdr:rowOff>
    </xdr:from>
    <xdr:to>
      <xdr:col>5</xdr:col>
      <xdr:colOff>0</xdr:colOff>
      <xdr:row>16</xdr:row>
      <xdr:rowOff>7620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FA2A27A-85CD-8229-5E18-865BA60CC2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13" t="4573" r="8672" b="4526"/>
        <a:stretch>
          <a:fillRect/>
        </a:stretch>
      </xdr:blipFill>
      <xdr:spPr>
        <a:xfrm>
          <a:off x="15240" y="0"/>
          <a:ext cx="6141720" cy="2933700"/>
        </a:xfrm>
        <a:prstGeom prst="rect">
          <a:avLst/>
        </a:prstGeom>
      </xdr:spPr>
    </xdr:pic>
    <xdr:clientData/>
  </xdr:twoCellAnchor>
  <xdr:twoCellAnchor>
    <xdr:from>
      <xdr:col>0</xdr:col>
      <xdr:colOff>571500</xdr:colOff>
      <xdr:row>51</xdr:row>
      <xdr:rowOff>121920</xdr:rowOff>
    </xdr:from>
    <xdr:to>
      <xdr:col>3</xdr:col>
      <xdr:colOff>838200</xdr:colOff>
      <xdr:row>66</xdr:row>
      <xdr:rowOff>121920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E97157-33D9-460C-986E-DDA6B516A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B6C64-FEE7-468D-BBA1-769AC344125A}">
  <dimension ref="A15:G81"/>
  <sheetViews>
    <sheetView showGridLines="0" showRowColHeaders="0" tabSelected="1" topLeftCell="A47" workbookViewId="0">
      <selection activeCell="C40" sqref="C40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4.4" x14ac:dyDescent="0.3"/>
  <cols>
    <col min="1" max="1" width="8.88671875" customWidth="1"/>
    <col min="2" max="2" width="30" customWidth="1"/>
    <col min="3" max="3" width="23.88671875" customWidth="1"/>
    <col min="4" max="4" width="17.21875" customWidth="1"/>
    <col min="5" max="5" width="9.77734375" customWidth="1"/>
    <col min="6" max="6" width="8.88671875" hidden="1" customWidth="1"/>
    <col min="7" max="7" width="0" hidden="1" customWidth="1"/>
    <col min="8" max="10" width="8.88671875" hidden="1" customWidth="1"/>
    <col min="11" max="16384" width="8.88671875" hidden="1"/>
  </cols>
  <sheetData>
    <row r="15" customFormat="1" x14ac:dyDescent="0.3"/>
    <row r="16" customFormat="1" x14ac:dyDescent="0.3"/>
    <row r="17" spans="2:4" ht="15" thickBot="1" x14ac:dyDescent="0.35"/>
    <row r="18" spans="2:4" ht="26.4" thickBot="1" x14ac:dyDescent="0.35">
      <c r="B18" s="9" t="s">
        <v>15</v>
      </c>
      <c r="C18" s="10"/>
      <c r="D18" s="11"/>
    </row>
    <row r="19" spans="2:4" ht="15.6" x14ac:dyDescent="0.3">
      <c r="B19" s="12" t="s">
        <v>13</v>
      </c>
      <c r="C19" s="13"/>
      <c r="D19" s="14">
        <v>5000</v>
      </c>
    </row>
    <row r="20" spans="2:4" ht="15.6" x14ac:dyDescent="0.3">
      <c r="B20" s="15" t="s">
        <v>14</v>
      </c>
      <c r="C20" s="16"/>
      <c r="D20" s="17">
        <v>6.0000000000000001E-3</v>
      </c>
    </row>
    <row r="21" spans="2:4" ht="16.2" thickBot="1" x14ac:dyDescent="0.35">
      <c r="B21" s="18" t="s">
        <v>16</v>
      </c>
      <c r="C21" s="19"/>
      <c r="D21" s="20">
        <f>D19*30%</f>
        <v>1500</v>
      </c>
    </row>
    <row r="22" spans="2:4" x14ac:dyDescent="0.3">
      <c r="B22" s="21"/>
      <c r="C22" s="21"/>
      <c r="D22" s="21"/>
    </row>
    <row r="23" spans="2:4" x14ac:dyDescent="0.3">
      <c r="B23" s="21"/>
      <c r="C23" s="21"/>
      <c r="D23" s="21"/>
    </row>
    <row r="24" spans="2:4" ht="28.2" customHeight="1" thickBot="1" x14ac:dyDescent="0.35">
      <c r="B24" s="22" t="s">
        <v>0</v>
      </c>
      <c r="C24" s="23"/>
      <c r="D24" s="24"/>
    </row>
    <row r="25" spans="2:4" ht="15.6" x14ac:dyDescent="0.3">
      <c r="B25" s="25" t="s">
        <v>1</v>
      </c>
      <c r="C25" s="26"/>
      <c r="D25" s="27">
        <v>500</v>
      </c>
    </row>
    <row r="26" spans="2:4" ht="15.6" x14ac:dyDescent="0.3">
      <c r="B26" s="28" t="s">
        <v>2</v>
      </c>
      <c r="C26" s="29"/>
      <c r="D26" s="30">
        <v>5</v>
      </c>
    </row>
    <row r="27" spans="2:4" ht="15.6" x14ac:dyDescent="0.3">
      <c r="B27" s="28" t="s">
        <v>3</v>
      </c>
      <c r="C27" s="29"/>
      <c r="D27" s="31">
        <v>1.0789999999999999E-2</v>
      </c>
    </row>
    <row r="28" spans="2:4" ht="15.6" x14ac:dyDescent="0.3">
      <c r="B28" s="32" t="s">
        <v>4</v>
      </c>
      <c r="C28" s="33"/>
      <c r="D28" s="34">
        <f>FV(taxa_mensal,qtd_anos*12,aporte*-1)</f>
        <v>41888.456999243819</v>
      </c>
    </row>
    <row r="29" spans="2:4" ht="16.2" thickBot="1" x14ac:dyDescent="0.35">
      <c r="B29" s="35" t="s">
        <v>5</v>
      </c>
      <c r="C29" s="36"/>
      <c r="D29" s="37">
        <f>patrimonio*rendimento_carteira</f>
        <v>251.33074199546292</v>
      </c>
    </row>
    <row r="30" spans="2:4" x14ac:dyDescent="0.3">
      <c r="B30" s="21"/>
      <c r="C30" s="21"/>
      <c r="D30" s="21"/>
    </row>
    <row r="31" spans="2:4" ht="15" thickBot="1" x14ac:dyDescent="0.35">
      <c r="B31" s="21"/>
      <c r="C31" s="21"/>
      <c r="D31" s="21"/>
    </row>
    <row r="32" spans="2:4" ht="25.8" x14ac:dyDescent="0.3">
      <c r="B32" s="38" t="s">
        <v>11</v>
      </c>
      <c r="C32" s="39"/>
      <c r="D32" s="40" t="s">
        <v>12</v>
      </c>
    </row>
    <row r="33" spans="1:4" ht="15.6" x14ac:dyDescent="0.3">
      <c r="A33" s="1">
        <v>2</v>
      </c>
      <c r="B33" s="41" t="s">
        <v>6</v>
      </c>
      <c r="C33" s="42">
        <f>FV($D$27,$A33*12,$D$25*-1)</f>
        <v>13613.813648822608</v>
      </c>
      <c r="D33" s="43">
        <f>C33*rendimento_carteira</f>
        <v>81.682881892935654</v>
      </c>
    </row>
    <row r="34" spans="1:4" ht="15.6" x14ac:dyDescent="0.3">
      <c r="A34" s="1">
        <v>5</v>
      </c>
      <c r="B34" s="44" t="s">
        <v>7</v>
      </c>
      <c r="C34" s="45">
        <f>FV($D$27,$A34*12,$D$25*-1)</f>
        <v>41888.456999243819</v>
      </c>
      <c r="D34" s="43">
        <f>C34*rendimento_carteira</f>
        <v>251.33074199546292</v>
      </c>
    </row>
    <row r="35" spans="1:4" ht="15.6" x14ac:dyDescent="0.3">
      <c r="A35" s="1">
        <v>10</v>
      </c>
      <c r="B35" s="44" t="s">
        <v>8</v>
      </c>
      <c r="C35" s="45">
        <f>FV($D$27,$A35*12,$D$25*-1)</f>
        <v>121642.1062650861</v>
      </c>
      <c r="D35" s="43">
        <f>C35*rendimento_carteira</f>
        <v>729.85263759051657</v>
      </c>
    </row>
    <row r="36" spans="1:4" ht="15.6" x14ac:dyDescent="0.3">
      <c r="A36" s="1">
        <v>20</v>
      </c>
      <c r="B36" s="44" t="s">
        <v>9</v>
      </c>
      <c r="C36" s="45">
        <f>FV($D$27,$A36*12,$D$25*-1)</f>
        <v>562599.20004854025</v>
      </c>
      <c r="D36" s="43">
        <f>C36*rendimento_carteira</f>
        <v>3375.5952002912418</v>
      </c>
    </row>
    <row r="37" spans="1:4" ht="16.2" thickBot="1" x14ac:dyDescent="0.35">
      <c r="A37" s="1">
        <v>30</v>
      </c>
      <c r="B37" s="46" t="s">
        <v>10</v>
      </c>
      <c r="C37" s="47">
        <f>FV($D$27,$A37*12,$D$25*-1)</f>
        <v>2161084.8275023573</v>
      </c>
      <c r="D37" s="48">
        <f>C37*rendimento_carteira</f>
        <v>12966.508965014144</v>
      </c>
    </row>
    <row r="38" spans="1:4" x14ac:dyDescent="0.3">
      <c r="B38" s="21"/>
      <c r="C38" s="21"/>
      <c r="D38" s="21"/>
    </row>
    <row r="39" spans="1:4" x14ac:dyDescent="0.3">
      <c r="B39" s="21"/>
      <c r="C39" s="21"/>
      <c r="D39" s="21"/>
    </row>
    <row r="40" spans="1:4" x14ac:dyDescent="0.3">
      <c r="B40" s="49" t="s">
        <v>29</v>
      </c>
      <c r="C40" s="50" t="s">
        <v>28</v>
      </c>
      <c r="D40" s="49"/>
    </row>
    <row r="41" spans="1:4" x14ac:dyDescent="0.3">
      <c r="B41" s="51" t="s">
        <v>18</v>
      </c>
      <c r="C41" s="52">
        <f>aporte</f>
        <v>500</v>
      </c>
      <c r="D41" s="52"/>
    </row>
    <row r="42" spans="1:4" x14ac:dyDescent="0.3">
      <c r="B42" s="21"/>
      <c r="C42" s="21"/>
      <c r="D42" s="21"/>
    </row>
    <row r="43" spans="1:4" x14ac:dyDescent="0.3">
      <c r="B43" s="53" t="s">
        <v>19</v>
      </c>
      <c r="C43" s="53" t="s">
        <v>20</v>
      </c>
      <c r="D43" s="53" t="s">
        <v>21</v>
      </c>
    </row>
    <row r="44" spans="1:4" x14ac:dyDescent="0.3">
      <c r="B44" s="54" t="s">
        <v>22</v>
      </c>
      <c r="C44" s="55">
        <f>VLOOKUP($C$40&amp;"-"&amp;B44,Apoio!$A$1:$D$19,4,FALSE)</f>
        <v>0.5</v>
      </c>
      <c r="D44" s="56">
        <f>C44*$C$41</f>
        <v>250</v>
      </c>
    </row>
    <row r="45" spans="1:4" x14ac:dyDescent="0.3">
      <c r="B45" s="54" t="s">
        <v>23</v>
      </c>
      <c r="C45" s="55">
        <f>VLOOKUP($C$40&amp;"-"&amp;B45,Apoio!$A$1:$D$19,4,FALSE)</f>
        <v>0.1</v>
      </c>
      <c r="D45" s="56">
        <f t="shared" ref="D45:D49" si="0">C45*$C$41</f>
        <v>50</v>
      </c>
    </row>
    <row r="46" spans="1:4" x14ac:dyDescent="0.3">
      <c r="B46" s="54" t="s">
        <v>24</v>
      </c>
      <c r="C46" s="55">
        <f>VLOOKUP($C$40&amp;"-"&amp;B46,Apoio!$A$1:$D$19,4,FALSE)</f>
        <v>0.05</v>
      </c>
      <c r="D46" s="56">
        <f t="shared" si="0"/>
        <v>25</v>
      </c>
    </row>
    <row r="47" spans="1:4" x14ac:dyDescent="0.3">
      <c r="B47" s="54" t="s">
        <v>25</v>
      </c>
      <c r="C47" s="55">
        <f>VLOOKUP($C$40&amp;"-"&amp;B47,Apoio!$A$1:$D$19,4,FALSE)</f>
        <v>0.05</v>
      </c>
      <c r="D47" s="56">
        <f t="shared" si="0"/>
        <v>25</v>
      </c>
    </row>
    <row r="48" spans="1:4" x14ac:dyDescent="0.3">
      <c r="B48" s="54" t="s">
        <v>26</v>
      </c>
      <c r="C48" s="55">
        <f>VLOOKUP($C$40&amp;"-"&amp;B48,Apoio!$A$1:$D$19,4,FALSE)</f>
        <v>0.2</v>
      </c>
      <c r="D48" s="56">
        <f t="shared" si="0"/>
        <v>100</v>
      </c>
    </row>
    <row r="49" spans="2:4" x14ac:dyDescent="0.3">
      <c r="B49" s="54" t="s">
        <v>27</v>
      </c>
      <c r="C49" s="55">
        <f>VLOOKUP($C$40&amp;"-"&amp;B49,Apoio!$A$1:$D$19,4,FALSE)</f>
        <v>0.1</v>
      </c>
      <c r="D49" s="56">
        <f t="shared" si="0"/>
        <v>50</v>
      </c>
    </row>
    <row r="50" spans="2:4" x14ac:dyDescent="0.3">
      <c r="B50" s="57"/>
      <c r="C50" s="57"/>
      <c r="D50" s="58">
        <f>SUM(D44:D49)</f>
        <v>500</v>
      </c>
    </row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</sheetData>
  <mergeCells count="11">
    <mergeCell ref="B18:D18"/>
    <mergeCell ref="B19:C19"/>
    <mergeCell ref="B20:C20"/>
    <mergeCell ref="B21:C21"/>
    <mergeCell ref="B32:C32"/>
    <mergeCell ref="B24:D24"/>
    <mergeCell ref="B25:C25"/>
    <mergeCell ref="B26:C26"/>
    <mergeCell ref="B27:C27"/>
    <mergeCell ref="B28:C28"/>
    <mergeCell ref="B29:C29"/>
  </mergeCells>
  <dataValidations count="1">
    <dataValidation type="list" allowBlank="1" showInputMessage="1" showErrorMessage="1" sqref="C40" xr:uid="{EFC869BA-51DA-4683-B51F-02036FBF4067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70B67-7B9A-4EF3-9882-30625641E424}">
  <dimension ref="A1:G19"/>
  <sheetViews>
    <sheetView workbookViewId="0">
      <selection activeCell="E9" sqref="E9"/>
    </sheetView>
  </sheetViews>
  <sheetFormatPr defaultRowHeight="14.4" x14ac:dyDescent="0.3"/>
  <cols>
    <col min="1" max="1" width="32.109375" customWidth="1"/>
    <col min="2" max="2" width="16.77734375" customWidth="1"/>
    <col min="3" max="3" width="19.44140625" customWidth="1"/>
    <col min="4" max="4" width="12" customWidth="1"/>
    <col min="5" max="5" width="6.77734375" customWidth="1"/>
    <col min="6" max="6" width="15.44140625" customWidth="1"/>
    <col min="7" max="7" width="7" customWidth="1"/>
  </cols>
  <sheetData>
    <row r="1" spans="1:7" x14ac:dyDescent="0.3">
      <c r="A1" s="4" t="s">
        <v>30</v>
      </c>
      <c r="B1" s="4" t="s">
        <v>29</v>
      </c>
      <c r="C1" s="4" t="s">
        <v>19</v>
      </c>
      <c r="D1" s="4" t="s">
        <v>31</v>
      </c>
      <c r="G1" s="4" t="s">
        <v>31</v>
      </c>
    </row>
    <row r="2" spans="1:7" x14ac:dyDescent="0.3">
      <c r="A2" t="str">
        <f>B2&amp;"-"&amp;C2</f>
        <v>Conservador-PAPEL</v>
      </c>
      <c r="B2" s="61" t="s">
        <v>32</v>
      </c>
      <c r="C2" s="2" t="s">
        <v>22</v>
      </c>
      <c r="D2" s="3">
        <v>0.3</v>
      </c>
      <c r="F2" t="s">
        <v>33</v>
      </c>
      <c r="G2" s="5">
        <f>VLOOKUP(F2,$A$2:$D$19,4,FALSE)</f>
        <v>0.35</v>
      </c>
    </row>
    <row r="3" spans="1:7" x14ac:dyDescent="0.3">
      <c r="A3" t="str">
        <f t="shared" ref="A3:A19" si="0">B3&amp;"-"&amp;C3</f>
        <v>Conservador-TIJOLO</v>
      </c>
      <c r="B3" s="61" t="s">
        <v>32</v>
      </c>
      <c r="C3" s="2" t="s">
        <v>23</v>
      </c>
      <c r="D3" s="3">
        <v>0.5</v>
      </c>
    </row>
    <row r="4" spans="1:7" x14ac:dyDescent="0.3">
      <c r="A4" t="str">
        <f t="shared" si="0"/>
        <v>Conservador-HÍBRIDOS</v>
      </c>
      <c r="B4" s="61" t="s">
        <v>32</v>
      </c>
      <c r="C4" s="2" t="s">
        <v>24</v>
      </c>
      <c r="D4" s="3">
        <v>0.1</v>
      </c>
    </row>
    <row r="5" spans="1:7" x14ac:dyDescent="0.3">
      <c r="A5" t="str">
        <f t="shared" si="0"/>
        <v>Conservador-FOFs</v>
      </c>
      <c r="B5" s="61" t="s">
        <v>32</v>
      </c>
      <c r="C5" s="2" t="s">
        <v>25</v>
      </c>
      <c r="D5" s="3">
        <v>0.1</v>
      </c>
    </row>
    <row r="6" spans="1:7" x14ac:dyDescent="0.3">
      <c r="A6" t="str">
        <f t="shared" si="0"/>
        <v>Conservador-DESENVOLVIMENTO</v>
      </c>
      <c r="B6" s="61" t="s">
        <v>32</v>
      </c>
      <c r="C6" s="2" t="s">
        <v>26</v>
      </c>
      <c r="D6" s="3">
        <v>0</v>
      </c>
    </row>
    <row r="7" spans="1:7" ht="15" thickBot="1" x14ac:dyDescent="0.35">
      <c r="A7" s="6" t="str">
        <f>B7&amp;"-"&amp;C7</f>
        <v>Conservador-HOTELARIAS</v>
      </c>
      <c r="B7" s="62" t="s">
        <v>32</v>
      </c>
      <c r="C7" s="7" t="s">
        <v>27</v>
      </c>
      <c r="D7" s="8">
        <v>0</v>
      </c>
    </row>
    <row r="8" spans="1:7" x14ac:dyDescent="0.3">
      <c r="A8" t="str">
        <f t="shared" si="0"/>
        <v>Moderado-PAPEL</v>
      </c>
      <c r="B8" s="59" t="s">
        <v>17</v>
      </c>
      <c r="C8" s="2" t="s">
        <v>22</v>
      </c>
      <c r="D8" s="3">
        <v>0.32</v>
      </c>
    </row>
    <row r="9" spans="1:7" x14ac:dyDescent="0.3">
      <c r="A9" t="str">
        <f t="shared" si="0"/>
        <v>Moderado-TIJOLO</v>
      </c>
      <c r="B9" s="59" t="s">
        <v>17</v>
      </c>
      <c r="C9" s="2" t="s">
        <v>23</v>
      </c>
      <c r="D9" s="3">
        <v>0.35</v>
      </c>
    </row>
    <row r="10" spans="1:7" x14ac:dyDescent="0.3">
      <c r="A10" t="str">
        <f t="shared" si="0"/>
        <v>Moderado-HÍBRIDOS</v>
      </c>
      <c r="B10" s="59" t="s">
        <v>17</v>
      </c>
      <c r="C10" s="2" t="s">
        <v>24</v>
      </c>
      <c r="D10" s="3">
        <v>0.08</v>
      </c>
    </row>
    <row r="11" spans="1:7" x14ac:dyDescent="0.3">
      <c r="A11" t="str">
        <f t="shared" si="0"/>
        <v>Moderado-FOFs</v>
      </c>
      <c r="B11" s="59" t="s">
        <v>17</v>
      </c>
      <c r="C11" s="2" t="s">
        <v>25</v>
      </c>
      <c r="D11" s="3">
        <v>0.05</v>
      </c>
    </row>
    <row r="12" spans="1:7" x14ac:dyDescent="0.3">
      <c r="A12" t="str">
        <f t="shared" si="0"/>
        <v>Moderado-DESENVOLVIMENTO</v>
      </c>
      <c r="B12" s="59" t="s">
        <v>17</v>
      </c>
      <c r="C12" s="2" t="s">
        <v>26</v>
      </c>
      <c r="D12" s="3">
        <v>0.1</v>
      </c>
    </row>
    <row r="13" spans="1:7" ht="15" thickBot="1" x14ac:dyDescent="0.35">
      <c r="A13" s="6" t="str">
        <f t="shared" si="0"/>
        <v>Moderado-HOTELARIAS</v>
      </c>
      <c r="B13" s="60" t="s">
        <v>17</v>
      </c>
      <c r="C13" s="7" t="s">
        <v>27</v>
      </c>
      <c r="D13" s="8">
        <v>0.1</v>
      </c>
    </row>
    <row r="14" spans="1:7" x14ac:dyDescent="0.3">
      <c r="A14" t="str">
        <f t="shared" si="0"/>
        <v>Agressivo-PAPEL</v>
      </c>
      <c r="B14" s="63" t="s">
        <v>28</v>
      </c>
      <c r="C14" s="2" t="s">
        <v>22</v>
      </c>
      <c r="D14" s="3">
        <v>0.5</v>
      </c>
    </row>
    <row r="15" spans="1:7" x14ac:dyDescent="0.3">
      <c r="A15" t="str">
        <f t="shared" si="0"/>
        <v>Agressivo-TIJOLO</v>
      </c>
      <c r="B15" s="63" t="s">
        <v>28</v>
      </c>
      <c r="C15" s="2" t="s">
        <v>23</v>
      </c>
      <c r="D15" s="3">
        <v>0.1</v>
      </c>
    </row>
    <row r="16" spans="1:7" x14ac:dyDescent="0.3">
      <c r="A16" t="str">
        <f t="shared" si="0"/>
        <v>Agressivo-HÍBRIDOS</v>
      </c>
      <c r="B16" s="63" t="s">
        <v>28</v>
      </c>
      <c r="C16" s="2" t="s">
        <v>24</v>
      </c>
      <c r="D16" s="3">
        <v>0.05</v>
      </c>
    </row>
    <row r="17" spans="1:4" x14ac:dyDescent="0.3">
      <c r="A17" t="str">
        <f t="shared" si="0"/>
        <v>Agressivo-FOFs</v>
      </c>
      <c r="B17" s="63" t="s">
        <v>28</v>
      </c>
      <c r="C17" s="2" t="s">
        <v>25</v>
      </c>
      <c r="D17" s="3">
        <v>0.05</v>
      </c>
    </row>
    <row r="18" spans="1:4" x14ac:dyDescent="0.3">
      <c r="A18" t="str">
        <f t="shared" si="0"/>
        <v>Agressivo-DESENVOLVIMENTO</v>
      </c>
      <c r="B18" s="63" t="s">
        <v>28</v>
      </c>
      <c r="C18" s="2" t="s">
        <v>26</v>
      </c>
      <c r="D18" s="3">
        <v>0.2</v>
      </c>
    </row>
    <row r="19" spans="1:4" x14ac:dyDescent="0.3">
      <c r="A19" t="str">
        <f t="shared" si="0"/>
        <v>Agressivo-HOTELARIAS</v>
      </c>
      <c r="B19" s="63" t="s">
        <v>28</v>
      </c>
      <c r="C19" s="2" t="s">
        <v>27</v>
      </c>
      <c r="D19" s="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Apoio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andarafinot@gmail.com</dc:creator>
  <cp:lastModifiedBy>andarafinot@gmail.com</cp:lastModifiedBy>
  <dcterms:created xsi:type="dcterms:W3CDTF">2025-06-28T14:34:38Z</dcterms:created>
  <dcterms:modified xsi:type="dcterms:W3CDTF">2025-06-28T18:28:52Z</dcterms:modified>
</cp:coreProperties>
</file>