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Programacion\Downloads\"/>
    </mc:Choice>
  </mc:AlternateContent>
  <xr:revisionPtr revIDLastSave="0" documentId="13_ncr:1_{AB67BF00-511A-4DAB-BF10-999448C8E825}" xr6:coauthVersionLast="47" xr6:coauthVersionMax="47" xr10:uidLastSave="{00000000-0000-0000-0000-000000000000}"/>
  <bookViews>
    <workbookView xWindow="4575" yWindow="1260" windowWidth="14400" windowHeight="10755" activeTab="3" xr2:uid="{00000000-000D-0000-FFFF-FFFF00000000}"/>
  </bookViews>
  <sheets>
    <sheet name="Factura" sheetId="2" r:id="rId1"/>
    <sheet name="Facturacion final" sheetId="13" r:id="rId2"/>
    <sheet name="Tabla Dinámica" sheetId="10" r:id="rId3"/>
    <sheet name="Tabla Dinámica Ejercicio" sheetId="11" r:id="rId4"/>
  </sheets>
  <definedNames>
    <definedName name="_xlnm._FilterDatabase" localSheetId="2" hidden="1">'Tabla Dinámica'!$A$3:$G$21</definedName>
    <definedName name="_xlnm._FilterDatabase" localSheetId="3" hidden="1">'Tabla Dinámica Ejercicio'!$A$1:$G$19</definedName>
    <definedName name="_xlnm.Extract" localSheetId="2">'Tabla Dinámica'!#REF!</definedName>
    <definedName name="_xlnm.Extract" localSheetId="3">'Tabla Dinámica Ejercicio'!#REF!</definedName>
    <definedName name="_xlnm.Criteria" localSheetId="2">'Tabla Dinámica'!#REF!</definedName>
    <definedName name="_xlnm.Criteria" localSheetId="3">'Tabla Dinámica Ejercicio'!#REF!</definedName>
  </definedNames>
  <calcPr calcId="181029"/>
  <pivotCaches>
    <pivotCache cacheId="0" r:id="rId5"/>
    <pivotCache cacheId="7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2" l="1"/>
  <c r="J18" i="2"/>
  <c r="J17" i="2"/>
  <c r="G24" i="2"/>
  <c r="F5" i="2"/>
  <c r="G21" i="2" s="1"/>
  <c r="F6" i="2"/>
  <c r="G19" i="2" s="1"/>
  <c r="F7" i="2"/>
  <c r="F8" i="2"/>
  <c r="F9" i="2"/>
  <c r="F10" i="2"/>
  <c r="F11" i="2"/>
  <c r="F12" i="2"/>
  <c r="F13" i="2"/>
  <c r="F14" i="2"/>
  <c r="C18" i="2" s="1"/>
  <c r="G5" i="2" s="1"/>
  <c r="F15" i="2"/>
  <c r="F4" i="2"/>
  <c r="E5" i="2"/>
  <c r="E6" i="2"/>
  <c r="E7" i="2"/>
  <c r="E8" i="2"/>
  <c r="E9" i="2"/>
  <c r="E10" i="2"/>
  <c r="E11" i="2"/>
  <c r="E12" i="2"/>
  <c r="E13" i="2"/>
  <c r="E14" i="2"/>
  <c r="E15" i="2"/>
  <c r="E4" i="2"/>
  <c r="D5" i="2"/>
  <c r="D6" i="2"/>
  <c r="D7" i="2"/>
  <c r="D8" i="2"/>
  <c r="D9" i="2"/>
  <c r="D10" i="2"/>
  <c r="D11" i="2"/>
  <c r="D12" i="2"/>
  <c r="D13" i="2"/>
  <c r="D14" i="2"/>
  <c r="D15" i="2"/>
  <c r="D4" i="2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C20" i="2" l="1"/>
  <c r="G17" i="2"/>
  <c r="C19" i="2"/>
  <c r="G13" i="2"/>
  <c r="G9" i="2"/>
  <c r="G4" i="2"/>
  <c r="G12" i="2"/>
  <c r="G8" i="2"/>
  <c r="G15" i="2"/>
  <c r="G11" i="2"/>
  <c r="G7" i="2"/>
  <c r="G14" i="2"/>
  <c r="G10" i="2"/>
  <c r="G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Dani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De la Facturación Bruta menos el Descuento</t>
        </r>
      </text>
    </comment>
    <comment ref="F3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Dani:</t>
        </r>
        <r>
          <rPr>
            <sz val="9"/>
            <color indexed="81"/>
            <rFont val="Tahoma"/>
            <charset val="1"/>
          </rPr>
          <t xml:space="preserve">
La facturación final será la bruta más el IVA menos el descuento</t>
        </r>
      </text>
    </comment>
    <comment ref="G3" authorId="1" shapeId="0" xr:uid="{00000000-0006-0000-0000-000003000000}">
      <text>
        <r>
          <rPr>
            <b/>
            <sz val="9"/>
            <color indexed="81"/>
            <rFont val="Tahoma"/>
            <charset val="1"/>
          </rPr>
          <t>Dani:</t>
        </r>
        <r>
          <rPr>
            <sz val="9"/>
            <color indexed="81"/>
            <rFont val="Tahoma"/>
            <charset val="1"/>
          </rPr>
          <t xml:space="preserve">
Porcentaje que representa cada mes respecto del total</t>
        </r>
      </text>
    </comment>
  </commentList>
</comments>
</file>

<file path=xl/sharedStrings.xml><?xml version="1.0" encoding="utf-8"?>
<sst xmlns="http://schemas.openxmlformats.org/spreadsheetml/2006/main" count="196" uniqueCount="59">
  <si>
    <t>IVA</t>
  </si>
  <si>
    <t>Descuento</t>
  </si>
  <si>
    <t>IVA:</t>
  </si>
  <si>
    <t>Facturación 2015</t>
  </si>
  <si>
    <t>Facturación bruta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</si>
  <si>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</si>
  <si>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</si>
  <si>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</si>
  <si>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</si>
  <si>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</si>
  <si>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</si>
  <si>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</si>
  <si>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</si>
  <si>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</si>
  <si>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</si>
  <si>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</si>
  <si>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</si>
  <si>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Fact. Máxima</t>
  </si>
  <si>
    <t>Descuento:</t>
  </si>
  <si>
    <t>% Anual de cada mes</t>
  </si>
  <si>
    <t>Facturación Final</t>
  </si>
  <si>
    <t>¿Cuántas veces superó la facturación final los 3040 €?</t>
  </si>
  <si>
    <t>Suma las facturaciones finales inferiores a 2000 €</t>
  </si>
  <si>
    <t>Suma las facturaciones finales de aquellas facturaciones brutas superiores a 3000 €</t>
  </si>
  <si>
    <t>Mejor semestre</t>
  </si>
  <si>
    <t>Promedio</t>
  </si>
  <si>
    <t>Total</t>
  </si>
  <si>
    <t>Comentario anual</t>
  </si>
  <si>
    <t>Promedio de las facturaciones brutas superiores a 2000 en meses que contengan una R</t>
  </si>
  <si>
    <t>Meses</t>
  </si>
  <si>
    <t>Total general</t>
  </si>
  <si>
    <t>Artículo</t>
  </si>
  <si>
    <t>Cliente</t>
  </si>
  <si>
    <t>Zona</t>
  </si>
  <si>
    <t>Totales</t>
  </si>
  <si>
    <t>Pez espada</t>
  </si>
  <si>
    <t>Cliente1</t>
  </si>
  <si>
    <t>Sur</t>
  </si>
  <si>
    <t>Queso Cabrales</t>
  </si>
  <si>
    <t>Cliente2</t>
  </si>
  <si>
    <t>Oeste</t>
  </si>
  <si>
    <t>Queso Manchego La Pastora</t>
  </si>
  <si>
    <t>Cliente3</t>
  </si>
  <si>
    <t>Cliente4</t>
  </si>
  <si>
    <t>Norte</t>
  </si>
  <si>
    <t>Algas Konbu</t>
  </si>
  <si>
    <t>Cliente5</t>
  </si>
  <si>
    <t>Este</t>
  </si>
  <si>
    <t>Cuajada de judías</t>
  </si>
  <si>
    <t>Cliente6</t>
  </si>
  <si>
    <t>Cliente7</t>
  </si>
  <si>
    <t>Cliente8</t>
  </si>
  <si>
    <t>Cliente9</t>
  </si>
  <si>
    <t>Cliente10</t>
  </si>
  <si>
    <t>Promedio de Enero</t>
  </si>
  <si>
    <t>Promedio de Febrero</t>
  </si>
  <si>
    <t>Clientes por Zona</t>
  </si>
  <si>
    <t>(Todas)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</si>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</sst>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&quot;$&quot;#,##0_);\(&quot;$&quot;#,##0\)"/>
  </numFmts>
  <fonts count="13" x14ac:knownFonts="1">
    <font>
      <sz val="11"/>
      <color theme="1"/>
      <name val="Calibri"/>
      <family val="2"/>
      <scheme val="minor"/>
    </font>
    <font>
      <sz val="10"/>
      <name val="Courier New"/>
      <family val="3"/>
    </font>
    <font>
      <b/>
      <sz val="10"/>
      <name val="Courier New"/>
      <family val="3"/>
    </font>
    <font>
      <b/>
      <sz val="16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0" fontId="11" fillId="0" borderId="0"/>
  </cellStyleXfs>
  <cellXfs count="61">
    <xf numFmtId="0" fontId="0" fillId="0" borderId="0" xfId="0"/>
    <xf numFmtId="0" fontId="1" fillId="0" borderId="0" xfId="0" applyFont="1"/>
    <xf numFmtId="9" fontId="1" fillId="0" borderId="5" xfId="0" applyNumberFormat="1" applyFont="1" applyBorder="1"/>
    <xf numFmtId="164" fontId="1" fillId="0" borderId="0" xfId="0" applyNumberFormat="1" applyFont="1"/>
    <xf numFmtId="0" fontId="2" fillId="2" borderId="9" xfId="0" applyFont="1" applyFill="1" applyBorder="1"/>
    <xf numFmtId="0" fontId="2" fillId="2" borderId="4" xfId="0" applyFont="1" applyFill="1" applyBorder="1"/>
    <xf numFmtId="0" fontId="2" fillId="2" borderId="11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2" xfId="0" applyFont="1" applyFill="1" applyBorder="1"/>
    <xf numFmtId="9" fontId="1" fillId="0" borderId="3" xfId="0" applyNumberFormat="1" applyFont="1" applyBorder="1"/>
    <xf numFmtId="0" fontId="2" fillId="2" borderId="1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1" fillId="0" borderId="15" xfId="0" applyNumberFormat="1" applyFont="1" applyBorder="1"/>
    <xf numFmtId="164" fontId="1" fillId="0" borderId="16" xfId="0" applyNumberFormat="1" applyFont="1" applyBorder="1"/>
    <xf numFmtId="0" fontId="2" fillId="2" borderId="10" xfId="0" applyFont="1" applyFill="1" applyBorder="1"/>
    <xf numFmtId="0" fontId="2" fillId="2" borderId="8" xfId="0" applyFont="1" applyFill="1" applyBorder="1" applyAlignment="1">
      <alignment horizontal="center"/>
    </xf>
    <xf numFmtId="0" fontId="0" fillId="0" borderId="8" xfId="0" applyBorder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1" fillId="0" borderId="0" xfId="2"/>
    <xf numFmtId="0" fontId="11" fillId="0" borderId="0" xfId="2" applyAlignment="1">
      <alignment horizontal="center" vertical="center"/>
    </xf>
    <xf numFmtId="0" fontId="12" fillId="0" borderId="0" xfId="2" applyFont="1"/>
    <xf numFmtId="0" fontId="9" fillId="0" borderId="25" xfId="2" applyFont="1" applyBorder="1" applyAlignment="1">
      <alignment horizontal="center"/>
    </xf>
    <xf numFmtId="0" fontId="11" fillId="0" borderId="0" xfId="2" applyAlignment="1">
      <alignment horizontal="center"/>
    </xf>
    <xf numFmtId="164" fontId="11" fillId="0" borderId="0" xfId="2" applyNumberFormat="1"/>
    <xf numFmtId="0" fontId="10" fillId="0" borderId="0" xfId="2" applyFont="1" applyAlignment="1">
      <alignment horizontal="left" wrapText="1"/>
    </xf>
    <xf numFmtId="165" fontId="11" fillId="0" borderId="0" xfId="2" applyNumberFormat="1"/>
    <xf numFmtId="0" fontId="9" fillId="0" borderId="0" xfId="2" applyFont="1" applyAlignment="1">
      <alignment horizontal="center"/>
    </xf>
    <xf numFmtId="0" fontId="0" fillId="0" borderId="0" xfId="0" applyAlignment="1">
      <alignment horizontal="left" indent="1"/>
    </xf>
    <xf numFmtId="0" fontId="0" fillId="3" borderId="2" xfId="0" applyFill="1" applyBorder="1" applyAlignment="1">
      <alignment horizontal="center" wrapText="1"/>
    </xf>
    <xf numFmtId="0" fontId="0" fillId="3" borderId="24" xfId="0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3" borderId="25" xfId="0" applyFill="1" applyBorder="1" applyAlignment="1">
      <alignment horizontal="center" wrapText="1"/>
    </xf>
    <xf numFmtId="44" fontId="1" fillId="0" borderId="11" xfId="1" applyFont="1" applyBorder="1" applyAlignment="1">
      <alignment horizontal="center" vertical="center"/>
    </xf>
    <xf numFmtId="44" fontId="1" fillId="0" borderId="6" xfId="1" applyFont="1" applyBorder="1" applyAlignment="1">
      <alignment horizontal="center" vertical="center"/>
    </xf>
    <xf numFmtId="44" fontId="1" fillId="0" borderId="7" xfId="1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3" fillId="2" borderId="11" xfId="0" applyFont="1" applyFill="1" applyBorder="1" applyAlignment="1">
      <alignment horizontal="center" vertical="center" textRotation="90"/>
    </xf>
    <xf numFmtId="0" fontId="3" fillId="2" borderId="6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 textRotation="90"/>
    </xf>
    <xf numFmtId="0" fontId="0" fillId="3" borderId="17" xfId="0" applyFill="1" applyBorder="1" applyAlignment="1">
      <alignment horizontal="center" wrapText="1"/>
    </xf>
    <xf numFmtId="0" fontId="0" fillId="3" borderId="18" xfId="0" applyFill="1" applyBorder="1" applyAlignment="1">
      <alignment horizontal="center" wrapText="1"/>
    </xf>
    <xf numFmtId="0" fontId="0" fillId="3" borderId="20" xfId="0" applyFill="1" applyBorder="1" applyAlignment="1">
      <alignment horizontal="center" wrapText="1"/>
    </xf>
    <xf numFmtId="0" fontId="0" fillId="3" borderId="13" xfId="0" applyFill="1" applyBorder="1" applyAlignment="1">
      <alignment horizontal="center" wrapText="1"/>
    </xf>
    <xf numFmtId="0" fontId="0" fillId="3" borderId="19" xfId="0" applyFill="1" applyBorder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164" fontId="1" fillId="0" borderId="14" xfId="0" applyNumberFormat="1" applyFont="1" applyBorder="1"/>
    <xf numFmtId="164" fontId="1" fillId="0" borderId="1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0" fontId="1" fillId="0" borderId="12" xfId="0" applyNumberFormat="1" applyFont="1" applyBorder="1"/>
    <xf numFmtId="164" fontId="0" fillId="0" borderId="8" xfId="0" applyNumberFormat="1" applyBorder="1"/>
  </cellXfs>
  <cellStyles count="3">
    <cellStyle name="Moneda" xfId="1" builtinId="4"/>
    <cellStyle name="Normal" xfId="0" builtinId="0"/>
    <cellStyle name="Normal 2" xfId="2" xr:uid="{00000000-0005-0000-0000-000002000000}"/>
  </cellStyles>
  <dxfs count="17">
    <dxf>
      <numFmt numFmtId="164" formatCode="#,##0.00\ &quot;€&quot;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00"/>
    </dxf>
    <dxf>
      <numFmt numFmtId="2" formatCode="0.00"/>
    </dxf>
    <dxf>
      <numFmt numFmtId="168" formatCode="0.0000"/>
    </dxf>
    <dxf>
      <numFmt numFmtId="167" formatCode="0.00000"/>
    </dxf>
    <dxf>
      <numFmt numFmtId="169" formatCode="0.000"/>
    </dxf>
    <dxf>
      <numFmt numFmtId="2" formatCode="0.00"/>
    </dxf>
    <dxf>
      <numFmt numFmtId="168" formatCode="0.0000"/>
    </dxf>
    <dxf>
      <numFmt numFmtId="167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Factura!$B$4:$B$15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Factura!$F$4:$F$15</c:f>
              <c:numCache>
                <c:formatCode>#,##0.00\ "€"</c:formatCode>
                <c:ptCount val="12"/>
                <c:pt idx="0">
                  <c:v>1425.2850000000001</c:v>
                </c:pt>
                <c:pt idx="1">
                  <c:v>4531.5</c:v>
                </c:pt>
                <c:pt idx="2">
                  <c:v>4773.681599999999</c:v>
                </c:pt>
                <c:pt idx="3">
                  <c:v>3179.46</c:v>
                </c:pt>
                <c:pt idx="4">
                  <c:v>2708.64</c:v>
                </c:pt>
                <c:pt idx="5">
                  <c:v>5351.0118000000002</c:v>
                </c:pt>
                <c:pt idx="6">
                  <c:v>1285.92</c:v>
                </c:pt>
                <c:pt idx="7">
                  <c:v>987.3768</c:v>
                </c:pt>
                <c:pt idx="8">
                  <c:v>2432.7599999999998</c:v>
                </c:pt>
                <c:pt idx="9">
                  <c:v>4532.6399999999994</c:v>
                </c:pt>
                <c:pt idx="10">
                  <c:v>3103.1711999999998</c:v>
                </c:pt>
                <c:pt idx="11">
                  <c:v>1287.06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8-4E57-9C1D-6B4546DE9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045152"/>
        <c:axId val="1940048992"/>
      </c:barChart>
      <c:catAx>
        <c:axId val="194004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0048992"/>
        <c:crosses val="autoZero"/>
        <c:auto val="1"/>
        <c:lblAlgn val="ctr"/>
        <c:lblOffset val="100"/>
        <c:noMultiLvlLbl val="0"/>
      </c:catAx>
      <c:valAx>
        <c:axId val="19400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4004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936555-6018-4A82-92BD-22AC5DE56E1D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0</xdr:row>
      <xdr:rowOff>66675</xdr:rowOff>
    </xdr:from>
    <xdr:to>
      <xdr:col>10</xdr:col>
      <xdr:colOff>704850</xdr:colOff>
      <xdr:row>15</xdr:row>
      <xdr:rowOff>9525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31988D5-F0F9-42AE-A496-46E6529C9A36}"/>
            </a:ext>
          </a:extLst>
        </xdr:cNvPr>
        <xdr:cNvSpPr txBox="1"/>
      </xdr:nvSpPr>
      <xdr:spPr>
        <a:xfrm>
          <a:off x="8067675" y="66675"/>
          <a:ext cx="4067175" cy="281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200"/>
            <a:t>Además</a:t>
          </a:r>
          <a:r>
            <a:rPr lang="es-ES" sz="1200" baseline="0"/>
            <a:t> de las operaciones de la izquierda, en la celda J17 aparecerá "Buen año" si la facturación final total es superior a 35,000 euros y "Año regular" si no lo es.</a:t>
          </a:r>
        </a:p>
        <a:p>
          <a:endParaRPr lang="es-ES" sz="1200" baseline="0"/>
        </a:p>
        <a:p>
          <a:r>
            <a:rPr lang="es-ES" sz="1200" baseline="0"/>
            <a:t>En la celda J18 deberá aparecer "Primer semestre" si la suma de la facturación bruta del primer semestre es superior a la del segundo semestre. En caso contrario aparecerá "Segundo semestre" (Esta función hay que hacerla sin celdas auxiliares)</a:t>
          </a:r>
        </a:p>
        <a:p>
          <a:endParaRPr lang="es-ES" sz="1200" baseline="0"/>
        </a:p>
        <a:p>
          <a:r>
            <a:rPr lang="es-ES" sz="1200" baseline="0"/>
            <a:t>En la casilla I21 habrá un desplegable con los meses y cuando se seleccione alguno aparecerá la Fac. Final en J21</a:t>
          </a:r>
        </a:p>
        <a:p>
          <a:endParaRPr lang="es-ES" sz="1200" baseline="0"/>
        </a:p>
        <a:p>
          <a:r>
            <a:rPr lang="es-ES" sz="1200" baseline="0"/>
            <a:t>Por último, inserta un gráfico y muévelo a otra hoja (el que tú quieras y del tipo que quieras)</a:t>
          </a:r>
          <a:endParaRPr lang="es-ES" sz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4C3185-EA59-7744-63FC-FAEB75D87B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444500</xdr:colOff>
      <xdr:row>2</xdr:row>
      <xdr:rowOff>103188</xdr:rowOff>
    </xdr:from>
    <xdr:to>
      <xdr:col>19</xdr:col>
      <xdr:colOff>285750</xdr:colOff>
      <xdr:row>18</xdr:row>
      <xdr:rowOff>79375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5762625" y="404813"/>
          <a:ext cx="3508375" cy="3008312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ES" sz="1400"/>
            <a:t>En la</a:t>
          </a:r>
          <a:r>
            <a:rPr lang="es-ES" sz="1400" baseline="0"/>
            <a:t> siguiente hoja tienes los datos para intentar reproducir esta tabla dinámica.</a:t>
          </a:r>
          <a:endParaRPr lang="es-ES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636.786890972224" createdVersion="6" refreshedVersion="6" minRefreshableVersion="3" recordCount="18" xr:uid="{00000000-000A-0000-FFFF-FFFF1D000000}">
  <cacheSource type="worksheet">
    <worksheetSource ref="A3:G21" sheet="Tabla Dinámica"/>
  </cacheSource>
  <cacheFields count="7">
    <cacheField name="Artículo" numFmtId="0">
      <sharedItems count="5">
        <s v="Pez espada"/>
        <s v="Queso Cabrales"/>
        <s v="Queso Manchego La Pastora"/>
        <s v="Algas Konbu"/>
        <s v="Cuajada de judías"/>
      </sharedItems>
    </cacheField>
    <cacheField name="Cliente" numFmtId="0">
      <sharedItems count="10">
        <s v="Cliente1"/>
        <s v="Cliente2"/>
        <s v="Cliente3"/>
        <s v="Cliente4"/>
        <s v="Cliente5"/>
        <s v="Cliente6"/>
        <s v="Cliente7"/>
        <s v="Cliente8"/>
        <s v="Cliente9"/>
        <s v="Cliente10"/>
      </sharedItems>
    </cacheField>
    <cacheField name="Zona" numFmtId="0">
      <sharedItems count="4">
        <s v="Sur"/>
        <s v="Oeste"/>
        <s v="Norte"/>
        <s v="Este"/>
      </sharedItems>
    </cacheField>
    <cacheField name="Enero" numFmtId="164">
      <sharedItems containsSemiMixedTypes="0" containsString="0" containsNumber="1" containsInteger="1" minValue="2354" maxValue="8000"/>
    </cacheField>
    <cacheField name="Febrero" numFmtId="164">
      <sharedItems containsSemiMixedTypes="0" containsString="0" containsNumber="1" containsInteger="1" minValue="2988" maxValue="6955"/>
    </cacheField>
    <cacheField name="Marzo" numFmtId="164">
      <sharedItems containsSemiMixedTypes="0" containsString="0" containsNumber="1" containsInteger="1" minValue="3778" maxValue="6894"/>
    </cacheField>
    <cacheField name="Totales" numFmtId="164">
      <sharedItems containsSemiMixedTypes="0" containsString="0" containsNumber="1" containsInteger="1" minValue="11107" maxValue="188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ogramacion" refreshedDate="45050.668106481484" createdVersion="8" refreshedVersion="8" minRefreshableVersion="3" recordCount="18" xr:uid="{4506D7CB-73B3-4DE3-8C3A-F9CA1D58B1A9}">
  <cacheSource type="worksheet">
    <worksheetSource ref="A1:G19" sheet="Tabla Dinámica Ejercicio"/>
  </cacheSource>
  <cacheFields count="7">
    <cacheField name="Artículo" numFmtId="0">
      <sharedItems count="5">
        <s v="Pez espada"/>
        <s v="Queso Cabrales"/>
        <s v="Queso Manchego La Pastora"/>
        <s v="Algas Konbu"/>
        <s v="Cuajada de judías"/>
      </sharedItems>
    </cacheField>
    <cacheField name="Cliente" numFmtId="0">
      <sharedItems count="10">
        <s v="Cliente1"/>
        <s v="Cliente2"/>
        <s v="Cliente3"/>
        <s v="Cliente4"/>
        <s v="Cliente5"/>
        <s v="Cliente6"/>
        <s v="Cliente7"/>
        <s v="Cliente8"/>
        <s v="Cliente9"/>
        <s v="Cliente10"/>
      </sharedItems>
    </cacheField>
    <cacheField name="Zona" numFmtId="0">
      <sharedItems count="4">
        <s v="Sur"/>
        <s v="Oeste"/>
        <s v="Norte"/>
        <s v="Este"/>
      </sharedItems>
    </cacheField>
    <cacheField name="Enero" numFmtId="164">
      <sharedItems containsSemiMixedTypes="0" containsString="0" containsNumber="1" containsInteger="1" minValue="2354" maxValue="8000"/>
    </cacheField>
    <cacheField name="Febrero" numFmtId="164">
      <sharedItems containsSemiMixedTypes="0" containsString="0" containsNumber="1" containsInteger="1" minValue="2988" maxValue="6955"/>
    </cacheField>
    <cacheField name="Marzo" numFmtId="164">
      <sharedItems containsSemiMixedTypes="0" containsString="0" containsNumber="1" containsInteger="1" minValue="3778" maxValue="6894"/>
    </cacheField>
    <cacheField name="Totales" numFmtId="164">
      <sharedItems containsSemiMixedTypes="0" containsString="0" containsNumber="1" containsInteger="1" minValue="11107" maxValue="188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6458"/>
    <n v="2988"/>
    <n v="6389"/>
    <n v="15835"/>
  </r>
  <r>
    <x v="1"/>
    <x v="1"/>
    <x v="1"/>
    <n v="6987"/>
    <n v="3012"/>
    <n v="5210"/>
    <n v="15209"/>
  </r>
  <r>
    <x v="2"/>
    <x v="0"/>
    <x v="0"/>
    <n v="4658"/>
    <n v="3562"/>
    <n v="5023"/>
    <n v="13243"/>
  </r>
  <r>
    <x v="0"/>
    <x v="1"/>
    <x v="1"/>
    <n v="5297"/>
    <n v="3665"/>
    <n v="5606"/>
    <n v="14568"/>
  </r>
  <r>
    <x v="1"/>
    <x v="2"/>
    <x v="1"/>
    <n v="6320"/>
    <n v="4586"/>
    <n v="6554"/>
    <n v="17460"/>
  </r>
  <r>
    <x v="1"/>
    <x v="3"/>
    <x v="2"/>
    <n v="4114"/>
    <n v="4587"/>
    <n v="4487"/>
    <n v="13188"/>
  </r>
  <r>
    <x v="0"/>
    <x v="3"/>
    <x v="2"/>
    <n v="2354"/>
    <n v="4785"/>
    <n v="3968"/>
    <n v="11107"/>
  </r>
  <r>
    <x v="3"/>
    <x v="4"/>
    <x v="3"/>
    <n v="4897"/>
    <n v="4932"/>
    <n v="3778"/>
    <n v="13607"/>
  </r>
  <r>
    <x v="4"/>
    <x v="4"/>
    <x v="3"/>
    <n v="8000"/>
    <n v="5011"/>
    <n v="4220"/>
    <n v="17231"/>
  </r>
  <r>
    <x v="1"/>
    <x v="5"/>
    <x v="2"/>
    <n v="5265"/>
    <n v="5023"/>
    <n v="4656"/>
    <n v="14944"/>
  </r>
  <r>
    <x v="0"/>
    <x v="6"/>
    <x v="0"/>
    <n v="3698"/>
    <n v="5220"/>
    <n v="3938"/>
    <n v="12856"/>
  </r>
  <r>
    <x v="4"/>
    <x v="7"/>
    <x v="1"/>
    <n v="4051"/>
    <n v="5221"/>
    <n v="4999"/>
    <n v="14271"/>
  </r>
  <r>
    <x v="4"/>
    <x v="8"/>
    <x v="3"/>
    <n v="5789"/>
    <n v="5477"/>
    <n v="6894"/>
    <n v="18160"/>
  </r>
  <r>
    <x v="0"/>
    <x v="5"/>
    <x v="2"/>
    <n v="3589"/>
    <n v="5645"/>
    <n v="4552"/>
    <n v="13786"/>
  </r>
  <r>
    <x v="3"/>
    <x v="9"/>
    <x v="3"/>
    <n v="4859"/>
    <n v="5984"/>
    <n v="5484"/>
    <n v="16327"/>
  </r>
  <r>
    <x v="3"/>
    <x v="6"/>
    <x v="0"/>
    <n v="3614"/>
    <n v="6041"/>
    <n v="5987"/>
    <n v="15642"/>
  </r>
  <r>
    <x v="2"/>
    <x v="7"/>
    <x v="1"/>
    <n v="5812"/>
    <n v="6508"/>
    <n v="6558"/>
    <n v="18878"/>
  </r>
  <r>
    <x v="4"/>
    <x v="8"/>
    <x v="3"/>
    <n v="6296"/>
    <n v="6955"/>
    <n v="4110"/>
    <n v="1736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n v="6458"/>
    <n v="2988"/>
    <n v="6389"/>
    <n v="15835"/>
  </r>
  <r>
    <x v="1"/>
    <x v="1"/>
    <x v="1"/>
    <n v="6987"/>
    <n v="3012"/>
    <n v="5210"/>
    <n v="15209"/>
  </r>
  <r>
    <x v="2"/>
    <x v="0"/>
    <x v="0"/>
    <n v="4658"/>
    <n v="3562"/>
    <n v="5023"/>
    <n v="13243"/>
  </r>
  <r>
    <x v="0"/>
    <x v="1"/>
    <x v="1"/>
    <n v="5297"/>
    <n v="3665"/>
    <n v="5606"/>
    <n v="14568"/>
  </r>
  <r>
    <x v="1"/>
    <x v="2"/>
    <x v="1"/>
    <n v="6320"/>
    <n v="4586"/>
    <n v="6554"/>
    <n v="17460"/>
  </r>
  <r>
    <x v="1"/>
    <x v="3"/>
    <x v="2"/>
    <n v="4114"/>
    <n v="4587"/>
    <n v="4487"/>
    <n v="13188"/>
  </r>
  <r>
    <x v="0"/>
    <x v="3"/>
    <x v="2"/>
    <n v="2354"/>
    <n v="4785"/>
    <n v="3968"/>
    <n v="11107"/>
  </r>
  <r>
    <x v="3"/>
    <x v="4"/>
    <x v="3"/>
    <n v="4897"/>
    <n v="4932"/>
    <n v="3778"/>
    <n v="13607"/>
  </r>
  <r>
    <x v="4"/>
    <x v="4"/>
    <x v="3"/>
    <n v="8000"/>
    <n v="5011"/>
    <n v="4220"/>
    <n v="17231"/>
  </r>
  <r>
    <x v="1"/>
    <x v="5"/>
    <x v="2"/>
    <n v="5265"/>
    <n v="5023"/>
    <n v="4656"/>
    <n v="14944"/>
  </r>
  <r>
    <x v="0"/>
    <x v="6"/>
    <x v="0"/>
    <n v="3698"/>
    <n v="5220"/>
    <n v="3938"/>
    <n v="12856"/>
  </r>
  <r>
    <x v="4"/>
    <x v="7"/>
    <x v="1"/>
    <n v="4051"/>
    <n v="5221"/>
    <n v="4999"/>
    <n v="14271"/>
  </r>
  <r>
    <x v="4"/>
    <x v="8"/>
    <x v="3"/>
    <n v="5789"/>
    <n v="5477"/>
    <n v="6894"/>
    <n v="18160"/>
  </r>
  <r>
    <x v="0"/>
    <x v="5"/>
    <x v="2"/>
    <n v="3589"/>
    <n v="5645"/>
    <n v="4552"/>
    <n v="13786"/>
  </r>
  <r>
    <x v="3"/>
    <x v="9"/>
    <x v="3"/>
    <n v="4859"/>
    <n v="5984"/>
    <n v="5484"/>
    <n v="16327"/>
  </r>
  <r>
    <x v="3"/>
    <x v="6"/>
    <x v="0"/>
    <n v="3614"/>
    <n v="6041"/>
    <n v="5987"/>
    <n v="15642"/>
  </r>
  <r>
    <x v="2"/>
    <x v="7"/>
    <x v="1"/>
    <n v="5812"/>
    <n v="6508"/>
    <n v="6558"/>
    <n v="18878"/>
  </r>
  <r>
    <x v="4"/>
    <x v="8"/>
    <x v="3"/>
    <n v="6296"/>
    <n v="6955"/>
    <n v="4110"/>
    <n v="173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lientes por Zona">
  <location ref="J4:L19" firstHeaderRow="0" firstDataRow="1" firstDataCol="1" rowPageCount="1" colPageCount="1"/>
  <pivotFields count="7">
    <pivotField axis="axisPage" showAll="0">
      <items count="6">
        <item x="3"/>
        <item x="4"/>
        <item x="0"/>
        <item x="1"/>
        <item x="2"/>
        <item t="default"/>
      </items>
    </pivotField>
    <pivotField axis="axisRow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numFmtId="164" showAll="0"/>
    <pivotField dataField="1" numFmtId="164" showAll="0"/>
    <pivotField numFmtId="164" showAll="0"/>
    <pivotField numFmtId="164" showAll="0"/>
  </pivotFields>
  <rowFields count="2">
    <field x="2"/>
    <field x="1"/>
  </rowFields>
  <rowItems count="15">
    <i>
      <x/>
    </i>
    <i r="1">
      <x v="1"/>
    </i>
    <i r="1">
      <x v="5"/>
    </i>
    <i r="1">
      <x v="9"/>
    </i>
    <i>
      <x v="1"/>
    </i>
    <i r="1">
      <x v="4"/>
    </i>
    <i r="1">
      <x v="6"/>
    </i>
    <i>
      <x v="2"/>
    </i>
    <i r="1">
      <x v="2"/>
    </i>
    <i r="1">
      <x v="3"/>
    </i>
    <i r="1">
      <x v="8"/>
    </i>
    <i>
      <x v="3"/>
    </i>
    <i r="1">
      <x/>
    </i>
    <i r="1"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Promedio de Febrero" fld="4" subtotal="average" baseField="2" baseItem="0" numFmtId="164"/>
    <dataField name="Promedio de Enero" fld="3" subtotal="average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721790-C64F-4983-B157-C291E1CC75A9}" name="TablaDinámica1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lientes por Zona">
  <location ref="A23:C38" firstHeaderRow="0" firstDataRow="1" firstDataCol="1" rowPageCount="1" colPageCount="1"/>
  <pivotFields count="7">
    <pivotField axis="axisPage" showAll="0">
      <items count="6">
        <item x="3"/>
        <item x="4"/>
        <item x="0"/>
        <item x="1"/>
        <item x="2"/>
        <item t="default"/>
      </items>
    </pivotField>
    <pivotField axis="axisRow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dataField="1" numFmtId="164" showAll="0"/>
    <pivotField dataField="1" numFmtId="164" showAll="0"/>
    <pivotField numFmtId="164" showAll="0"/>
    <pivotField numFmtId="164" showAll="0"/>
  </pivotFields>
  <rowFields count="2">
    <field x="2"/>
    <field x="1"/>
  </rowFields>
  <rowItems count="15">
    <i>
      <x/>
    </i>
    <i r="1">
      <x v="1"/>
    </i>
    <i r="1">
      <x v="5"/>
    </i>
    <i r="1">
      <x v="9"/>
    </i>
    <i>
      <x v="1"/>
    </i>
    <i r="1">
      <x v="4"/>
    </i>
    <i r="1">
      <x v="6"/>
    </i>
    <i>
      <x v="2"/>
    </i>
    <i r="1">
      <x v="2"/>
    </i>
    <i r="1">
      <x v="3"/>
    </i>
    <i r="1">
      <x v="8"/>
    </i>
    <i>
      <x v="3"/>
    </i>
    <i r="1">
      <x/>
    </i>
    <i r="1"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Promedio de Febrero" fld="4" subtotal="average" baseField="2" baseItem="0"/>
    <dataField name="Promedio de Enero" fld="3" subtotal="average" baseField="2" baseItem="0"/>
  </dataFields>
  <formats count="3">
    <format dxfId="14">
      <pivotArea field="2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10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26"/>
  <sheetViews>
    <sheetView workbookViewId="0">
      <selection activeCell="J21" sqref="J21"/>
    </sheetView>
  </sheetViews>
  <sheetFormatPr baseColWidth="10" defaultRowHeight="15" x14ac:dyDescent="0.25"/>
  <cols>
    <col min="2" max="2" width="14.7109375" bestFit="1" customWidth="1"/>
    <col min="3" max="3" width="20.5703125" bestFit="1" customWidth="1"/>
    <col min="4" max="4" width="12" customWidth="1"/>
    <col min="6" max="6" width="20.5703125" bestFit="1" customWidth="1"/>
    <col min="7" max="7" width="23" bestFit="1" customWidth="1"/>
    <col min="9" max="9" width="19.140625" customWidth="1"/>
    <col min="10" max="10" width="27.140625" customWidth="1"/>
  </cols>
  <sheetData>
    <row r="1" spans="1:7" x14ac:dyDescent="0.25">
      <c r="A1" s="1"/>
      <c r="B1" s="6" t="s">
        <v>18</v>
      </c>
      <c r="C1" s="10">
        <v>7.0000000000000007E-2</v>
      </c>
      <c r="D1" s="1"/>
      <c r="E1" s="1"/>
      <c r="F1" s="1"/>
      <c r="G1" s="1"/>
    </row>
    <row r="2" spans="1:7" ht="15.75" thickBot="1" x14ac:dyDescent="0.3">
      <c r="A2" s="1"/>
      <c r="B2" s="8" t="s">
        <v>2</v>
      </c>
      <c r="C2" s="2">
        <v>0.21</v>
      </c>
      <c r="D2" s="1"/>
      <c r="E2" s="1"/>
      <c r="F2" s="1"/>
      <c r="G2" s="1"/>
    </row>
    <row r="3" spans="1:7" x14ac:dyDescent="0.25">
      <c r="A3" s="43" t="s">
        <v>3</v>
      </c>
      <c r="B3" s="9" t="s">
        <v>29</v>
      </c>
      <c r="C3" s="11" t="s">
        <v>4</v>
      </c>
      <c r="D3" s="12" t="s">
        <v>1</v>
      </c>
      <c r="E3" s="11" t="s">
        <v>0</v>
      </c>
      <c r="F3" s="11" t="s">
        <v>20</v>
      </c>
      <c r="G3" s="11" t="s">
        <v>19</v>
      </c>
    </row>
    <row r="4" spans="1:7" x14ac:dyDescent="0.25">
      <c r="A4" s="44"/>
      <c r="B4" s="4" t="s">
        <v>5</v>
      </c>
      <c r="C4" s="13">
        <v>1250.25</v>
      </c>
      <c r="D4" s="55">
        <f>C4*$C$1</f>
        <v>87.517500000000013</v>
      </c>
      <c r="E4" s="56">
        <f>C4*$C$2</f>
        <v>262.55250000000001</v>
      </c>
      <c r="F4" s="56">
        <f>C4-D4+E4</f>
        <v>1425.2850000000001</v>
      </c>
      <c r="G4" s="59">
        <f>F4/$C$18</f>
        <v>4.0037775292729706E-2</v>
      </c>
    </row>
    <row r="5" spans="1:7" x14ac:dyDescent="0.25">
      <c r="A5" s="44"/>
      <c r="B5" s="4" t="s">
        <v>6</v>
      </c>
      <c r="C5" s="13">
        <v>3975</v>
      </c>
      <c r="D5" s="55">
        <f t="shared" ref="D5:D15" si="0">C5*$C$1</f>
        <v>278.25</v>
      </c>
      <c r="E5" s="56">
        <f t="shared" ref="E5:E15" si="1">C5*$C$2</f>
        <v>834.75</v>
      </c>
      <c r="F5" s="56">
        <f t="shared" ref="F5:F15" si="2">C5-D5+E5</f>
        <v>4531.5</v>
      </c>
      <c r="G5" s="59">
        <f t="shared" ref="G5:G15" si="3">F5/$C$18</f>
        <v>0.12729466649758095</v>
      </c>
    </row>
    <row r="6" spans="1:7" x14ac:dyDescent="0.25">
      <c r="A6" s="44"/>
      <c r="B6" s="4" t="s">
        <v>7</v>
      </c>
      <c r="C6" s="13">
        <v>4187.4399999999996</v>
      </c>
      <c r="D6" s="55">
        <f t="shared" si="0"/>
        <v>293.12079999999997</v>
      </c>
      <c r="E6" s="56">
        <f t="shared" si="1"/>
        <v>879.36239999999987</v>
      </c>
      <c r="F6" s="56">
        <f t="shared" si="2"/>
        <v>4773.681599999999</v>
      </c>
      <c r="G6" s="59">
        <f t="shared" si="3"/>
        <v>0.13409780585625919</v>
      </c>
    </row>
    <row r="7" spans="1:7" x14ac:dyDescent="0.25">
      <c r="A7" s="44"/>
      <c r="B7" s="4" t="s">
        <v>8</v>
      </c>
      <c r="C7" s="13">
        <v>2789</v>
      </c>
      <c r="D7" s="55">
        <f t="shared" si="0"/>
        <v>195.23000000000002</v>
      </c>
      <c r="E7" s="56">
        <f t="shared" si="1"/>
        <v>585.68999999999994</v>
      </c>
      <c r="F7" s="56">
        <f t="shared" si="2"/>
        <v>3179.46</v>
      </c>
      <c r="G7" s="59">
        <f t="shared" si="3"/>
        <v>8.9314421348868744E-2</v>
      </c>
    </row>
    <row r="8" spans="1:7" x14ac:dyDescent="0.25">
      <c r="A8" s="44"/>
      <c r="B8" s="4" t="s">
        <v>9</v>
      </c>
      <c r="C8" s="13">
        <v>2376</v>
      </c>
      <c r="D8" s="55">
        <f t="shared" si="0"/>
        <v>166.32000000000002</v>
      </c>
      <c r="E8" s="56">
        <f t="shared" si="1"/>
        <v>498.96</v>
      </c>
      <c r="F8" s="56">
        <f t="shared" si="2"/>
        <v>2708.64</v>
      </c>
      <c r="G8" s="59">
        <f t="shared" si="3"/>
        <v>7.6088585559308766E-2</v>
      </c>
    </row>
    <row r="9" spans="1:7" x14ac:dyDescent="0.25">
      <c r="A9" s="44"/>
      <c r="B9" s="4" t="s">
        <v>10</v>
      </c>
      <c r="C9" s="13">
        <v>4693.87</v>
      </c>
      <c r="D9" s="55">
        <f t="shared" si="0"/>
        <v>328.57090000000005</v>
      </c>
      <c r="E9" s="56">
        <f t="shared" si="1"/>
        <v>985.71269999999993</v>
      </c>
      <c r="F9" s="56">
        <f t="shared" si="2"/>
        <v>5351.0118000000002</v>
      </c>
      <c r="G9" s="59">
        <f t="shared" si="3"/>
        <v>0.15031562672528309</v>
      </c>
    </row>
    <row r="10" spans="1:7" x14ac:dyDescent="0.25">
      <c r="A10" s="44"/>
      <c r="B10" s="4" t="s">
        <v>11</v>
      </c>
      <c r="C10" s="13">
        <v>1128</v>
      </c>
      <c r="D10" s="55">
        <f t="shared" si="0"/>
        <v>78.960000000000008</v>
      </c>
      <c r="E10" s="56">
        <f t="shared" si="1"/>
        <v>236.88</v>
      </c>
      <c r="F10" s="56">
        <f t="shared" si="2"/>
        <v>1285.92</v>
      </c>
      <c r="G10" s="59">
        <f t="shared" si="3"/>
        <v>3.6122863851389013E-2</v>
      </c>
    </row>
    <row r="11" spans="1:7" x14ac:dyDescent="0.25">
      <c r="A11" s="44"/>
      <c r="B11" s="4" t="s">
        <v>12</v>
      </c>
      <c r="C11" s="13">
        <v>866.12</v>
      </c>
      <c r="D11" s="55">
        <f t="shared" si="0"/>
        <v>60.628400000000006</v>
      </c>
      <c r="E11" s="56">
        <f t="shared" si="1"/>
        <v>181.8852</v>
      </c>
      <c r="F11" s="56">
        <f t="shared" si="2"/>
        <v>987.3768</v>
      </c>
      <c r="G11" s="59">
        <f t="shared" si="3"/>
        <v>2.7736467055820078E-2</v>
      </c>
    </row>
    <row r="12" spans="1:7" x14ac:dyDescent="0.25">
      <c r="A12" s="44"/>
      <c r="B12" s="4" t="s">
        <v>13</v>
      </c>
      <c r="C12" s="13">
        <v>2134</v>
      </c>
      <c r="D12" s="55">
        <f t="shared" si="0"/>
        <v>149.38000000000002</v>
      </c>
      <c r="E12" s="56">
        <f t="shared" si="1"/>
        <v>448.14</v>
      </c>
      <c r="F12" s="56">
        <f t="shared" si="2"/>
        <v>2432.7599999999998</v>
      </c>
      <c r="G12" s="59">
        <f t="shared" si="3"/>
        <v>6.8338822215305087E-2</v>
      </c>
    </row>
    <row r="13" spans="1:7" x14ac:dyDescent="0.25">
      <c r="A13" s="44"/>
      <c r="B13" s="4" t="s">
        <v>14</v>
      </c>
      <c r="C13" s="13">
        <v>3976</v>
      </c>
      <c r="D13" s="55">
        <f t="shared" si="0"/>
        <v>278.32000000000005</v>
      </c>
      <c r="E13" s="56">
        <f t="shared" si="1"/>
        <v>834.95999999999992</v>
      </c>
      <c r="F13" s="56">
        <f t="shared" si="2"/>
        <v>4532.6399999999994</v>
      </c>
      <c r="G13" s="59">
        <f t="shared" si="3"/>
        <v>0.12732669031305202</v>
      </c>
    </row>
    <row r="14" spans="1:7" x14ac:dyDescent="0.25">
      <c r="A14" s="44"/>
      <c r="B14" s="4" t="s">
        <v>15</v>
      </c>
      <c r="C14" s="13">
        <v>2722.08</v>
      </c>
      <c r="D14" s="55">
        <f t="shared" si="0"/>
        <v>190.54560000000001</v>
      </c>
      <c r="E14" s="56">
        <f t="shared" si="1"/>
        <v>571.63679999999999</v>
      </c>
      <c r="F14" s="56">
        <f t="shared" si="2"/>
        <v>3103.1711999999998</v>
      </c>
      <c r="G14" s="59">
        <f t="shared" si="3"/>
        <v>8.7171387617543436E-2</v>
      </c>
    </row>
    <row r="15" spans="1:7" ht="15.75" thickBot="1" x14ac:dyDescent="0.3">
      <c r="A15" s="45"/>
      <c r="B15" s="5" t="s">
        <v>16</v>
      </c>
      <c r="C15" s="14">
        <v>1129</v>
      </c>
      <c r="D15" s="55">
        <f t="shared" si="0"/>
        <v>79.03</v>
      </c>
      <c r="E15" s="56">
        <f t="shared" si="1"/>
        <v>237.09</v>
      </c>
      <c r="F15" s="56">
        <f t="shared" si="2"/>
        <v>1287.06</v>
      </c>
      <c r="G15" s="59">
        <f t="shared" si="3"/>
        <v>3.6154887666860099E-2</v>
      </c>
    </row>
    <row r="16" spans="1:7" ht="15.75" thickBot="1" x14ac:dyDescent="0.3">
      <c r="C16" s="3"/>
      <c r="D16" s="1"/>
      <c r="E16" s="1"/>
      <c r="F16" s="3"/>
      <c r="G16" s="3"/>
    </row>
    <row r="17" spans="1:10" ht="15.75" customHeight="1" thickBot="1" x14ac:dyDescent="0.3">
      <c r="A17" s="1"/>
      <c r="B17" s="15"/>
      <c r="C17" s="16" t="s">
        <v>20</v>
      </c>
      <c r="E17" s="46" t="s">
        <v>21</v>
      </c>
      <c r="F17" s="47"/>
      <c r="G17" s="52">
        <f>COUNTIF(F4:F15,"&gt;3040")</f>
        <v>6</v>
      </c>
      <c r="I17" s="16" t="s">
        <v>27</v>
      </c>
      <c r="J17" s="17" t="str">
        <f>IF(C18&gt;35000,"Buen año","Año regular")</f>
        <v>Buen año</v>
      </c>
    </row>
    <row r="18" spans="1:10" ht="15.75" thickBot="1" x14ac:dyDescent="0.3">
      <c r="A18" s="1"/>
      <c r="B18" s="6" t="s">
        <v>26</v>
      </c>
      <c r="C18" s="57">
        <f>SUM(F4:F15)</f>
        <v>35598.506399999991</v>
      </c>
      <c r="E18" s="48"/>
      <c r="F18" s="49"/>
      <c r="G18" s="53"/>
      <c r="I18" s="16" t="s">
        <v>24</v>
      </c>
      <c r="J18" s="17" t="str">
        <f>IF(SUM(C4:C9)&gt;SUM(C10:C15),"Primer Semestre","Segundo Semestre")</f>
        <v>Primer Semestre</v>
      </c>
    </row>
    <row r="19" spans="1:10" ht="15" customHeight="1" thickBot="1" x14ac:dyDescent="0.3">
      <c r="A19" s="1"/>
      <c r="B19" s="7" t="s">
        <v>25</v>
      </c>
      <c r="C19" s="57">
        <f>AVERAGE(F4:F15)</f>
        <v>2966.5421999999994</v>
      </c>
      <c r="E19" s="50" t="s">
        <v>22</v>
      </c>
      <c r="F19" s="51"/>
      <c r="G19" s="54">
        <f>SUMIF(F4:F15,"&lt;2000",F4:F15)</f>
        <v>4985.6417999999994</v>
      </c>
      <c r="H19" s="18"/>
    </row>
    <row r="20" spans="1:10" ht="15.75" thickBot="1" x14ac:dyDescent="0.3">
      <c r="A20" s="1"/>
      <c r="B20" s="8" t="s">
        <v>17</v>
      </c>
      <c r="C20" s="58">
        <f>MAX(F4:F15)</f>
        <v>5351.0118000000002</v>
      </c>
      <c r="E20" s="48"/>
      <c r="F20" s="49"/>
      <c r="G20" s="53"/>
      <c r="H20" s="18"/>
      <c r="I20" s="16" t="s">
        <v>58</v>
      </c>
      <c r="J20" s="16" t="s">
        <v>20</v>
      </c>
    </row>
    <row r="21" spans="1:10" ht="15" customHeight="1" thickBot="1" x14ac:dyDescent="0.3">
      <c r="E21" s="31" t="s">
        <v>23</v>
      </c>
      <c r="F21" s="32"/>
      <c r="G21" s="40">
        <f>SUMIF(C4:C15,"&gt;3000",F4:F15)</f>
        <v>19188.8334</v>
      </c>
      <c r="I21" s="17" t="s">
        <v>5</v>
      </c>
      <c r="J21" s="60">
        <f>VLOOKUP(I21,B4:G15,5,0)</f>
        <v>1425.2850000000001</v>
      </c>
    </row>
    <row r="22" spans="1:10" x14ac:dyDescent="0.25">
      <c r="C22" s="18"/>
      <c r="E22" s="33"/>
      <c r="F22" s="34"/>
      <c r="G22" s="41"/>
    </row>
    <row r="23" spans="1:10" ht="15.75" thickBot="1" x14ac:dyDescent="0.3">
      <c r="C23" s="18"/>
      <c r="E23" s="35"/>
      <c r="F23" s="36"/>
      <c r="G23" s="42"/>
    </row>
    <row r="24" spans="1:10" x14ac:dyDescent="0.25">
      <c r="E24" s="31" t="s">
        <v>28</v>
      </c>
      <c r="F24" s="32"/>
      <c r="G24" s="37">
        <f>AVERAGEIFS(C4:C15,C4:C15,"&gt;2000",B4:B15,"*r*")</f>
        <v>3297.2533333333326</v>
      </c>
    </row>
    <row r="25" spans="1:10" x14ac:dyDescent="0.25">
      <c r="E25" s="33"/>
      <c r="F25" s="34"/>
      <c r="G25" s="38"/>
    </row>
    <row r="26" spans="1:10" ht="15.75" thickBot="1" x14ac:dyDescent="0.3">
      <c r="E26" s="35"/>
      <c r="F26" s="36"/>
      <c r="G26" s="39"/>
    </row>
  </sheetData>
  <mergeCells count="9">
    <mergeCell ref="E24:F26"/>
    <mergeCell ref="G24:G26"/>
    <mergeCell ref="E21:F23"/>
    <mergeCell ref="G21:G23"/>
    <mergeCell ref="A3:A15"/>
    <mergeCell ref="E17:F18"/>
    <mergeCell ref="E19:F20"/>
    <mergeCell ref="G17:G18"/>
    <mergeCell ref="G19:G20"/>
  </mergeCells>
  <dataValidations count="1">
    <dataValidation type="list" allowBlank="1" showInputMessage="1" showErrorMessage="1" sqref="I21" xr:uid="{1B6B94A2-CEEE-4FB2-962B-5AA6F39B06B2}">
      <formula1>$B$4:$B$15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Q25"/>
  <sheetViews>
    <sheetView topLeftCell="H1" zoomScale="120" zoomScaleNormal="120" workbookViewId="0">
      <selection activeCell="H1" sqref="H1"/>
    </sheetView>
  </sheetViews>
  <sheetFormatPr baseColWidth="10" defaultColWidth="9.140625" defaultRowHeight="12.75" x14ac:dyDescent="0.2"/>
  <cols>
    <col min="1" max="1" width="18.85546875" style="21" hidden="1" customWidth="1"/>
    <col min="2" max="2" width="17.42578125" style="21" hidden="1" customWidth="1"/>
    <col min="3" max="7" width="12" style="21" hidden="1" customWidth="1"/>
    <col min="8" max="8" width="6.85546875" style="21" customWidth="1"/>
    <col min="9" max="9" width="6.28515625" style="21" customWidth="1"/>
    <col min="10" max="10" width="18.85546875" style="21" customWidth="1"/>
    <col min="11" max="11" width="20.140625" style="21" customWidth="1"/>
    <col min="12" max="12" width="18.42578125" style="21" bestFit="1" customWidth="1"/>
    <col min="13" max="16384" width="9.140625" style="21"/>
  </cols>
  <sheetData>
    <row r="1" spans="1:17" s="22" customFormat="1" ht="9" customHeight="1" x14ac:dyDescent="0.25">
      <c r="A1"/>
      <c r="B1"/>
      <c r="C1"/>
      <c r="D1"/>
      <c r="E1"/>
      <c r="F1"/>
      <c r="G1"/>
      <c r="H1"/>
      <c r="I1"/>
    </row>
    <row r="2" spans="1:17" ht="15" x14ac:dyDescent="0.25">
      <c r="A2" s="23"/>
      <c r="B2" s="23"/>
      <c r="C2" s="23"/>
      <c r="J2" s="19" t="s">
        <v>31</v>
      </c>
      <c r="K2" t="s">
        <v>57</v>
      </c>
    </row>
    <row r="3" spans="1:17" ht="13.5" thickBot="1" x14ac:dyDescent="0.25">
      <c r="A3" s="24" t="s">
        <v>31</v>
      </c>
      <c r="B3" s="24" t="s">
        <v>32</v>
      </c>
      <c r="C3" s="24" t="s">
        <v>33</v>
      </c>
      <c r="D3" s="24" t="s">
        <v>5</v>
      </c>
      <c r="E3" s="24" t="s">
        <v>6</v>
      </c>
      <c r="F3" s="24" t="s">
        <v>7</v>
      </c>
      <c r="G3" s="24" t="s">
        <v>34</v>
      </c>
      <c r="H3" s="29"/>
      <c r="I3" s="29"/>
    </row>
    <row r="4" spans="1:17" ht="15" x14ac:dyDescent="0.25">
      <c r="A4" s="21" t="s">
        <v>35</v>
      </c>
      <c r="B4" s="21" t="s">
        <v>36</v>
      </c>
      <c r="C4" s="25" t="s">
        <v>37</v>
      </c>
      <c r="D4" s="26">
        <v>6458</v>
      </c>
      <c r="E4" s="26">
        <v>2988</v>
      </c>
      <c r="F4" s="26">
        <v>6389</v>
      </c>
      <c r="G4" s="26">
        <f t="shared" ref="G4:G21" si="0">SUM(D4:F4)</f>
        <v>15835</v>
      </c>
      <c r="H4" s="26"/>
      <c r="I4" s="26"/>
      <c r="J4" s="19" t="s">
        <v>56</v>
      </c>
      <c r="K4" t="s">
        <v>55</v>
      </c>
      <c r="L4" t="s">
        <v>54</v>
      </c>
    </row>
    <row r="5" spans="1:17" ht="15" x14ac:dyDescent="0.25">
      <c r="A5" s="27" t="s">
        <v>38</v>
      </c>
      <c r="B5" s="21" t="s">
        <v>39</v>
      </c>
      <c r="C5" s="25" t="s">
        <v>40</v>
      </c>
      <c r="D5" s="26">
        <v>6987</v>
      </c>
      <c r="E5" s="26">
        <v>3012</v>
      </c>
      <c r="F5" s="26">
        <v>5210</v>
      </c>
      <c r="G5" s="26">
        <f t="shared" si="0"/>
        <v>15209</v>
      </c>
      <c r="H5" s="26"/>
      <c r="I5" s="26"/>
      <c r="J5" s="20" t="s">
        <v>47</v>
      </c>
      <c r="K5" s="18">
        <v>5671.8</v>
      </c>
      <c r="L5" s="18">
        <v>5968.2</v>
      </c>
      <c r="M5" s="25"/>
      <c r="N5" s="28"/>
      <c r="O5" s="28"/>
      <c r="P5" s="28"/>
      <c r="Q5" s="28"/>
    </row>
    <row r="6" spans="1:17" ht="15" x14ac:dyDescent="0.25">
      <c r="A6" s="21" t="s">
        <v>41</v>
      </c>
      <c r="B6" s="21" t="s">
        <v>36</v>
      </c>
      <c r="C6" s="25" t="s">
        <v>37</v>
      </c>
      <c r="D6" s="26">
        <v>4658</v>
      </c>
      <c r="E6" s="26">
        <v>3562</v>
      </c>
      <c r="F6" s="26">
        <v>5023</v>
      </c>
      <c r="G6" s="26">
        <f t="shared" si="0"/>
        <v>13243</v>
      </c>
      <c r="H6" s="26"/>
      <c r="I6" s="26"/>
      <c r="J6" s="30" t="s">
        <v>53</v>
      </c>
      <c r="K6" s="18">
        <v>5984</v>
      </c>
      <c r="L6" s="18">
        <v>4859</v>
      </c>
      <c r="M6" s="25"/>
      <c r="N6" s="28"/>
      <c r="O6" s="28"/>
      <c r="P6" s="28"/>
      <c r="Q6" s="28"/>
    </row>
    <row r="7" spans="1:17" ht="15" x14ac:dyDescent="0.25">
      <c r="A7" s="21" t="s">
        <v>35</v>
      </c>
      <c r="B7" s="21" t="s">
        <v>39</v>
      </c>
      <c r="C7" s="25" t="s">
        <v>40</v>
      </c>
      <c r="D7" s="26">
        <v>5297</v>
      </c>
      <c r="E7" s="26">
        <v>3665</v>
      </c>
      <c r="F7" s="26">
        <v>5606</v>
      </c>
      <c r="G7" s="26">
        <f t="shared" si="0"/>
        <v>14568</v>
      </c>
      <c r="H7" s="26"/>
      <c r="I7" s="26"/>
      <c r="J7" s="30" t="s">
        <v>46</v>
      </c>
      <c r="K7" s="18">
        <v>4971.5</v>
      </c>
      <c r="L7" s="18">
        <v>6448.5</v>
      </c>
      <c r="M7" s="25"/>
      <c r="N7" s="28"/>
      <c r="O7" s="28"/>
      <c r="P7" s="28"/>
      <c r="Q7" s="28"/>
    </row>
    <row r="8" spans="1:17" ht="15" x14ac:dyDescent="0.25">
      <c r="A8" s="27" t="s">
        <v>38</v>
      </c>
      <c r="B8" s="21" t="s">
        <v>42</v>
      </c>
      <c r="C8" s="25" t="s">
        <v>40</v>
      </c>
      <c r="D8" s="26">
        <v>6320</v>
      </c>
      <c r="E8" s="26">
        <v>4586</v>
      </c>
      <c r="F8" s="26">
        <v>6554</v>
      </c>
      <c r="G8" s="26">
        <f t="shared" si="0"/>
        <v>17460</v>
      </c>
      <c r="H8" s="26"/>
      <c r="I8" s="26"/>
      <c r="J8" s="30" t="s">
        <v>52</v>
      </c>
      <c r="K8" s="18">
        <v>6216</v>
      </c>
      <c r="L8" s="18">
        <v>6042.5</v>
      </c>
      <c r="M8" s="25"/>
      <c r="N8" s="28"/>
      <c r="O8" s="28"/>
      <c r="P8" s="28"/>
      <c r="Q8" s="28"/>
    </row>
    <row r="9" spans="1:17" ht="15" x14ac:dyDescent="0.25">
      <c r="A9" s="27" t="s">
        <v>38</v>
      </c>
      <c r="B9" s="21" t="s">
        <v>43</v>
      </c>
      <c r="C9" s="25" t="s">
        <v>44</v>
      </c>
      <c r="D9" s="26">
        <v>4114</v>
      </c>
      <c r="E9" s="26">
        <v>4587</v>
      </c>
      <c r="F9" s="26">
        <v>4487</v>
      </c>
      <c r="G9" s="26">
        <f t="shared" si="0"/>
        <v>13188</v>
      </c>
      <c r="H9" s="26"/>
      <c r="I9" s="26"/>
      <c r="J9" s="20" t="s">
        <v>44</v>
      </c>
      <c r="K9" s="18">
        <v>5010</v>
      </c>
      <c r="L9" s="18">
        <v>3830.5</v>
      </c>
      <c r="M9" s="25"/>
      <c r="N9" s="28"/>
      <c r="O9" s="28"/>
      <c r="P9" s="28"/>
      <c r="Q9" s="28"/>
    </row>
    <row r="10" spans="1:17" ht="15" x14ac:dyDescent="0.25">
      <c r="A10" s="21" t="s">
        <v>35</v>
      </c>
      <c r="B10" s="21" t="s">
        <v>43</v>
      </c>
      <c r="C10" s="25" t="s">
        <v>44</v>
      </c>
      <c r="D10" s="26">
        <v>2354</v>
      </c>
      <c r="E10" s="26">
        <v>4785</v>
      </c>
      <c r="F10" s="26">
        <v>3968</v>
      </c>
      <c r="G10" s="26">
        <f t="shared" si="0"/>
        <v>11107</v>
      </c>
      <c r="H10" s="26"/>
      <c r="I10" s="26"/>
      <c r="J10" s="30" t="s">
        <v>43</v>
      </c>
      <c r="K10" s="18">
        <v>4686</v>
      </c>
      <c r="L10" s="18">
        <v>3234</v>
      </c>
      <c r="M10" s="25"/>
      <c r="N10" s="28"/>
      <c r="O10" s="28"/>
      <c r="P10" s="28"/>
      <c r="Q10" s="28"/>
    </row>
    <row r="11" spans="1:17" ht="15" x14ac:dyDescent="0.25">
      <c r="A11" s="21" t="s">
        <v>45</v>
      </c>
      <c r="B11" s="21" t="s">
        <v>46</v>
      </c>
      <c r="C11" s="25" t="s">
        <v>47</v>
      </c>
      <c r="D11" s="26">
        <v>4897</v>
      </c>
      <c r="E11" s="26">
        <v>4932</v>
      </c>
      <c r="F11" s="26">
        <v>3778</v>
      </c>
      <c r="G11" s="26">
        <f t="shared" si="0"/>
        <v>13607</v>
      </c>
      <c r="H11" s="26"/>
      <c r="I11" s="26"/>
      <c r="J11" s="30" t="s">
        <v>49</v>
      </c>
      <c r="K11" s="18">
        <v>5334</v>
      </c>
      <c r="L11" s="18">
        <v>4427</v>
      </c>
      <c r="M11" s="25"/>
      <c r="N11" s="28"/>
      <c r="O11" s="28"/>
      <c r="P11" s="28"/>
      <c r="Q11" s="28"/>
    </row>
    <row r="12" spans="1:17" ht="15" x14ac:dyDescent="0.25">
      <c r="A12" s="21" t="s">
        <v>48</v>
      </c>
      <c r="B12" s="21" t="s">
        <v>46</v>
      </c>
      <c r="C12" s="25" t="s">
        <v>47</v>
      </c>
      <c r="D12" s="26">
        <v>8000</v>
      </c>
      <c r="E12" s="26">
        <v>5011</v>
      </c>
      <c r="F12" s="26">
        <v>4220</v>
      </c>
      <c r="G12" s="26">
        <f t="shared" si="0"/>
        <v>17231</v>
      </c>
      <c r="H12" s="26"/>
      <c r="I12" s="26"/>
      <c r="J12" s="20" t="s">
        <v>40</v>
      </c>
      <c r="K12" s="18">
        <v>4598.3999999999996</v>
      </c>
      <c r="L12" s="18">
        <v>5693.4</v>
      </c>
      <c r="M12" s="25"/>
      <c r="N12" s="28"/>
      <c r="O12" s="28"/>
      <c r="P12" s="28"/>
      <c r="Q12" s="28"/>
    </row>
    <row r="13" spans="1:17" ht="15" x14ac:dyDescent="0.25">
      <c r="A13" s="27" t="s">
        <v>38</v>
      </c>
      <c r="B13" s="21" t="s">
        <v>49</v>
      </c>
      <c r="C13" s="25" t="s">
        <v>44</v>
      </c>
      <c r="D13" s="26">
        <v>5265</v>
      </c>
      <c r="E13" s="26">
        <v>5023</v>
      </c>
      <c r="F13" s="26">
        <v>4656</v>
      </c>
      <c r="G13" s="26">
        <f t="shared" si="0"/>
        <v>14944</v>
      </c>
      <c r="H13" s="26"/>
      <c r="I13" s="26"/>
      <c r="J13" s="30" t="s">
        <v>39</v>
      </c>
      <c r="K13" s="18">
        <v>3338.5</v>
      </c>
      <c r="L13" s="18">
        <v>6142</v>
      </c>
      <c r="M13" s="25"/>
      <c r="N13" s="28"/>
      <c r="O13" s="28"/>
      <c r="P13" s="28"/>
      <c r="Q13" s="28"/>
    </row>
    <row r="14" spans="1:17" ht="15" x14ac:dyDescent="0.25">
      <c r="A14" s="21" t="s">
        <v>35</v>
      </c>
      <c r="B14" s="21" t="s">
        <v>50</v>
      </c>
      <c r="C14" s="25" t="s">
        <v>37</v>
      </c>
      <c r="D14" s="26">
        <v>3698</v>
      </c>
      <c r="E14" s="26">
        <v>5220</v>
      </c>
      <c r="F14" s="26">
        <v>3938</v>
      </c>
      <c r="G14" s="26">
        <f t="shared" si="0"/>
        <v>12856</v>
      </c>
      <c r="H14" s="26"/>
      <c r="I14" s="26"/>
      <c r="J14" s="30" t="s">
        <v>42</v>
      </c>
      <c r="K14" s="18">
        <v>4586</v>
      </c>
      <c r="L14" s="18">
        <v>6320</v>
      </c>
      <c r="M14" s="25"/>
      <c r="N14" s="28"/>
      <c r="O14" s="28"/>
      <c r="P14" s="28"/>
      <c r="Q14" s="28"/>
    </row>
    <row r="15" spans="1:17" ht="15" x14ac:dyDescent="0.25">
      <c r="A15" s="21" t="s">
        <v>48</v>
      </c>
      <c r="B15" s="21" t="s">
        <v>51</v>
      </c>
      <c r="C15" s="25" t="s">
        <v>40</v>
      </c>
      <c r="D15" s="26">
        <v>4051</v>
      </c>
      <c r="E15" s="26">
        <v>5221</v>
      </c>
      <c r="F15" s="26">
        <v>4999</v>
      </c>
      <c r="G15" s="26">
        <f t="shared" si="0"/>
        <v>14271</v>
      </c>
      <c r="H15" s="26"/>
      <c r="I15" s="26"/>
      <c r="J15" s="30" t="s">
        <v>51</v>
      </c>
      <c r="K15" s="18">
        <v>5864.5</v>
      </c>
      <c r="L15" s="18">
        <v>4931.5</v>
      </c>
      <c r="M15" s="25"/>
      <c r="N15" s="28"/>
      <c r="O15" s="28"/>
      <c r="P15" s="28"/>
      <c r="Q15" s="28"/>
    </row>
    <row r="16" spans="1:17" ht="15" x14ac:dyDescent="0.25">
      <c r="A16" s="21" t="s">
        <v>48</v>
      </c>
      <c r="B16" s="21" t="s">
        <v>52</v>
      </c>
      <c r="C16" s="25" t="s">
        <v>47</v>
      </c>
      <c r="D16" s="26">
        <v>5789</v>
      </c>
      <c r="E16" s="26">
        <v>5477</v>
      </c>
      <c r="F16" s="26">
        <v>6894</v>
      </c>
      <c r="G16" s="26">
        <f t="shared" si="0"/>
        <v>18160</v>
      </c>
      <c r="H16" s="26"/>
      <c r="I16" s="26"/>
      <c r="J16" s="20" t="s">
        <v>37</v>
      </c>
      <c r="K16" s="18">
        <v>4452.75</v>
      </c>
      <c r="L16" s="18">
        <v>4607</v>
      </c>
      <c r="M16" s="25"/>
      <c r="N16" s="28"/>
      <c r="O16" s="28"/>
      <c r="P16" s="28"/>
      <c r="Q16" s="28"/>
    </row>
    <row r="17" spans="1:17" ht="15" x14ac:dyDescent="0.25">
      <c r="A17" s="21" t="s">
        <v>35</v>
      </c>
      <c r="B17" s="21" t="s">
        <v>49</v>
      </c>
      <c r="C17" s="25" t="s">
        <v>44</v>
      </c>
      <c r="D17" s="26">
        <v>3589</v>
      </c>
      <c r="E17" s="26">
        <v>5645</v>
      </c>
      <c r="F17" s="26">
        <v>4552</v>
      </c>
      <c r="G17" s="26">
        <f t="shared" si="0"/>
        <v>13786</v>
      </c>
      <c r="H17" s="26"/>
      <c r="I17" s="26"/>
      <c r="J17" s="30" t="s">
        <v>36</v>
      </c>
      <c r="K17" s="18">
        <v>3275</v>
      </c>
      <c r="L17" s="18">
        <v>5558</v>
      </c>
      <c r="M17" s="25"/>
      <c r="N17" s="28"/>
      <c r="O17" s="28"/>
      <c r="P17" s="28"/>
      <c r="Q17" s="28"/>
    </row>
    <row r="18" spans="1:17" ht="15" x14ac:dyDescent="0.25">
      <c r="A18" s="21" t="s">
        <v>45</v>
      </c>
      <c r="B18" s="21" t="s">
        <v>53</v>
      </c>
      <c r="C18" s="25" t="s">
        <v>47</v>
      </c>
      <c r="D18" s="26">
        <v>4859</v>
      </c>
      <c r="E18" s="26">
        <v>5984</v>
      </c>
      <c r="F18" s="26">
        <v>5484</v>
      </c>
      <c r="G18" s="26">
        <f t="shared" si="0"/>
        <v>16327</v>
      </c>
      <c r="H18" s="26"/>
      <c r="I18" s="26"/>
      <c r="J18" s="30" t="s">
        <v>50</v>
      </c>
      <c r="K18" s="18">
        <v>5630.5</v>
      </c>
      <c r="L18" s="18">
        <v>3656</v>
      </c>
      <c r="M18" s="25"/>
      <c r="N18" s="28"/>
      <c r="O18" s="28"/>
      <c r="P18" s="28"/>
      <c r="Q18" s="28"/>
    </row>
    <row r="19" spans="1:17" ht="15" x14ac:dyDescent="0.25">
      <c r="A19" s="21" t="s">
        <v>45</v>
      </c>
      <c r="B19" s="21" t="s">
        <v>50</v>
      </c>
      <c r="C19" s="25" t="s">
        <v>37</v>
      </c>
      <c r="D19" s="26">
        <v>3614</v>
      </c>
      <c r="E19" s="26">
        <v>6041</v>
      </c>
      <c r="F19" s="26">
        <v>5987</v>
      </c>
      <c r="G19" s="26">
        <f t="shared" si="0"/>
        <v>15642</v>
      </c>
      <c r="H19" s="26"/>
      <c r="I19" s="26"/>
      <c r="J19" s="20" t="s">
        <v>30</v>
      </c>
      <c r="K19" s="18">
        <v>4955.666666666667</v>
      </c>
      <c r="L19" s="18">
        <v>5114.333333333333</v>
      </c>
      <c r="M19" s="25"/>
      <c r="N19" s="28"/>
      <c r="O19" s="28"/>
      <c r="P19" s="28"/>
      <c r="Q19" s="28"/>
    </row>
    <row r="20" spans="1:17" ht="15" x14ac:dyDescent="0.25">
      <c r="A20" s="21" t="s">
        <v>41</v>
      </c>
      <c r="B20" s="21" t="s">
        <v>51</v>
      </c>
      <c r="C20" s="25" t="s">
        <v>40</v>
      </c>
      <c r="D20" s="26">
        <v>5812</v>
      </c>
      <c r="E20" s="26">
        <v>6508</v>
      </c>
      <c r="F20" s="26">
        <v>6558</v>
      </c>
      <c r="G20" s="26">
        <f t="shared" si="0"/>
        <v>18878</v>
      </c>
      <c r="H20" s="26"/>
      <c r="I20" s="26"/>
      <c r="J20"/>
      <c r="K20"/>
      <c r="L20"/>
      <c r="M20" s="25"/>
      <c r="N20" s="28"/>
      <c r="O20" s="28"/>
      <c r="P20" s="28"/>
      <c r="Q20" s="28"/>
    </row>
    <row r="21" spans="1:17" ht="15" x14ac:dyDescent="0.25">
      <c r="A21" s="21" t="s">
        <v>48</v>
      </c>
      <c r="B21" s="21" t="s">
        <v>52</v>
      </c>
      <c r="C21" s="25" t="s">
        <v>47</v>
      </c>
      <c r="D21" s="26">
        <v>6296</v>
      </c>
      <c r="E21" s="26">
        <v>6955</v>
      </c>
      <c r="F21" s="26">
        <v>4110</v>
      </c>
      <c r="G21" s="26">
        <f t="shared" si="0"/>
        <v>17361</v>
      </c>
      <c r="H21" s="26"/>
      <c r="I21" s="26"/>
      <c r="J21"/>
      <c r="K21"/>
      <c r="L21"/>
      <c r="M21" s="25"/>
      <c r="N21" s="28"/>
      <c r="O21" s="28"/>
      <c r="P21" s="28"/>
      <c r="Q21" s="28"/>
    </row>
    <row r="22" spans="1:17" ht="15" x14ac:dyDescent="0.25">
      <c r="E22" s="28"/>
      <c r="G22" s="28"/>
      <c r="H22" s="28"/>
      <c r="I22" s="28"/>
      <c r="J22"/>
      <c r="K22"/>
      <c r="L22"/>
    </row>
    <row r="23" spans="1:17" ht="15" x14ac:dyDescent="0.25">
      <c r="J23"/>
      <c r="K23"/>
      <c r="L23"/>
    </row>
    <row r="24" spans="1:17" ht="15" x14ac:dyDescent="0.25">
      <c r="J24"/>
      <c r="K24"/>
      <c r="L24"/>
    </row>
    <row r="25" spans="1:17" ht="15" x14ac:dyDescent="0.25">
      <c r="J25"/>
      <c r="K25"/>
      <c r="L25"/>
    </row>
  </sheetData>
  <sheetProtection password="9F57" sheet="1" objects="1" scenarios="1" selectLockedCells="1" selectUnlockedCells="1"/>
  <pageMargins left="0.75" right="0.75" top="1" bottom="1" header="0.5" footer="0.5"/>
  <pageSetup paperSize="9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I55"/>
  <sheetViews>
    <sheetView tabSelected="1" zoomScale="120" zoomScaleNormal="120" workbookViewId="0">
      <selection activeCell="E33" sqref="E33"/>
    </sheetView>
  </sheetViews>
  <sheetFormatPr baseColWidth="10" defaultColWidth="9.140625" defaultRowHeight="12.75" x14ac:dyDescent="0.2"/>
  <cols>
    <col min="1" max="1" width="18.85546875" style="21" bestFit="1" customWidth="1"/>
    <col min="2" max="2" width="20.140625" style="21" bestFit="1" customWidth="1"/>
    <col min="3" max="3" width="18.42578125" style="21" bestFit="1" customWidth="1"/>
    <col min="4" max="7" width="12" style="21" customWidth="1"/>
    <col min="8" max="8" width="6.85546875" style="21" customWidth="1"/>
    <col min="9" max="16384" width="9.140625" style="21"/>
  </cols>
  <sheetData>
    <row r="1" spans="1:9" ht="13.5" thickBot="1" x14ac:dyDescent="0.25">
      <c r="A1" s="24" t="s">
        <v>31</v>
      </c>
      <c r="B1" s="24" t="s">
        <v>32</v>
      </c>
      <c r="C1" s="24" t="s">
        <v>33</v>
      </c>
      <c r="D1" s="24" t="s">
        <v>5</v>
      </c>
      <c r="E1" s="24" t="s">
        <v>6</v>
      </c>
      <c r="F1" s="24" t="s">
        <v>7</v>
      </c>
      <c r="G1" s="24" t="s">
        <v>34</v>
      </c>
      <c r="H1" s="29"/>
    </row>
    <row r="2" spans="1:9" x14ac:dyDescent="0.2">
      <c r="A2" s="21" t="s">
        <v>35</v>
      </c>
      <c r="B2" s="21" t="s">
        <v>36</v>
      </c>
      <c r="C2" s="25" t="s">
        <v>37</v>
      </c>
      <c r="D2" s="26">
        <v>6458</v>
      </c>
      <c r="E2" s="26">
        <v>2988</v>
      </c>
      <c r="F2" s="26">
        <v>6389</v>
      </c>
      <c r="G2" s="26">
        <f t="shared" ref="G2:G19" si="0">SUM(D2:F2)</f>
        <v>15835</v>
      </c>
      <c r="H2" s="26"/>
    </row>
    <row r="3" spans="1:9" x14ac:dyDescent="0.2">
      <c r="A3" s="27" t="s">
        <v>38</v>
      </c>
      <c r="B3" s="21" t="s">
        <v>39</v>
      </c>
      <c r="C3" s="25" t="s">
        <v>40</v>
      </c>
      <c r="D3" s="26">
        <v>6987</v>
      </c>
      <c r="E3" s="26">
        <v>3012</v>
      </c>
      <c r="F3" s="26">
        <v>5210</v>
      </c>
      <c r="G3" s="26">
        <f t="shared" si="0"/>
        <v>15209</v>
      </c>
      <c r="H3" s="26"/>
      <c r="I3" s="28"/>
    </row>
    <row r="4" spans="1:9" x14ac:dyDescent="0.2">
      <c r="A4" s="21" t="s">
        <v>41</v>
      </c>
      <c r="B4" s="21" t="s">
        <v>36</v>
      </c>
      <c r="C4" s="25" t="s">
        <v>37</v>
      </c>
      <c r="D4" s="26">
        <v>4658</v>
      </c>
      <c r="E4" s="26">
        <v>3562</v>
      </c>
      <c r="F4" s="26">
        <v>5023</v>
      </c>
      <c r="G4" s="26">
        <f t="shared" si="0"/>
        <v>13243</v>
      </c>
      <c r="H4" s="26"/>
      <c r="I4" s="28"/>
    </row>
    <row r="5" spans="1:9" x14ac:dyDescent="0.2">
      <c r="A5" s="21" t="s">
        <v>35</v>
      </c>
      <c r="B5" s="21" t="s">
        <v>39</v>
      </c>
      <c r="C5" s="25" t="s">
        <v>40</v>
      </c>
      <c r="D5" s="26">
        <v>5297</v>
      </c>
      <c r="E5" s="26">
        <v>3665</v>
      </c>
      <c r="F5" s="26">
        <v>5606</v>
      </c>
      <c r="G5" s="26">
        <f t="shared" si="0"/>
        <v>14568</v>
      </c>
      <c r="H5" s="26"/>
      <c r="I5" s="28"/>
    </row>
    <row r="6" spans="1:9" x14ac:dyDescent="0.2">
      <c r="A6" s="27" t="s">
        <v>38</v>
      </c>
      <c r="B6" s="21" t="s">
        <v>42</v>
      </c>
      <c r="C6" s="25" t="s">
        <v>40</v>
      </c>
      <c r="D6" s="26">
        <v>6320</v>
      </c>
      <c r="E6" s="26">
        <v>4586</v>
      </c>
      <c r="F6" s="26">
        <v>6554</v>
      </c>
      <c r="G6" s="26">
        <f t="shared" si="0"/>
        <v>17460</v>
      </c>
      <c r="H6" s="26"/>
      <c r="I6" s="28"/>
    </row>
    <row r="7" spans="1:9" x14ac:dyDescent="0.2">
      <c r="A7" s="27" t="s">
        <v>38</v>
      </c>
      <c r="B7" s="21" t="s">
        <v>43</v>
      </c>
      <c r="C7" s="25" t="s">
        <v>44</v>
      </c>
      <c r="D7" s="26">
        <v>4114</v>
      </c>
      <c r="E7" s="26">
        <v>4587</v>
      </c>
      <c r="F7" s="26">
        <v>4487</v>
      </c>
      <c r="G7" s="26">
        <f t="shared" si="0"/>
        <v>13188</v>
      </c>
      <c r="H7" s="26"/>
      <c r="I7" s="28"/>
    </row>
    <row r="8" spans="1:9" x14ac:dyDescent="0.2">
      <c r="A8" s="21" t="s">
        <v>35</v>
      </c>
      <c r="B8" s="21" t="s">
        <v>43</v>
      </c>
      <c r="C8" s="25" t="s">
        <v>44</v>
      </c>
      <c r="D8" s="26">
        <v>2354</v>
      </c>
      <c r="E8" s="26">
        <v>4785</v>
      </c>
      <c r="F8" s="26">
        <v>3968</v>
      </c>
      <c r="G8" s="26">
        <f t="shared" si="0"/>
        <v>11107</v>
      </c>
      <c r="H8" s="26"/>
      <c r="I8" s="28"/>
    </row>
    <row r="9" spans="1:9" x14ac:dyDescent="0.2">
      <c r="A9" s="21" t="s">
        <v>45</v>
      </c>
      <c r="B9" s="21" t="s">
        <v>46</v>
      </c>
      <c r="C9" s="25" t="s">
        <v>47</v>
      </c>
      <c r="D9" s="26">
        <v>4897</v>
      </c>
      <c r="E9" s="26">
        <v>4932</v>
      </c>
      <c r="F9" s="26">
        <v>3778</v>
      </c>
      <c r="G9" s="26">
        <f t="shared" si="0"/>
        <v>13607</v>
      </c>
      <c r="H9" s="26"/>
      <c r="I9" s="28"/>
    </row>
    <row r="10" spans="1:9" x14ac:dyDescent="0.2">
      <c r="A10" s="21" t="s">
        <v>48</v>
      </c>
      <c r="B10" s="21" t="s">
        <v>46</v>
      </c>
      <c r="C10" s="25" t="s">
        <v>47</v>
      </c>
      <c r="D10" s="26">
        <v>8000</v>
      </c>
      <c r="E10" s="26">
        <v>5011</v>
      </c>
      <c r="F10" s="26">
        <v>4220</v>
      </c>
      <c r="G10" s="26">
        <f t="shared" si="0"/>
        <v>17231</v>
      </c>
      <c r="H10" s="26"/>
      <c r="I10" s="28"/>
    </row>
    <row r="11" spans="1:9" x14ac:dyDescent="0.2">
      <c r="A11" s="27" t="s">
        <v>38</v>
      </c>
      <c r="B11" s="21" t="s">
        <v>49</v>
      </c>
      <c r="C11" s="25" t="s">
        <v>44</v>
      </c>
      <c r="D11" s="26">
        <v>5265</v>
      </c>
      <c r="E11" s="26">
        <v>5023</v>
      </c>
      <c r="F11" s="26">
        <v>4656</v>
      </c>
      <c r="G11" s="26">
        <f t="shared" si="0"/>
        <v>14944</v>
      </c>
      <c r="H11" s="26"/>
      <c r="I11" s="28"/>
    </row>
    <row r="12" spans="1:9" x14ac:dyDescent="0.2">
      <c r="A12" s="21" t="s">
        <v>35</v>
      </c>
      <c r="B12" s="21" t="s">
        <v>50</v>
      </c>
      <c r="C12" s="25" t="s">
        <v>37</v>
      </c>
      <c r="D12" s="26">
        <v>3698</v>
      </c>
      <c r="E12" s="26">
        <v>5220</v>
      </c>
      <c r="F12" s="26">
        <v>3938</v>
      </c>
      <c r="G12" s="26">
        <f t="shared" si="0"/>
        <v>12856</v>
      </c>
      <c r="H12" s="26"/>
      <c r="I12" s="28"/>
    </row>
    <row r="13" spans="1:9" x14ac:dyDescent="0.2">
      <c r="A13" s="21" t="s">
        <v>48</v>
      </c>
      <c r="B13" s="21" t="s">
        <v>51</v>
      </c>
      <c r="C13" s="25" t="s">
        <v>40</v>
      </c>
      <c r="D13" s="26">
        <v>4051</v>
      </c>
      <c r="E13" s="26">
        <v>5221</v>
      </c>
      <c r="F13" s="26">
        <v>4999</v>
      </c>
      <c r="G13" s="26">
        <f t="shared" si="0"/>
        <v>14271</v>
      </c>
      <c r="H13" s="26"/>
      <c r="I13" s="28"/>
    </row>
    <row r="14" spans="1:9" x14ac:dyDescent="0.2">
      <c r="A14" s="21" t="s">
        <v>48</v>
      </c>
      <c r="B14" s="21" t="s">
        <v>52</v>
      </c>
      <c r="C14" s="25" t="s">
        <v>47</v>
      </c>
      <c r="D14" s="26">
        <v>5789</v>
      </c>
      <c r="E14" s="26">
        <v>5477</v>
      </c>
      <c r="F14" s="26">
        <v>6894</v>
      </c>
      <c r="G14" s="26">
        <f t="shared" si="0"/>
        <v>18160</v>
      </c>
      <c r="H14" s="26"/>
      <c r="I14" s="28"/>
    </row>
    <row r="15" spans="1:9" x14ac:dyDescent="0.2">
      <c r="A15" s="21" t="s">
        <v>35</v>
      </c>
      <c r="B15" s="21" t="s">
        <v>49</v>
      </c>
      <c r="C15" s="25" t="s">
        <v>44</v>
      </c>
      <c r="D15" s="26">
        <v>3589</v>
      </c>
      <c r="E15" s="26">
        <v>5645</v>
      </c>
      <c r="F15" s="26">
        <v>4552</v>
      </c>
      <c r="G15" s="26">
        <f t="shared" si="0"/>
        <v>13786</v>
      </c>
      <c r="H15" s="26"/>
      <c r="I15" s="28"/>
    </row>
    <row r="16" spans="1:9" x14ac:dyDescent="0.2">
      <c r="A16" s="21" t="s">
        <v>45</v>
      </c>
      <c r="B16" s="21" t="s">
        <v>53</v>
      </c>
      <c r="C16" s="25" t="s">
        <v>47</v>
      </c>
      <c r="D16" s="26">
        <v>4859</v>
      </c>
      <c r="E16" s="26">
        <v>5984</v>
      </c>
      <c r="F16" s="26">
        <v>5484</v>
      </c>
      <c r="G16" s="26">
        <f t="shared" si="0"/>
        <v>16327</v>
      </c>
      <c r="H16" s="26"/>
      <c r="I16" s="28"/>
    </row>
    <row r="17" spans="1:9" x14ac:dyDescent="0.2">
      <c r="A17" s="21" t="s">
        <v>45</v>
      </c>
      <c r="B17" s="21" t="s">
        <v>50</v>
      </c>
      <c r="C17" s="25" t="s">
        <v>37</v>
      </c>
      <c r="D17" s="26">
        <v>3614</v>
      </c>
      <c r="E17" s="26">
        <v>6041</v>
      </c>
      <c r="F17" s="26">
        <v>5987</v>
      </c>
      <c r="G17" s="26">
        <f t="shared" si="0"/>
        <v>15642</v>
      </c>
      <c r="H17" s="26"/>
      <c r="I17" s="28"/>
    </row>
    <row r="18" spans="1:9" x14ac:dyDescent="0.2">
      <c r="A18" s="21" t="s">
        <v>41</v>
      </c>
      <c r="B18" s="21" t="s">
        <v>51</v>
      </c>
      <c r="C18" s="25" t="s">
        <v>40</v>
      </c>
      <c r="D18" s="26">
        <v>5812</v>
      </c>
      <c r="E18" s="26">
        <v>6508</v>
      </c>
      <c r="F18" s="26">
        <v>6558</v>
      </c>
      <c r="G18" s="26">
        <f t="shared" si="0"/>
        <v>18878</v>
      </c>
      <c r="H18" s="26"/>
      <c r="I18" s="28"/>
    </row>
    <row r="19" spans="1:9" x14ac:dyDescent="0.2">
      <c r="A19" s="21" t="s">
        <v>48</v>
      </c>
      <c r="B19" s="21" t="s">
        <v>52</v>
      </c>
      <c r="C19" s="25" t="s">
        <v>47</v>
      </c>
      <c r="D19" s="26">
        <v>6296</v>
      </c>
      <c r="E19" s="26">
        <v>6955</v>
      </c>
      <c r="F19" s="26">
        <v>4110</v>
      </c>
      <c r="G19" s="26">
        <f t="shared" si="0"/>
        <v>17361</v>
      </c>
      <c r="H19" s="26"/>
      <c r="I19" s="28"/>
    </row>
    <row r="20" spans="1:9" x14ac:dyDescent="0.2">
      <c r="E20" s="28"/>
      <c r="G20" s="28"/>
      <c r="H20" s="28"/>
    </row>
    <row r="21" spans="1:9" ht="15" x14ac:dyDescent="0.25">
      <c r="A21" s="19" t="s">
        <v>31</v>
      </c>
      <c r="B21" t="s">
        <v>57</v>
      </c>
    </row>
    <row r="23" spans="1:9" ht="15" x14ac:dyDescent="0.25">
      <c r="A23" s="19" t="s">
        <v>56</v>
      </c>
      <c r="B23" t="s">
        <v>55</v>
      </c>
      <c r="C23" t="s">
        <v>54</v>
      </c>
    </row>
    <row r="24" spans="1:9" ht="15" x14ac:dyDescent="0.25">
      <c r="A24" s="20" t="s">
        <v>47</v>
      </c>
      <c r="B24" s="18">
        <v>5671.8</v>
      </c>
      <c r="C24" s="18">
        <v>5968.2</v>
      </c>
    </row>
    <row r="25" spans="1:9" ht="15" x14ac:dyDescent="0.25">
      <c r="A25" s="30" t="s">
        <v>53</v>
      </c>
      <c r="B25" s="18">
        <v>5984</v>
      </c>
      <c r="C25" s="18">
        <v>4859</v>
      </c>
    </row>
    <row r="26" spans="1:9" ht="15" x14ac:dyDescent="0.25">
      <c r="A26" s="30" t="s">
        <v>46</v>
      </c>
      <c r="B26" s="18">
        <v>4971.5</v>
      </c>
      <c r="C26" s="18">
        <v>6448.5</v>
      </c>
    </row>
    <row r="27" spans="1:9" ht="15" x14ac:dyDescent="0.25">
      <c r="A27" s="30" t="s">
        <v>52</v>
      </c>
      <c r="B27" s="18">
        <v>6216</v>
      </c>
      <c r="C27" s="18">
        <v>6042.5</v>
      </c>
    </row>
    <row r="28" spans="1:9" ht="15" x14ac:dyDescent="0.25">
      <c r="A28" s="20" t="s">
        <v>44</v>
      </c>
      <c r="B28" s="18">
        <v>5010</v>
      </c>
      <c r="C28" s="18">
        <v>3830.5</v>
      </c>
    </row>
    <row r="29" spans="1:9" ht="15" x14ac:dyDescent="0.25">
      <c r="A29" s="30" t="s">
        <v>43</v>
      </c>
      <c r="B29" s="18">
        <v>4686</v>
      </c>
      <c r="C29" s="18">
        <v>3234</v>
      </c>
    </row>
    <row r="30" spans="1:9" ht="15" x14ac:dyDescent="0.25">
      <c r="A30" s="30" t="s">
        <v>49</v>
      </c>
      <c r="B30" s="18">
        <v>5334</v>
      </c>
      <c r="C30" s="18">
        <v>4427</v>
      </c>
    </row>
    <row r="31" spans="1:9" ht="15" x14ac:dyDescent="0.25">
      <c r="A31" s="20" t="s">
        <v>40</v>
      </c>
      <c r="B31" s="18">
        <v>4598.3999999999996</v>
      </c>
      <c r="C31" s="18">
        <v>5693.4</v>
      </c>
    </row>
    <row r="32" spans="1:9" ht="15" x14ac:dyDescent="0.25">
      <c r="A32" s="30" t="s">
        <v>39</v>
      </c>
      <c r="B32" s="18">
        <v>3338.5</v>
      </c>
      <c r="C32" s="18">
        <v>6142</v>
      </c>
    </row>
    <row r="33" spans="1:3" ht="15" x14ac:dyDescent="0.25">
      <c r="A33" s="30" t="s">
        <v>42</v>
      </c>
      <c r="B33" s="18">
        <v>4586</v>
      </c>
      <c r="C33" s="18">
        <v>6320</v>
      </c>
    </row>
    <row r="34" spans="1:3" ht="15" x14ac:dyDescent="0.25">
      <c r="A34" s="30" t="s">
        <v>51</v>
      </c>
      <c r="B34" s="18">
        <v>5864.5</v>
      </c>
      <c r="C34" s="18">
        <v>4931.5</v>
      </c>
    </row>
    <row r="35" spans="1:3" ht="15" x14ac:dyDescent="0.25">
      <c r="A35" s="20" t="s">
        <v>37</v>
      </c>
      <c r="B35" s="18">
        <v>4452.75</v>
      </c>
      <c r="C35" s="18">
        <v>4607</v>
      </c>
    </row>
    <row r="36" spans="1:3" ht="15" x14ac:dyDescent="0.25">
      <c r="A36" s="30" t="s">
        <v>36</v>
      </c>
      <c r="B36" s="18">
        <v>3275</v>
      </c>
      <c r="C36" s="18">
        <v>5558</v>
      </c>
    </row>
    <row r="37" spans="1:3" ht="15" x14ac:dyDescent="0.25">
      <c r="A37" s="30" t="s">
        <v>50</v>
      </c>
      <c r="B37" s="18">
        <v>5630.5</v>
      </c>
      <c r="C37" s="18">
        <v>3656</v>
      </c>
    </row>
    <row r="38" spans="1:3" ht="15" x14ac:dyDescent="0.25">
      <c r="A38" s="20" t="s">
        <v>30</v>
      </c>
      <c r="B38" s="18">
        <v>4955.666666666667</v>
      </c>
      <c r="C38" s="18">
        <v>5114.333333333333</v>
      </c>
    </row>
    <row r="39" spans="1:3" ht="15" x14ac:dyDescent="0.25">
      <c r="A39"/>
      <c r="B39"/>
      <c r="C39"/>
    </row>
    <row r="40" spans="1:3" ht="15" x14ac:dyDescent="0.25">
      <c r="A40"/>
      <c r="B40"/>
      <c r="C40"/>
    </row>
    <row r="41" spans="1:3" ht="15" x14ac:dyDescent="0.25">
      <c r="A41"/>
      <c r="B41"/>
      <c r="C41"/>
    </row>
    <row r="42" spans="1:3" ht="15" x14ac:dyDescent="0.25">
      <c r="A42"/>
      <c r="B42"/>
      <c r="C42"/>
    </row>
    <row r="43" spans="1:3" ht="15" x14ac:dyDescent="0.25">
      <c r="A43"/>
      <c r="B43"/>
      <c r="C43"/>
    </row>
    <row r="44" spans="1:3" ht="15" x14ac:dyDescent="0.25">
      <c r="A44"/>
      <c r="B44"/>
      <c r="C44"/>
    </row>
    <row r="45" spans="1:3" ht="15" x14ac:dyDescent="0.25">
      <c r="A45"/>
      <c r="B45"/>
      <c r="C45"/>
    </row>
    <row r="46" spans="1:3" ht="15" x14ac:dyDescent="0.25">
      <c r="A46"/>
      <c r="B46"/>
      <c r="C46"/>
    </row>
    <row r="47" spans="1:3" ht="15" x14ac:dyDescent="0.25">
      <c r="A47"/>
      <c r="B47"/>
      <c r="C47"/>
    </row>
    <row r="48" spans="1:3" ht="15" x14ac:dyDescent="0.25">
      <c r="A48"/>
      <c r="B48"/>
      <c r="C48"/>
    </row>
    <row r="49" spans="1:3" ht="15" x14ac:dyDescent="0.25">
      <c r="A49"/>
      <c r="B49"/>
      <c r="C49"/>
    </row>
    <row r="50" spans="1:3" ht="15" x14ac:dyDescent="0.25">
      <c r="A50"/>
      <c r="B50"/>
      <c r="C50"/>
    </row>
    <row r="51" spans="1:3" ht="15" x14ac:dyDescent="0.25">
      <c r="A51"/>
      <c r="B51"/>
      <c r="C51"/>
    </row>
    <row r="52" spans="1:3" ht="15" x14ac:dyDescent="0.25">
      <c r="A52"/>
      <c r="B52"/>
      <c r="C52"/>
    </row>
    <row r="53" spans="1:3" ht="15" x14ac:dyDescent="0.25">
      <c r="A53"/>
      <c r="B53"/>
      <c r="C53"/>
    </row>
    <row r="54" spans="1:3" ht="15" x14ac:dyDescent="0.25">
      <c r="A54"/>
      <c r="B54"/>
      <c r="C54"/>
    </row>
    <row r="55" spans="1:3" ht="15" x14ac:dyDescent="0.25">
      <c r="A55"/>
      <c r="B55"/>
      <c r="C55"/>
    </row>
  </sheetData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Factura</vt:lpstr>
      <vt:lpstr>Tabla Dinámica</vt:lpstr>
      <vt:lpstr>Tabla Dinámica Ejercicio</vt:lpstr>
      <vt:lpstr>Facturacion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Programacion</cp:lastModifiedBy>
  <dcterms:created xsi:type="dcterms:W3CDTF">2016-08-24T06:51:14Z</dcterms:created>
  <dcterms:modified xsi:type="dcterms:W3CDTF">2023-05-04T14:06:10Z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bc2fd562-9748-4e98-9761-f0fbb557b9ec</vt:lpwstr>
  </property>
</Properties>
</file>