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008273A-3311-4B13-924D-C858E9532B5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incipal" sheetId="4" r:id="rId1"/>
    <sheet name="Resúmenes" sheetId="5" r:id="rId2"/>
    <sheet name="Tablas dinamicas" sheetId="7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G14" i="5" l="1"/>
  <c r="B13" i="5"/>
  <c r="B12" i="5"/>
  <c r="B11" i="5"/>
  <c r="B10" i="5"/>
  <c r="F10" i="5"/>
  <c r="F7" i="5"/>
  <c r="F6" i="5"/>
  <c r="F5" i="5"/>
  <c r="F4" i="5"/>
  <c r="C6" i="5"/>
  <c r="C5" i="5"/>
  <c r="B6" i="5"/>
  <c r="B5" i="5"/>
  <c r="C4" i="5"/>
  <c r="B4" i="5"/>
  <c r="G12" i="4"/>
  <c r="G13" i="4"/>
  <c r="G14" i="4"/>
  <c r="G15" i="4"/>
  <c r="G16" i="4"/>
  <c r="G17" i="4"/>
  <c r="G18" i="4"/>
  <c r="G19" i="4"/>
  <c r="G20" i="4"/>
  <c r="G21" i="4"/>
  <c r="G22" i="4"/>
  <c r="G11" i="4"/>
  <c r="E11" i="4"/>
  <c r="F12" i="4"/>
  <c r="F13" i="4"/>
  <c r="F14" i="4"/>
  <c r="F15" i="4"/>
  <c r="F16" i="4"/>
  <c r="F17" i="4"/>
  <c r="F18" i="4"/>
  <c r="F19" i="4"/>
  <c r="F20" i="4"/>
  <c r="F21" i="4"/>
  <c r="F22" i="4"/>
  <c r="F11" i="4"/>
  <c r="E12" i="4"/>
  <c r="E13" i="4"/>
  <c r="E14" i="4"/>
  <c r="E15" i="4"/>
  <c r="E16" i="4"/>
  <c r="E17" i="4"/>
  <c r="E18" i="4"/>
  <c r="E19" i="4"/>
  <c r="E20" i="4"/>
  <c r="E21" i="4"/>
  <c r="E22" i="4"/>
</calcChain>
</file>

<file path=xl/sharedStrings.xml><?xml version="1.0" encoding="utf-8"?>
<sst xmlns="http://schemas.openxmlformats.org/spreadsheetml/2006/main" count="84" uniqueCount="30">
  <si>
    <t>Tipo de Parcela</t>
  </si>
  <si>
    <t>Pequeña</t>
  </si>
  <si>
    <t>Mediana</t>
  </si>
  <si>
    <t>Grande</t>
  </si>
  <si>
    <t>Extra</t>
  </si>
  <si>
    <t>Cuota Diaria</t>
  </si>
  <si>
    <t>Tipo Alojamiento</t>
  </si>
  <si>
    <t>Tienda</t>
  </si>
  <si>
    <t>Bungalow</t>
  </si>
  <si>
    <t>Caravana</t>
  </si>
  <si>
    <t>Ocupantes</t>
  </si>
  <si>
    <t>Cuotas pendientes</t>
  </si>
  <si>
    <t>Importe Pendiente</t>
  </si>
  <si>
    <t>M2 por Ocupante</t>
  </si>
  <si>
    <t>Importe pendiente por ocupante</t>
  </si>
  <si>
    <t>Días pendientes de pago</t>
  </si>
  <si>
    <t>Importes pendientes de pago por tamaño de parcela</t>
  </si>
  <si>
    <t>Promedio deuda por tamaño de parcela para cada ocupante</t>
  </si>
  <si>
    <t>Deuda más alta</t>
  </si>
  <si>
    <t>Tipo de alojamiento con más deuda</t>
  </si>
  <si>
    <t>Importes pendientes</t>
  </si>
  <si>
    <t>Camping Familiar "El Pinar"</t>
  </si>
  <si>
    <t>Total general</t>
  </si>
  <si>
    <t>Suma de Días pendientes de pago</t>
  </si>
  <si>
    <t>Etiquetas de fila</t>
  </si>
  <si>
    <t>(Todas)</t>
  </si>
  <si>
    <t>Suma de Importe Pendiente</t>
  </si>
  <si>
    <t>Etiquetas de columna</t>
  </si>
  <si>
    <t>Suma de Ocupantes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</si>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</sst>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name val="Arial"/>
    </font>
    <font>
      <sz val="8"/>
      <name val="Arial"/>
    </font>
    <font>
      <b/>
      <sz val="16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69"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/>
        <right/>
        <top/>
        <bottom/>
        <vertical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[Excel-Ejercicio-14.xlsx]Tablas dinamicas!TablaDinámica5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dinamicas'!$B$22:$B$23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dinamicas'!$A$24:$A$28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dinamicas'!$B$24:$B$28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9AF-98EA-4DE35F57C0E8}"/>
            </c:ext>
          </c:extLst>
        </c:ser>
        <c:ser>
          <c:idx val="1"/>
          <c:order val="1"/>
          <c:tx>
            <c:strRef>
              <c:f>'Tablas dinamicas'!$C$22:$C$23</c:f>
              <c:strCache>
                <c:ptCount val="1"/>
                <c:pt idx="0">
                  <c:v>Caravana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dinamicas'!$A$24:$A$28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dinamicas'!$C$24:$C$28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3-49AF-98EA-4DE35F57C0E8}"/>
            </c:ext>
          </c:extLst>
        </c:ser>
        <c:ser>
          <c:idx val="2"/>
          <c:order val="2"/>
          <c:tx>
            <c:strRef>
              <c:f>'Tablas dinamicas'!$D$22:$D$23</c:f>
              <c:strCache>
                <c:ptCount val="1"/>
                <c:pt idx="0">
                  <c:v>Tienda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dinamicas'!$A$24:$A$28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dinamicas'!$D$24:$D$28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3-49AF-98EA-4DE35F57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5632"/>
        <c:axId val="498144592"/>
      </c:barChart>
      <c:catAx>
        <c:axId val="4981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44592"/>
        <c:crosses val="autoZero"/>
        <c:auto val="1"/>
        <c:lblAlgn val="ctr"/>
        <c:lblOffset val="100"/>
        <c:noMultiLvlLbl val="0"/>
      </c:catAx>
      <c:valAx>
        <c:axId val="4981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ublicdomainpictures.net/view-image.php?image=325881&amp;picture=camping-point-at-thailand" TargetMode="External"/><Relationship Id="rId2" Type="http://schemas.openxmlformats.org/officeDocument/2006/relationships/image" Target="../media/image1.jpeg"/><Relationship Id="rId1" Type="http://schemas.openxmlformats.org/officeDocument/2006/relationships/hyperlink" Target="Excel-Ejercicio-14.pd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556845</xdr:colOff>
      <xdr:row>1</xdr:row>
      <xdr:rowOff>43963</xdr:rowOff>
    </xdr:from>
    <xdr:to>
      <xdr:col>6</xdr:col>
      <xdr:colOff>1304192</xdr:colOff>
      <xdr:row>8</xdr:row>
      <xdr:rowOff>91890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1B77E1-B40B-322A-B278-DDA5835BC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729653" y="351694"/>
          <a:ext cx="1765789" cy="1176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9</xdr:row>
      <xdr:rowOff>66675</xdr:rowOff>
    </xdr:from>
    <xdr:to>
      <xdr:col>8</xdr:col>
      <xdr:colOff>781050</xdr:colOff>
      <xdr:row>26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C892A-9E42-6D25-1663-5FEDAF5DE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cion" refreshedDate="45026.82243148148" createdVersion="8" refreshedVersion="8" minRefreshableVersion="3" recordCount="12" xr:uid="{A3932923-384E-40DE-9D2F-759BA0E3ECD0}">
  <cacheSource type="worksheet">
    <worksheetSource ref="A10:G22" sheet="Principal"/>
  </cacheSource>
  <cacheFields count="7">
    <cacheField name="Tipo Alojamiento" numFmtId="0">
      <sharedItems count="3">
        <s v="Tienda"/>
        <s v="Bungalow"/>
        <s v="Caravana"/>
      </sharedItems>
    </cacheField>
    <cacheField name="Tipo de 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  <cacheField name="Días pendientes de pago" numFmtId="0">
      <sharedItems containsSemiMixedTypes="0" containsString="0" containsNumber="1" containsInteger="1" minValue="0" maxValue="5"/>
    </cacheField>
    <cacheField name="Importe Pendiente" numFmtId="164">
      <sharedItems containsSemiMixedTypes="0" containsString="0" containsNumber="1" containsInteger="1" minValue="0" maxValue="300" count="9">
        <n v="30"/>
        <n v="90"/>
        <n v="0"/>
        <n v="300"/>
        <n v="60"/>
        <n v="40"/>
        <n v="15"/>
        <n v="160"/>
        <n v="240"/>
      </sharedItems>
    </cacheField>
    <cacheField name="M2 por Ocupante" numFmtId="2">
      <sharedItems containsSemiMixedTypes="0" containsString="0" containsNumber="1" minValue="5" maxValue="12.5"/>
    </cacheField>
    <cacheField name="Importe pendiente por ocupante" numFmtId="164">
      <sharedItems containsSemiMixedTypes="0" containsString="0" containsNumb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"/>
    <n v="2"/>
    <x v="0"/>
    <n v="7.5"/>
    <n v="15"/>
  </r>
  <r>
    <x v="0"/>
    <x v="1"/>
    <n v="4"/>
    <n v="3"/>
    <x v="1"/>
    <n v="6.25"/>
    <n v="22.5"/>
  </r>
  <r>
    <x v="0"/>
    <x v="2"/>
    <n v="5"/>
    <n v="0"/>
    <x v="2"/>
    <n v="7"/>
    <n v="0"/>
  </r>
  <r>
    <x v="0"/>
    <x v="3"/>
    <n v="4"/>
    <n v="5"/>
    <x v="3"/>
    <n v="12.5"/>
    <n v="75"/>
  </r>
  <r>
    <x v="1"/>
    <x v="0"/>
    <n v="3"/>
    <n v="0"/>
    <x v="2"/>
    <n v="5"/>
    <n v="0"/>
  </r>
  <r>
    <x v="1"/>
    <x v="1"/>
    <n v="4"/>
    <n v="2"/>
    <x v="4"/>
    <n v="6.25"/>
    <n v="15"/>
  </r>
  <r>
    <x v="1"/>
    <x v="2"/>
    <n v="4"/>
    <n v="1"/>
    <x v="5"/>
    <n v="8.75"/>
    <n v="10"/>
  </r>
  <r>
    <x v="1"/>
    <x v="3"/>
    <n v="5"/>
    <n v="1"/>
    <x v="4"/>
    <n v="10"/>
    <n v="12"/>
  </r>
  <r>
    <x v="2"/>
    <x v="0"/>
    <n v="2"/>
    <n v="1"/>
    <x v="6"/>
    <n v="7.5"/>
    <n v="7.5"/>
  </r>
  <r>
    <x v="2"/>
    <x v="1"/>
    <n v="2"/>
    <n v="2"/>
    <x v="4"/>
    <n v="12.5"/>
    <n v="30"/>
  </r>
  <r>
    <x v="2"/>
    <x v="2"/>
    <n v="6"/>
    <n v="4"/>
    <x v="7"/>
    <n v="5.833333333333333"/>
    <n v="26.666666666666668"/>
  </r>
  <r>
    <x v="2"/>
    <x v="3"/>
    <n v="5"/>
    <n v="4"/>
    <x v="8"/>
    <n v="1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394A-7AD7-42B3-A3AB-5B06C950C044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4:A35" firstHeaderRow="1" firstDataRow="1" firstDataCol="0"/>
  <pivotFields count="7">
    <pivotField showAll="0"/>
    <pivotField showAll="0"/>
    <pivotField showAll="0"/>
    <pivotField showAll="0"/>
    <pivotField dataField="1" numFmtId="164" showAll="0">
      <items count="10">
        <item x="2"/>
        <item x="6"/>
        <item x="0"/>
        <item x="5"/>
        <item x="4"/>
        <item x="1"/>
        <item x="7"/>
        <item x="8"/>
        <item x="3"/>
        <item t="default"/>
      </items>
    </pivotField>
    <pivotField numFmtId="2" showAll="0"/>
    <pivotField numFmtId="164" showAll="0"/>
  </pivotFields>
  <rowItems count="1">
    <i/>
  </rowItems>
  <colItems count="1">
    <i/>
  </colItems>
  <dataFields count="1">
    <dataField name="Suma de Importe Pendiente" fld="4" baseField="0" baseItem="0"/>
  </dataFields>
  <formats count="4"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41FE8-98E3-4110-935C-27BF1AD62042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2:E28" firstHeaderRow="1" firstDataRow="2" firstDataCol="1"/>
  <pivotFields count="7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numFmtId="164" showAll="0"/>
    <pivotField numFmtId="2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Ocupantes" fld="2" baseField="0" baseItem="0"/>
  </dataFields>
  <formats count="26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0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Col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type="topRight" dataOnly="0" labelOnly="1" outline="0" fieldPosition="0"/>
    </format>
    <format dxfId="31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30">
      <pivotArea field="0" type="button" dataOnly="0" labelOnly="1" outline="0" axis="axisCol" fieldPosition="0"/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outline="0" collapsedLevelsAreSubtotals="1" fieldPosition="0">
        <references count="1">
          <reference field="0" count="2" selected="0">
            <x v="1"/>
            <x v="2"/>
          </reference>
        </references>
      </pivotArea>
    </format>
    <format dxfId="27">
      <pivotArea grandCol="1" outline="0" collapsedLevelsAreSubtotals="1" fieldPosition="0"/>
    </format>
    <format dxfId="26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25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39637-A894-46B8-974A-F31CB59618B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amaño" colHeaderCaption="Tipo Alojamiento">
  <location ref="A3:E9" firstHeaderRow="1" firstDataRow="2" firstDataCol="1"/>
  <pivotFields count="7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  <pivotField numFmtId="164" showAll="0"/>
    <pivotField numFmtId="2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Días pendientes de pago" fld="3" baseField="0" baseItem="0"/>
  </dataFields>
  <formats count="21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type="origin" dataOnly="0" labelOnly="1" outline="0" fieldPosition="0"/>
    </format>
    <format dxfId="57">
      <pivotArea field="0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Col="1" outline="0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2">
      <pivotArea type="topRight" dataOnly="0" labelOnly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E790B-70E5-48DA-8C0C-FBAE10CF650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" firstHeaderRow="0" firstDataRow="0" firstDataCol="0" rowPageCount="2" colPageCount="1"/>
  <pivotFields count="7"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Page" numFmtId="164" showAll="0">
      <items count="10">
        <item x="2"/>
        <item x="6"/>
        <item x="0"/>
        <item x="5"/>
        <item x="4"/>
        <item x="1"/>
        <item x="7"/>
        <item x="8"/>
        <item x="3"/>
        <item t="default"/>
      </items>
    </pivotField>
    <pivotField numFmtId="2" showAll="0"/>
    <pivotField numFmtId="164" showAll="0"/>
  </pivotFields>
  <pageFields count="2">
    <pageField fld="4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130" workbookViewId="0">
      <selection activeCell="G11" sqref="G11"/>
    </sheetView>
  </sheetViews>
  <sheetFormatPr baseColWidth="10" defaultColWidth="10.7109375" defaultRowHeight="12.75" x14ac:dyDescent="0.2"/>
  <cols>
    <col min="1" max="1" width="14.7109375" bestFit="1" customWidth="1"/>
    <col min="2" max="2" width="13.85546875" bestFit="1" customWidth="1"/>
    <col min="3" max="3" width="11.140625" bestFit="1" customWidth="1"/>
    <col min="4" max="4" width="21.7109375" bestFit="1" customWidth="1"/>
    <col min="5" max="5" width="16.140625" bestFit="1" customWidth="1"/>
    <col min="6" max="6" width="15.28515625" bestFit="1" customWidth="1"/>
    <col min="7" max="7" width="27.42578125" bestFit="1" customWidth="1"/>
  </cols>
  <sheetData>
    <row r="1" spans="1:7" ht="24" customHeight="1" x14ac:dyDescent="0.3">
      <c r="A1" s="14" t="s">
        <v>21</v>
      </c>
      <c r="B1" s="14"/>
      <c r="C1" s="14"/>
      <c r="D1" s="14"/>
      <c r="E1" s="14"/>
      <c r="F1" s="14"/>
      <c r="G1" s="14"/>
    </row>
    <row r="3" spans="1:7" x14ac:dyDescent="0.2">
      <c r="A3" s="15" t="s">
        <v>0</v>
      </c>
      <c r="B3" s="16"/>
      <c r="C3" s="2" t="s">
        <v>5</v>
      </c>
    </row>
    <row r="4" spans="1:7" x14ac:dyDescent="0.2">
      <c r="A4" s="2" t="s">
        <v>1</v>
      </c>
      <c r="B4" s="2">
        <v>15</v>
      </c>
      <c r="C4" s="3">
        <v>15</v>
      </c>
    </row>
    <row r="5" spans="1:7" x14ac:dyDescent="0.2">
      <c r="A5" s="2" t="s">
        <v>2</v>
      </c>
      <c r="B5" s="2">
        <v>25</v>
      </c>
      <c r="C5" s="3">
        <v>30</v>
      </c>
    </row>
    <row r="6" spans="1:7" x14ac:dyDescent="0.2">
      <c r="A6" s="2" t="s">
        <v>3</v>
      </c>
      <c r="B6" s="2">
        <v>35</v>
      </c>
      <c r="C6" s="3">
        <v>40</v>
      </c>
    </row>
    <row r="7" spans="1:7" x14ac:dyDescent="0.2">
      <c r="A7" s="2" t="s">
        <v>4</v>
      </c>
      <c r="B7" s="2">
        <v>50</v>
      </c>
      <c r="C7" s="3">
        <v>60</v>
      </c>
    </row>
    <row r="10" spans="1:7" s="1" customFormat="1" ht="48.75" customHeight="1" x14ac:dyDescent="0.2">
      <c r="A10" s="2" t="s">
        <v>6</v>
      </c>
      <c r="B10" s="2" t="s">
        <v>0</v>
      </c>
      <c r="C10" s="2" t="s">
        <v>10</v>
      </c>
      <c r="D10" s="2" t="s">
        <v>15</v>
      </c>
      <c r="E10" s="2" t="s">
        <v>12</v>
      </c>
      <c r="F10" s="2" t="s">
        <v>13</v>
      </c>
      <c r="G10" s="2" t="s">
        <v>14</v>
      </c>
    </row>
    <row r="11" spans="1:7" x14ac:dyDescent="0.2">
      <c r="A11" s="2" t="s">
        <v>7</v>
      </c>
      <c r="B11" s="2" t="s">
        <v>1</v>
      </c>
      <c r="C11" s="2">
        <v>2</v>
      </c>
      <c r="D11" s="2">
        <v>2</v>
      </c>
      <c r="E11" s="3">
        <f>IF(B11=$A$4,D11*$C$4,IF(B11=$A$5,D11*$C$5,IF(B11=$A$6,D11*$C$6,D11*$C$7)))</f>
        <v>30</v>
      </c>
      <c r="F11" s="5">
        <f>IF(B11=$A$4,$B$4/C11,IF(B11=$A$5,$B$5/C11,IF(B11=$A$6,$B$6/C11,$B$7/C11)))</f>
        <v>7.5</v>
      </c>
      <c r="G11" s="3">
        <f>E11/C11</f>
        <v>15</v>
      </c>
    </row>
    <row r="12" spans="1:7" x14ac:dyDescent="0.2">
      <c r="A12" s="2" t="s">
        <v>7</v>
      </c>
      <c r="B12" s="2" t="s">
        <v>2</v>
      </c>
      <c r="C12" s="2">
        <v>4</v>
      </c>
      <c r="D12" s="2">
        <v>3</v>
      </c>
      <c r="E12" s="3">
        <f t="shared" ref="E12:E22" si="0">IF(B12=$A$4,D12*$C$4,IF(B12=$A$5,D12*$C$5,IF(B12=$A$6,D12*$C$6,D12*$C$7)))</f>
        <v>90</v>
      </c>
      <c r="F12" s="5">
        <f t="shared" ref="F12:F22" si="1">IF(B12=$A$4,$B$4/C12,IF(B12=$A$5,$B$5/C12,IF(B12=$A$6,$B$6/C12,$B$7/C12)))</f>
        <v>6.25</v>
      </c>
      <c r="G12" s="3">
        <f t="shared" ref="G12:G22" si="2">E12/C12</f>
        <v>22.5</v>
      </c>
    </row>
    <row r="13" spans="1:7" x14ac:dyDescent="0.2">
      <c r="A13" s="2" t="s">
        <v>7</v>
      </c>
      <c r="B13" s="2" t="s">
        <v>3</v>
      </c>
      <c r="C13" s="2">
        <v>5</v>
      </c>
      <c r="D13" s="2">
        <v>0</v>
      </c>
      <c r="E13" s="3">
        <f t="shared" si="0"/>
        <v>0</v>
      </c>
      <c r="F13" s="5">
        <f t="shared" si="1"/>
        <v>7</v>
      </c>
      <c r="G13" s="3">
        <f t="shared" si="2"/>
        <v>0</v>
      </c>
    </row>
    <row r="14" spans="1:7" x14ac:dyDescent="0.2">
      <c r="A14" s="2" t="s">
        <v>7</v>
      </c>
      <c r="B14" s="2" t="s">
        <v>4</v>
      </c>
      <c r="C14" s="2">
        <v>4</v>
      </c>
      <c r="D14" s="2">
        <v>5</v>
      </c>
      <c r="E14" s="3">
        <f t="shared" si="0"/>
        <v>300</v>
      </c>
      <c r="F14" s="5">
        <f t="shared" si="1"/>
        <v>12.5</v>
      </c>
      <c r="G14" s="3">
        <f t="shared" si="2"/>
        <v>75</v>
      </c>
    </row>
    <row r="15" spans="1:7" x14ac:dyDescent="0.2">
      <c r="A15" s="2" t="s">
        <v>8</v>
      </c>
      <c r="B15" s="2" t="s">
        <v>1</v>
      </c>
      <c r="C15" s="2">
        <v>3</v>
      </c>
      <c r="D15" s="2">
        <v>0</v>
      </c>
      <c r="E15" s="3">
        <f t="shared" si="0"/>
        <v>0</v>
      </c>
      <c r="F15" s="5">
        <f t="shared" si="1"/>
        <v>5</v>
      </c>
      <c r="G15" s="3">
        <f t="shared" si="2"/>
        <v>0</v>
      </c>
    </row>
    <row r="16" spans="1:7" x14ac:dyDescent="0.2">
      <c r="A16" s="2" t="s">
        <v>8</v>
      </c>
      <c r="B16" s="2" t="s">
        <v>2</v>
      </c>
      <c r="C16" s="2">
        <v>4</v>
      </c>
      <c r="D16" s="2">
        <v>2</v>
      </c>
      <c r="E16" s="3">
        <f t="shared" si="0"/>
        <v>60</v>
      </c>
      <c r="F16" s="5">
        <f t="shared" si="1"/>
        <v>6.25</v>
      </c>
      <c r="G16" s="3">
        <f t="shared" si="2"/>
        <v>15</v>
      </c>
    </row>
    <row r="17" spans="1:7" x14ac:dyDescent="0.2">
      <c r="A17" s="2" t="s">
        <v>8</v>
      </c>
      <c r="B17" s="2" t="s">
        <v>3</v>
      </c>
      <c r="C17" s="2">
        <v>4</v>
      </c>
      <c r="D17" s="2">
        <v>1</v>
      </c>
      <c r="E17" s="3">
        <f t="shared" si="0"/>
        <v>40</v>
      </c>
      <c r="F17" s="5">
        <f t="shared" si="1"/>
        <v>8.75</v>
      </c>
      <c r="G17" s="3">
        <f t="shared" si="2"/>
        <v>10</v>
      </c>
    </row>
    <row r="18" spans="1:7" x14ac:dyDescent="0.2">
      <c r="A18" s="2" t="s">
        <v>8</v>
      </c>
      <c r="B18" s="2" t="s">
        <v>4</v>
      </c>
      <c r="C18" s="2">
        <v>5</v>
      </c>
      <c r="D18" s="2">
        <v>1</v>
      </c>
      <c r="E18" s="3">
        <f t="shared" si="0"/>
        <v>60</v>
      </c>
      <c r="F18" s="5">
        <f t="shared" si="1"/>
        <v>10</v>
      </c>
      <c r="G18" s="3">
        <f t="shared" si="2"/>
        <v>12</v>
      </c>
    </row>
    <row r="19" spans="1:7" x14ac:dyDescent="0.2">
      <c r="A19" s="2" t="s">
        <v>9</v>
      </c>
      <c r="B19" s="2" t="s">
        <v>1</v>
      </c>
      <c r="C19" s="2">
        <v>2</v>
      </c>
      <c r="D19" s="2">
        <v>1</v>
      </c>
      <c r="E19" s="3">
        <f t="shared" si="0"/>
        <v>15</v>
      </c>
      <c r="F19" s="5">
        <f t="shared" si="1"/>
        <v>7.5</v>
      </c>
      <c r="G19" s="3">
        <f t="shared" si="2"/>
        <v>7.5</v>
      </c>
    </row>
    <row r="20" spans="1:7" x14ac:dyDescent="0.2">
      <c r="A20" s="2" t="s">
        <v>9</v>
      </c>
      <c r="B20" s="2" t="s">
        <v>2</v>
      </c>
      <c r="C20" s="2">
        <v>2</v>
      </c>
      <c r="D20" s="2">
        <v>2</v>
      </c>
      <c r="E20" s="3">
        <f t="shared" si="0"/>
        <v>60</v>
      </c>
      <c r="F20" s="5">
        <f t="shared" si="1"/>
        <v>12.5</v>
      </c>
      <c r="G20" s="3">
        <f t="shared" si="2"/>
        <v>30</v>
      </c>
    </row>
    <row r="21" spans="1:7" x14ac:dyDescent="0.2">
      <c r="A21" s="2" t="s">
        <v>9</v>
      </c>
      <c r="B21" s="2" t="s">
        <v>3</v>
      </c>
      <c r="C21" s="2">
        <v>6</v>
      </c>
      <c r="D21" s="2">
        <v>4</v>
      </c>
      <c r="E21" s="3">
        <f t="shared" si="0"/>
        <v>160</v>
      </c>
      <c r="F21" s="5">
        <f t="shared" si="1"/>
        <v>5.833333333333333</v>
      </c>
      <c r="G21" s="3">
        <f t="shared" si="2"/>
        <v>26.666666666666668</v>
      </c>
    </row>
    <row r="22" spans="1:7" x14ac:dyDescent="0.2">
      <c r="A22" s="2" t="s">
        <v>9</v>
      </c>
      <c r="B22" s="2" t="s">
        <v>4</v>
      </c>
      <c r="C22" s="2">
        <v>5</v>
      </c>
      <c r="D22" s="2">
        <v>4</v>
      </c>
      <c r="E22" s="3">
        <f t="shared" si="0"/>
        <v>240</v>
      </c>
      <c r="F22" s="5">
        <f t="shared" si="1"/>
        <v>10</v>
      </c>
      <c r="G22" s="3">
        <f t="shared" si="2"/>
        <v>48</v>
      </c>
    </row>
    <row r="25" spans="1:7" x14ac:dyDescent="0.2">
      <c r="A25" s="13"/>
      <c r="B25" s="13"/>
    </row>
  </sheetData>
  <mergeCells count="3">
    <mergeCell ref="A25:B25"/>
    <mergeCell ref="A1:G1"/>
    <mergeCell ref="A3:B3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4"/>
  <sheetViews>
    <sheetView zoomScale="115" workbookViewId="0">
      <selection activeCell="B19" sqref="B19"/>
    </sheetView>
  </sheetViews>
  <sheetFormatPr baseColWidth="10" defaultRowHeight="12.75" x14ac:dyDescent="0.2"/>
  <cols>
    <col min="1" max="1" width="25.140625" customWidth="1"/>
    <col min="2" max="2" width="25.85546875" customWidth="1"/>
    <col min="3" max="3" width="17.85546875" bestFit="1" customWidth="1"/>
    <col min="5" max="5" width="23.140625" customWidth="1"/>
    <col min="6" max="6" width="19.28515625" customWidth="1"/>
    <col min="7" max="7" width="14.42578125" customWidth="1"/>
  </cols>
  <sheetData>
    <row r="3" spans="1:7" ht="30" customHeight="1" x14ac:dyDescent="0.2">
      <c r="A3" s="2"/>
      <c r="B3" s="2" t="s">
        <v>11</v>
      </c>
      <c r="C3" s="2" t="s">
        <v>20</v>
      </c>
      <c r="E3" s="6" t="s">
        <v>16</v>
      </c>
      <c r="F3" s="7"/>
    </row>
    <row r="4" spans="1:7" x14ac:dyDescent="0.2">
      <c r="A4" s="2" t="s">
        <v>7</v>
      </c>
      <c r="B4" s="4">
        <f>SUMIF(Principal!$A$11:$A$22,"=Tienda",Principal!$D$11:$D$22)</f>
        <v>10</v>
      </c>
      <c r="C4" s="2">
        <f>SUMIF(Principal!$A$11:$A$22,"=Tienda",Principal!$E$11:$E$22)</f>
        <v>420</v>
      </c>
      <c r="E4" s="2" t="s">
        <v>1</v>
      </c>
      <c r="F4" s="2">
        <f>SUMIF(Principal!$B$11:$B$22,"=Pequeña",Principal!$E$11:$E$22)</f>
        <v>45</v>
      </c>
    </row>
    <row r="5" spans="1:7" x14ac:dyDescent="0.2">
      <c r="A5" s="2" t="s">
        <v>8</v>
      </c>
      <c r="B5" s="4">
        <f>SUMIF(Principal!$A$11:$A$22,"=Bungalow",Principal!$D$11:$D$22)</f>
        <v>4</v>
      </c>
      <c r="C5" s="2">
        <f>SUMIF(Principal!$A$11:$A$22,"=Bungalow",Principal!$E$11:$E$22)</f>
        <v>160</v>
      </c>
      <c r="E5" s="2" t="s">
        <v>2</v>
      </c>
      <c r="F5" s="2">
        <f>SUMIF(Principal!$B$11:$B$22,"=Mediana",Principal!$E$11:$E$22)</f>
        <v>210</v>
      </c>
    </row>
    <row r="6" spans="1:7" x14ac:dyDescent="0.2">
      <c r="A6" s="2" t="s">
        <v>9</v>
      </c>
      <c r="B6" s="4">
        <f>SUMIF(Principal!$A$11:$A$22,"=Caravana",Principal!$D$11:$D$22)</f>
        <v>11</v>
      </c>
      <c r="C6" s="2">
        <f>SUMIF(Principal!$A$11:$A$22,"=Caravana",Principal!$E$11:$E$22)</f>
        <v>475</v>
      </c>
      <c r="E6" s="2" t="s">
        <v>3</v>
      </c>
      <c r="F6" s="2">
        <f>SUMIF(Principal!$B$11:$B$22,"=Grande",Principal!$E$11:$E$22)</f>
        <v>200</v>
      </c>
    </row>
    <row r="7" spans="1:7" x14ac:dyDescent="0.2">
      <c r="E7" s="2" t="s">
        <v>4</v>
      </c>
      <c r="F7" s="2">
        <f>SUMIF(Principal!$B$11:$B$22,"=Extra",Principal!$E$11:$E$22)</f>
        <v>600</v>
      </c>
    </row>
    <row r="9" spans="1:7" ht="30" customHeight="1" x14ac:dyDescent="0.2">
      <c r="A9" s="15" t="s">
        <v>17</v>
      </c>
      <c r="B9" s="16"/>
    </row>
    <row r="10" spans="1:7" x14ac:dyDescent="0.2">
      <c r="A10" s="2" t="s">
        <v>1</v>
      </c>
      <c r="B10" s="5">
        <f>F4/SUMIF(Principal!$B$11:$B$22,"=Pequeña",Principal!$C$11:$C$22)</f>
        <v>6.4285714285714288</v>
      </c>
      <c r="E10" s="2" t="s">
        <v>18</v>
      </c>
      <c r="F10" s="3">
        <f>MAX(Principal!E11:E22)</f>
        <v>300</v>
      </c>
    </row>
    <row r="11" spans="1:7" x14ac:dyDescent="0.2">
      <c r="A11" s="2" t="s">
        <v>2</v>
      </c>
      <c r="B11" s="5">
        <f>F5/SUMIF(Principal!$B$11:$B$22,"=Mediana",Principal!$C$11:$C$22)</f>
        <v>21</v>
      </c>
      <c r="C11" s="8"/>
    </row>
    <row r="12" spans="1:7" x14ac:dyDescent="0.2">
      <c r="A12" s="2" t="s">
        <v>3</v>
      </c>
      <c r="B12" s="5">
        <f>F6/SUMIF(Principal!$B$11:$B$22,"=Grande",Principal!$C$11:$C$22)</f>
        <v>13.333333333333334</v>
      </c>
    </row>
    <row r="13" spans="1:7" x14ac:dyDescent="0.2">
      <c r="A13" s="2" t="s">
        <v>4</v>
      </c>
      <c r="B13" s="5">
        <f>F7/SUMIF(Principal!$B$11:$B$22,"=Extra",Principal!$C$11:$C$22)</f>
        <v>42.857142857142854</v>
      </c>
    </row>
    <row r="14" spans="1:7" x14ac:dyDescent="0.2">
      <c r="E14" s="2" t="s">
        <v>19</v>
      </c>
      <c r="F14" s="2"/>
      <c r="G14" s="2" t="str">
        <f>INDEX(Principal!A11:G22,MATCH(F10,Principal!E11:E22,0),1)</f>
        <v>Tienda</v>
      </c>
    </row>
  </sheetData>
  <mergeCells count="1">
    <mergeCell ref="A9:B9"/>
  </mergeCells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B3D6-F103-48E2-AEF0-666BB657EBA6}">
  <dimension ref="A3:E35"/>
  <sheetViews>
    <sheetView tabSelected="1" workbookViewId="0">
      <selection activeCell="C15" sqref="C15"/>
    </sheetView>
  </sheetViews>
  <sheetFormatPr baseColWidth="10" defaultRowHeight="12.75" x14ac:dyDescent="0.2"/>
  <cols>
    <col min="1" max="1" width="27" bestFit="1" customWidth="1"/>
    <col min="2" max="9" width="23" bestFit="1" customWidth="1"/>
    <col min="10" max="10" width="13.140625" bestFit="1" customWidth="1"/>
    <col min="11" max="11" width="10.85546875" bestFit="1" customWidth="1"/>
    <col min="12" max="12" width="14" bestFit="1" customWidth="1"/>
    <col min="13" max="15" width="11.140625" bestFit="1" customWidth="1"/>
    <col min="16" max="16" width="14.28515625" bestFit="1" customWidth="1"/>
    <col min="17" max="17" width="13.140625" bestFit="1" customWidth="1"/>
    <col min="18" max="18" width="13.28515625" bestFit="1" customWidth="1"/>
    <col min="19" max="19" width="10.140625" bestFit="1" customWidth="1"/>
    <col min="20" max="20" width="13.28515625" bestFit="1" customWidth="1"/>
    <col min="21" max="21" width="13.140625" bestFit="1" customWidth="1"/>
  </cols>
  <sheetData>
    <row r="3" spans="1:5" x14ac:dyDescent="0.2">
      <c r="A3" s="10" t="s">
        <v>23</v>
      </c>
      <c r="B3" s="17" t="s">
        <v>6</v>
      </c>
      <c r="C3" s="20"/>
      <c r="D3" s="19"/>
      <c r="E3" s="19"/>
    </row>
    <row r="4" spans="1:5" x14ac:dyDescent="0.2">
      <c r="A4" s="10" t="s">
        <v>29</v>
      </c>
      <c r="B4" s="10" t="s">
        <v>8</v>
      </c>
      <c r="C4" s="18" t="s">
        <v>9</v>
      </c>
      <c r="D4" s="18" t="s">
        <v>7</v>
      </c>
      <c r="E4" s="18" t="s">
        <v>22</v>
      </c>
    </row>
    <row r="5" spans="1:5" x14ac:dyDescent="0.2">
      <c r="A5" s="9" t="s">
        <v>4</v>
      </c>
      <c r="B5" s="2">
        <v>1</v>
      </c>
      <c r="C5" s="2">
        <v>4</v>
      </c>
      <c r="D5" s="2">
        <v>5</v>
      </c>
      <c r="E5" s="2">
        <v>10</v>
      </c>
    </row>
    <row r="6" spans="1:5" x14ac:dyDescent="0.2">
      <c r="A6" s="9" t="s">
        <v>3</v>
      </c>
      <c r="B6" s="2">
        <v>1</v>
      </c>
      <c r="C6" s="2">
        <v>4</v>
      </c>
      <c r="D6" s="2">
        <v>0</v>
      </c>
      <c r="E6" s="2">
        <v>5</v>
      </c>
    </row>
    <row r="7" spans="1:5" x14ac:dyDescent="0.2">
      <c r="A7" s="9" t="s">
        <v>2</v>
      </c>
      <c r="B7" s="2">
        <v>2</v>
      </c>
      <c r="C7" s="2">
        <v>2</v>
      </c>
      <c r="D7" s="2">
        <v>3</v>
      </c>
      <c r="E7" s="2">
        <v>7</v>
      </c>
    </row>
    <row r="8" spans="1:5" x14ac:dyDescent="0.2">
      <c r="A8" s="9" t="s">
        <v>1</v>
      </c>
      <c r="B8" s="2">
        <v>0</v>
      </c>
      <c r="C8" s="2">
        <v>1</v>
      </c>
      <c r="D8" s="2">
        <v>2</v>
      </c>
      <c r="E8" s="2">
        <v>3</v>
      </c>
    </row>
    <row r="9" spans="1:5" x14ac:dyDescent="0.2">
      <c r="A9" s="11" t="s">
        <v>22</v>
      </c>
      <c r="B9" s="10">
        <v>4</v>
      </c>
      <c r="C9" s="10">
        <v>11</v>
      </c>
      <c r="D9" s="10">
        <v>10</v>
      </c>
      <c r="E9" s="10">
        <v>25</v>
      </c>
    </row>
    <row r="13" spans="1:5" x14ac:dyDescent="0.2">
      <c r="A13" s="10" t="s">
        <v>12</v>
      </c>
      <c r="B13" s="10" t="s">
        <v>25</v>
      </c>
    </row>
    <row r="14" spans="1:5" x14ac:dyDescent="0.2">
      <c r="A14" s="10" t="s">
        <v>6</v>
      </c>
      <c r="B14" s="10" t="s">
        <v>25</v>
      </c>
    </row>
    <row r="22" spans="1:5" x14ac:dyDescent="0.2">
      <c r="A22" s="10" t="s">
        <v>28</v>
      </c>
      <c r="B22" s="10" t="s">
        <v>27</v>
      </c>
      <c r="C22" s="12"/>
      <c r="D22" s="12"/>
      <c r="E22" s="12"/>
    </row>
    <row r="23" spans="1:5" x14ac:dyDescent="0.2">
      <c r="A23" s="10" t="s">
        <v>24</v>
      </c>
      <c r="B23" s="10" t="s">
        <v>8</v>
      </c>
      <c r="C23" s="10" t="s">
        <v>9</v>
      </c>
      <c r="D23" s="10" t="s">
        <v>7</v>
      </c>
      <c r="E23" s="10" t="s">
        <v>22</v>
      </c>
    </row>
    <row r="24" spans="1:5" x14ac:dyDescent="0.2">
      <c r="A24" s="9" t="s">
        <v>4</v>
      </c>
      <c r="B24" s="2">
        <v>5</v>
      </c>
      <c r="C24" s="2">
        <v>5</v>
      </c>
      <c r="D24" s="2">
        <v>4</v>
      </c>
      <c r="E24" s="2">
        <v>14</v>
      </c>
    </row>
    <row r="25" spans="1:5" x14ac:dyDescent="0.2">
      <c r="A25" s="9" t="s">
        <v>3</v>
      </c>
      <c r="B25" s="2">
        <v>4</v>
      </c>
      <c r="C25" s="2">
        <v>6</v>
      </c>
      <c r="D25" s="2">
        <v>5</v>
      </c>
      <c r="E25" s="2">
        <v>15</v>
      </c>
    </row>
    <row r="26" spans="1:5" x14ac:dyDescent="0.2">
      <c r="A26" s="9" t="s">
        <v>2</v>
      </c>
      <c r="B26" s="2">
        <v>4</v>
      </c>
      <c r="C26" s="2">
        <v>2</v>
      </c>
      <c r="D26" s="2">
        <v>4</v>
      </c>
      <c r="E26" s="2">
        <v>10</v>
      </c>
    </row>
    <row r="27" spans="1:5" x14ac:dyDescent="0.2">
      <c r="A27" s="9" t="s">
        <v>1</v>
      </c>
      <c r="B27" s="2">
        <v>3</v>
      </c>
      <c r="C27" s="2">
        <v>2</v>
      </c>
      <c r="D27" s="2">
        <v>2</v>
      </c>
      <c r="E27" s="2">
        <v>7</v>
      </c>
    </row>
    <row r="28" spans="1:5" x14ac:dyDescent="0.2">
      <c r="A28" s="11" t="s">
        <v>22</v>
      </c>
      <c r="B28" s="10">
        <v>16</v>
      </c>
      <c r="C28" s="10">
        <v>15</v>
      </c>
      <c r="D28" s="10">
        <v>15</v>
      </c>
      <c r="E28" s="10">
        <v>46</v>
      </c>
    </row>
    <row r="34" spans="1:1" x14ac:dyDescent="0.2">
      <c r="A34" s="10" t="s">
        <v>26</v>
      </c>
    </row>
    <row r="35" spans="1:1" x14ac:dyDescent="0.2">
      <c r="A35" s="2">
        <v>1055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Resúmenes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2011-07-25T18:15:31Z</dcterms:created>
  <dcterms:modified xsi:type="dcterms:W3CDTF">2023-04-11T14:36:31Z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b1ce7201-fecd-4c17-ae97-606a6eb1e8ed</vt:lpwstr>
  </property>
</Properties>
</file>