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anbakker/Thermostaatcontroller/"/>
    </mc:Choice>
  </mc:AlternateContent>
  <xr:revisionPtr revIDLastSave="0" documentId="8_{C9F27709-85CC-A94A-9B42-DEBA1B0953AD}" xr6:coauthVersionLast="47" xr6:coauthVersionMax="47" xr10:uidLastSave="{00000000-0000-0000-0000-000000000000}"/>
  <bookViews>
    <workbookView xWindow="0" yWindow="500" windowWidth="33600" windowHeight="18940" xr2:uid="{14559BB1-9E98-3247-BC52-C91E48C2E6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1" l="1"/>
  <c r="C23" i="1" s="1"/>
  <c r="D23" i="1" s="1"/>
  <c r="E23" i="1" s="1"/>
  <c r="B22" i="1"/>
  <c r="C22" i="1" s="1"/>
  <c r="D22" i="1" s="1"/>
  <c r="E22" i="1" s="1"/>
  <c r="J33" i="1"/>
  <c r="I33" i="1"/>
  <c r="B21" i="1"/>
  <c r="C21" i="1" s="1"/>
  <c r="B2" i="1"/>
  <c r="C2" i="1" s="1"/>
  <c r="F5" i="1" s="1"/>
  <c r="B3" i="1"/>
  <c r="C3" i="1" s="1"/>
  <c r="F6" i="1" s="1"/>
  <c r="E3" i="1"/>
  <c r="D6" i="1" s="1"/>
  <c r="I9" i="1" s="1"/>
  <c r="E2" i="1"/>
  <c r="D5" i="1" s="1"/>
  <c r="I8" i="1" s="1"/>
  <c r="G8" i="1" l="1"/>
  <c r="I11" i="1"/>
  <c r="G9" i="1"/>
  <c r="G11" i="1" l="1"/>
  <c r="F13" i="1" s="1"/>
  <c r="F15" i="1" s="1"/>
  <c r="D21" i="1" l="1"/>
  <c r="E21" i="1" s="1"/>
  <c r="F14" i="1"/>
</calcChain>
</file>

<file path=xl/sharedStrings.xml><?xml version="1.0" encoding="utf-8"?>
<sst xmlns="http://schemas.openxmlformats.org/spreadsheetml/2006/main" count="36" uniqueCount="24">
  <si>
    <t>m</t>
  </si>
  <si>
    <t>Rnc (kOhm)</t>
  </si>
  <si>
    <t>ln(Rnc)</t>
  </si>
  <si>
    <t>T (Celsius)</t>
  </si>
  <si>
    <t>T (Kelvin)</t>
  </si>
  <si>
    <t xml:space="preserve"> -</t>
  </si>
  <si>
    <t>(1)</t>
  </si>
  <si>
    <t>(2)</t>
  </si>
  <si>
    <t>(1) - (2)</t>
  </si>
  <si>
    <t>ln(A))</t>
  </si>
  <si>
    <t xml:space="preserve">B = </t>
  </si>
  <si>
    <t>= B / (</t>
  </si>
  <si>
    <t xml:space="preserve"> = B / (</t>
  </si>
  <si>
    <t>-</t>
  </si>
  <si>
    <t>* ln (A)</t>
  </si>
  <si>
    <t>(1) =&gt;</t>
  </si>
  <si>
    <t>(2) =&gt;</t>
  </si>
  <si>
    <t>0 =</t>
  </si>
  <si>
    <t>A =</t>
  </si>
  <si>
    <t>ln A =</t>
  </si>
  <si>
    <t>B =</t>
  </si>
  <si>
    <t>T = B / (ln Rnc - ln A)</t>
  </si>
  <si>
    <t>`</t>
  </si>
  <si>
    <t>Gemeten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</si>
</sst>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2" fontId="0" fillId="0" borderId="0" xfId="0" applyNumberFormat="1"/>
    <xf numFmtId="0" fontId="0" fillId="0" borderId="0" xfId="0" quotePrefix="1" applyAlignment="1">
      <alignment horizontal="center"/>
    </xf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FEBF0-240F-8345-AA80-640DC79F23C3}">
  <dimension ref="A1:J33"/>
  <sheetViews>
    <sheetView tabSelected="1" zoomScale="147" zoomScaleNormal="147" workbookViewId="0">
      <selection activeCell="A24" sqref="A24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s="4" t="s">
        <v>21</v>
      </c>
      <c r="H1" s="4"/>
    </row>
    <row r="2" spans="1:10" x14ac:dyDescent="0.2">
      <c r="A2">
        <v>366</v>
      </c>
      <c r="B2">
        <f>(1023-A2)/A2 *100</f>
        <v>179.50819672131149</v>
      </c>
      <c r="C2">
        <f>LN(B2)</f>
        <v>5.190220871071336</v>
      </c>
      <c r="D2">
        <v>22.4</v>
      </c>
      <c r="E2">
        <f>D2+273.15</f>
        <v>295.54999999999995</v>
      </c>
    </row>
    <row r="3" spans="1:10" x14ac:dyDescent="0.2">
      <c r="A3">
        <v>230</v>
      </c>
      <c r="B3">
        <f>(1023-A3)/A3 *100</f>
        <v>344.78260869565219</v>
      </c>
      <c r="C3">
        <f>LN(B3)</f>
        <v>5.8429140986997439</v>
      </c>
      <c r="D3">
        <v>10.8</v>
      </c>
      <c r="E3">
        <f>D3+273.15</f>
        <v>283.95</v>
      </c>
    </row>
    <row r="5" spans="1:10" x14ac:dyDescent="0.2">
      <c r="D5">
        <f>E2</f>
        <v>295.54999999999995</v>
      </c>
      <c r="E5" s="1" t="s">
        <v>11</v>
      </c>
      <c r="F5" s="2">
        <f>C2</f>
        <v>5.190220871071336</v>
      </c>
      <c r="G5" s="1" t="s">
        <v>5</v>
      </c>
      <c r="H5" t="s">
        <v>9</v>
      </c>
      <c r="I5" s="1" t="s">
        <v>6</v>
      </c>
    </row>
    <row r="6" spans="1:10" x14ac:dyDescent="0.2">
      <c r="D6">
        <f>E3</f>
        <v>283.95</v>
      </c>
      <c r="E6" s="1" t="s">
        <v>12</v>
      </c>
      <c r="F6" s="2">
        <f>C3</f>
        <v>5.8429140986997439</v>
      </c>
      <c r="G6" s="1" t="s">
        <v>5</v>
      </c>
      <c r="H6" s="1" t="s">
        <v>9</v>
      </c>
      <c r="I6" s="1" t="s">
        <v>7</v>
      </c>
    </row>
    <row r="7" spans="1:10" x14ac:dyDescent="0.2">
      <c r="C7" s="1"/>
      <c r="E7" s="1"/>
      <c r="F7" s="2"/>
    </row>
    <row r="8" spans="1:10" x14ac:dyDescent="0.2">
      <c r="B8" s="1"/>
      <c r="E8" s="1" t="s">
        <v>15</v>
      </c>
      <c r="F8" s="1" t="s">
        <v>10</v>
      </c>
      <c r="G8" s="2">
        <f>D5*F5</f>
        <v>1533.9697784451332</v>
      </c>
      <c r="H8" s="3" t="s">
        <v>13</v>
      </c>
      <c r="I8">
        <f>D5</f>
        <v>295.54999999999995</v>
      </c>
      <c r="J8" s="1" t="s">
        <v>14</v>
      </c>
    </row>
    <row r="9" spans="1:10" x14ac:dyDescent="0.2">
      <c r="B9" s="1"/>
      <c r="E9" s="1" t="s">
        <v>16</v>
      </c>
      <c r="F9" t="s">
        <v>10</v>
      </c>
      <c r="G9" s="2">
        <f>F6*D6</f>
        <v>1659.0954583257922</v>
      </c>
      <c r="H9" s="3" t="s">
        <v>13</v>
      </c>
      <c r="I9">
        <f>D6</f>
        <v>283.95</v>
      </c>
      <c r="J9" s="1" t="s">
        <v>14</v>
      </c>
    </row>
    <row r="11" spans="1:10" x14ac:dyDescent="0.2">
      <c r="E11" s="1" t="s">
        <v>8</v>
      </c>
      <c r="F11" s="1" t="s">
        <v>17</v>
      </c>
      <c r="G11" s="2">
        <f>G8-G9</f>
        <v>-125.12567988065894</v>
      </c>
      <c r="H11" s="3" t="s">
        <v>13</v>
      </c>
      <c r="I11">
        <f>(I8-I9)</f>
        <v>11.599999999999966</v>
      </c>
      <c r="J11" s="1" t="s">
        <v>14</v>
      </c>
    </row>
    <row r="12" spans="1:10" x14ac:dyDescent="0.2">
      <c r="F12" s="1"/>
    </row>
    <row r="13" spans="1:10" x14ac:dyDescent="0.2">
      <c r="B13" s="1"/>
      <c r="E13" t="s">
        <v>19</v>
      </c>
      <c r="F13">
        <f>G11/I11</f>
        <v>-10.786696541436147</v>
      </c>
    </row>
    <row r="14" spans="1:10" x14ac:dyDescent="0.2">
      <c r="E14" t="s">
        <v>18</v>
      </c>
      <c r="F14" s="5">
        <f>EXP(F13)</f>
        <v>2.0672700563788907E-5</v>
      </c>
    </row>
    <row r="15" spans="1:10" x14ac:dyDescent="0.2">
      <c r="E15" t="s">
        <v>20</v>
      </c>
      <c r="F15">
        <f>G8-I8*F13</f>
        <v>4721.9779412665857</v>
      </c>
    </row>
    <row r="19" spans="1:9" x14ac:dyDescent="0.2">
      <c r="I19">
        <v>190</v>
      </c>
    </row>
    <row r="20" spans="1:9" x14ac:dyDescent="0.2">
      <c r="A20" t="s">
        <v>0</v>
      </c>
      <c r="B20" t="s">
        <v>1</v>
      </c>
      <c r="C20" t="s">
        <v>2</v>
      </c>
      <c r="D20" t="s">
        <v>4</v>
      </c>
      <c r="E20" t="s">
        <v>3</v>
      </c>
      <c r="F20" t="s">
        <v>23</v>
      </c>
      <c r="I20">
        <v>191</v>
      </c>
    </row>
    <row r="21" spans="1:9" x14ac:dyDescent="0.2">
      <c r="A21">
        <v>363</v>
      </c>
      <c r="B21" s="2">
        <f t="shared" ref="B21" si="0">(1023-A21)/A21 *100</f>
        <v>181.81818181818181</v>
      </c>
      <c r="C21" s="2">
        <f t="shared" ref="C21" si="1">LN(B21)</f>
        <v>5.2030071867437115</v>
      </c>
      <c r="D21" s="2">
        <f t="shared" ref="D21" si="2">$F$15/(C21-$F$13)</f>
        <v>295.31366068682615</v>
      </c>
      <c r="E21" s="2">
        <f t="shared" ref="E21" si="3">D21-273.15</f>
        <v>22.163660686826177</v>
      </c>
      <c r="I21">
        <v>199</v>
      </c>
    </row>
    <row r="22" spans="1:9" x14ac:dyDescent="0.2">
      <c r="A22">
        <v>265</v>
      </c>
      <c r="B22" s="2">
        <f t="shared" ref="B22" si="4">(1023-A22)/A22 *100</f>
        <v>286.03773584905656</v>
      </c>
      <c r="C22" s="2">
        <f t="shared" ref="C22" si="5">LN(B22)</f>
        <v>5.6561237456442406</v>
      </c>
      <c r="D22" s="2">
        <f t="shared" ref="D22" si="6">$F$15/(C22-$F$13)</f>
        <v>287.17567052513397</v>
      </c>
      <c r="E22" s="2">
        <f t="shared" ref="E22" si="7">D22-273.15</f>
        <v>14.025670525133989</v>
      </c>
      <c r="I22">
        <v>189</v>
      </c>
    </row>
    <row r="23" spans="1:9" x14ac:dyDescent="0.2">
      <c r="A23">
        <v>295</v>
      </c>
      <c r="B23" s="2">
        <f t="shared" ref="B23" si="8">(1023-A23)/A23 *100</f>
        <v>246.77966101694918</v>
      </c>
      <c r="C23" s="2">
        <f t="shared" ref="C23" si="9">LN(B23)</f>
        <v>5.5084958778449575</v>
      </c>
      <c r="D23" s="2">
        <f t="shared" ref="D23" si="10">$F$15/(C23-$F$13)</f>
        <v>289.77736621749602</v>
      </c>
      <c r="E23" s="2">
        <f t="shared" ref="E23" si="11">D23-273.15</f>
        <v>16.627366217496046</v>
      </c>
      <c r="I23">
        <v>189</v>
      </c>
    </row>
    <row r="24" spans="1:9" x14ac:dyDescent="0.2">
      <c r="B24" s="2"/>
      <c r="C24" s="2"/>
      <c r="D24" s="2"/>
      <c r="E24" s="2"/>
      <c r="I24">
        <v>199</v>
      </c>
    </row>
    <row r="25" spans="1:9" x14ac:dyDescent="0.2">
      <c r="B25" s="2"/>
      <c r="C25" s="2"/>
      <c r="D25" s="2"/>
      <c r="E25" s="2"/>
      <c r="I25">
        <v>190</v>
      </c>
    </row>
    <row r="26" spans="1:9" x14ac:dyDescent="0.2">
      <c r="B26" s="2"/>
      <c r="C26" s="2"/>
      <c r="D26" s="2"/>
      <c r="E26" s="2"/>
      <c r="I26">
        <v>188</v>
      </c>
    </row>
    <row r="27" spans="1:9" x14ac:dyDescent="0.2">
      <c r="I27">
        <v>193</v>
      </c>
    </row>
    <row r="28" spans="1:9" x14ac:dyDescent="0.2">
      <c r="B28" t="s">
        <v>22</v>
      </c>
      <c r="I28">
        <v>190</v>
      </c>
    </row>
    <row r="29" spans="1:9" x14ac:dyDescent="0.2">
      <c r="I29">
        <v>189</v>
      </c>
    </row>
    <row r="30" spans="1:9" x14ac:dyDescent="0.2">
      <c r="I30">
        <v>197</v>
      </c>
    </row>
    <row r="31" spans="1:9" x14ac:dyDescent="0.2">
      <c r="I31">
        <v>191</v>
      </c>
    </row>
    <row r="32" spans="1:9" x14ac:dyDescent="0.2">
      <c r="I32">
        <v>189</v>
      </c>
    </row>
    <row r="33" spans="9:10" x14ac:dyDescent="0.2">
      <c r="I33">
        <f>AVERAGE(I19:I32)</f>
        <v>191.71428571428572</v>
      </c>
      <c r="J33">
        <f>STDEV(I19:I32)</f>
        <v>3.8114921654743728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2022-10-09T13:38:20Z</dcterms:created>
  <dcterms:modified xsi:type="dcterms:W3CDTF">2023-01-31T12:12:30Z</dcterms:modified>
</cp:coreProperties>
</file>