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P\Documents\Universitat\8e\Eines\projecte\DOC\"/>
    </mc:Choice>
  </mc:AlternateContent>
  <xr:revisionPtr revIDLastSave="0" documentId="13_ncr:1_{78B90879-635A-4C09-9023-991942E88F7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8" i="1" l="1"/>
  <c r="P27" i="1"/>
  <c r="N27" i="1"/>
  <c r="L27" i="1"/>
  <c r="J27" i="1"/>
  <c r="H27" i="1"/>
  <c r="P26" i="1"/>
  <c r="N26" i="1"/>
  <c r="L26" i="1"/>
  <c r="J26" i="1"/>
  <c r="H26" i="1"/>
  <c r="P25" i="1"/>
  <c r="N25" i="1"/>
  <c r="L25" i="1"/>
  <c r="J25" i="1"/>
  <c r="H25" i="1"/>
  <c r="P24" i="1"/>
  <c r="N24" i="1"/>
  <c r="L24" i="1"/>
  <c r="J24" i="1"/>
  <c r="H24" i="1"/>
  <c r="P23" i="1"/>
  <c r="N23" i="1"/>
  <c r="L23" i="1"/>
  <c r="J23" i="1"/>
  <c r="H23" i="1"/>
  <c r="P22" i="1"/>
  <c r="N22" i="1"/>
  <c r="L22" i="1"/>
  <c r="J22" i="1"/>
  <c r="H22" i="1"/>
  <c r="P21" i="1"/>
  <c r="N21" i="1"/>
  <c r="L21" i="1"/>
  <c r="J21" i="1"/>
  <c r="H21" i="1"/>
  <c r="P20" i="1"/>
  <c r="N20" i="1"/>
  <c r="L20" i="1"/>
  <c r="J20" i="1"/>
  <c r="H20" i="1"/>
  <c r="P19" i="1"/>
  <c r="N19" i="1"/>
  <c r="L19" i="1"/>
  <c r="J19" i="1"/>
  <c r="H19" i="1"/>
  <c r="P18" i="1"/>
  <c r="N18" i="1"/>
  <c r="L18" i="1"/>
  <c r="J18" i="1"/>
  <c r="H18" i="1"/>
  <c r="P17" i="1"/>
  <c r="N17" i="1"/>
  <c r="L17" i="1"/>
  <c r="J17" i="1"/>
  <c r="H17" i="1"/>
  <c r="P16" i="1"/>
  <c r="N16" i="1"/>
  <c r="L16" i="1"/>
  <c r="J16" i="1"/>
  <c r="H16" i="1"/>
  <c r="P15" i="1"/>
  <c r="N15" i="1"/>
  <c r="L15" i="1"/>
  <c r="J15" i="1"/>
  <c r="H15" i="1"/>
  <c r="P14" i="1"/>
  <c r="N14" i="1"/>
  <c r="L14" i="1"/>
  <c r="J14" i="1"/>
  <c r="H14" i="1"/>
  <c r="P13" i="1"/>
  <c r="N13" i="1"/>
  <c r="L13" i="1"/>
  <c r="J13" i="1"/>
  <c r="H13" i="1"/>
  <c r="P12" i="1"/>
  <c r="N12" i="1"/>
  <c r="L12" i="1"/>
  <c r="J12" i="1"/>
  <c r="H12" i="1"/>
  <c r="P11" i="1"/>
  <c r="N11" i="1"/>
  <c r="L11" i="1"/>
  <c r="J11" i="1"/>
  <c r="H11" i="1"/>
  <c r="P10" i="1"/>
  <c r="N10" i="1"/>
  <c r="L10" i="1"/>
  <c r="J10" i="1"/>
  <c r="H10" i="1"/>
  <c r="P9" i="1"/>
  <c r="N9" i="1"/>
  <c r="L9" i="1"/>
  <c r="J9" i="1"/>
  <c r="H9" i="1"/>
  <c r="P8" i="1"/>
  <c r="N8" i="1"/>
  <c r="L8" i="1"/>
  <c r="J8" i="1"/>
  <c r="H8" i="1"/>
  <c r="P7" i="1"/>
  <c r="N7" i="1"/>
  <c r="L7" i="1"/>
  <c r="J7" i="1"/>
  <c r="H7" i="1"/>
  <c r="P6" i="1"/>
  <c r="N6" i="1"/>
  <c r="L6" i="1"/>
  <c r="J6" i="1"/>
  <c r="H6" i="1"/>
  <c r="P5" i="1"/>
  <c r="N5" i="1"/>
  <c r="L5" i="1"/>
  <c r="J5" i="1"/>
  <c r="H5" i="1"/>
  <c r="P31" i="1"/>
  <c r="N31" i="1"/>
  <c r="L31" i="1"/>
  <c r="J31" i="1"/>
  <c r="H31" i="1"/>
  <c r="P4" i="1"/>
  <c r="N4" i="1"/>
  <c r="L4" i="1"/>
  <c r="J4" i="1"/>
  <c r="H4" i="1"/>
  <c r="P3" i="1"/>
  <c r="N3" i="1"/>
  <c r="L3" i="1"/>
  <c r="J3" i="1"/>
  <c r="H3" i="1"/>
  <c r="D39" i="1" l="1"/>
  <c r="G38" i="1"/>
  <c r="G39" i="1" s="1"/>
  <c r="E38" i="1"/>
  <c r="E39" i="1" s="1"/>
  <c r="F38" i="1"/>
  <c r="F39" i="1" s="1"/>
  <c r="H38" i="1"/>
  <c r="H39" i="1" s="1"/>
</calcChain>
</file>

<file path=xl/sharedStrings.xml><?xml version="1.0" encoding="utf-8"?>
<sst xmlns="http://schemas.openxmlformats.org/spreadsheetml/2006/main" count="181" uniqueCount="106">
  <si>
    <t>1xPCB</t>
  </si>
  <si>
    <t>10xPCB</t>
  </si>
  <si>
    <t>50xPCB</t>
  </si>
  <si>
    <t>1000xPCB</t>
  </si>
  <si>
    <t>20000xPCB</t>
  </si>
  <si>
    <t>Components</t>
  </si>
  <si>
    <t>Name</t>
  </si>
  <si>
    <t>Datasheet</t>
  </si>
  <si>
    <t>Link</t>
  </si>
  <si>
    <t>Units/PCB</t>
  </si>
  <si>
    <t>Cost per unit  (€)</t>
  </si>
  <si>
    <t>Order cost (€)</t>
  </si>
  <si>
    <t>uC</t>
  </si>
  <si>
    <t>PIC32MK0256MCJ048</t>
  </si>
  <si>
    <t>Mouser</t>
  </si>
  <si>
    <t>LDO 3.3V (3A)</t>
  </si>
  <si>
    <t>LT1528CT#PBF</t>
  </si>
  <si>
    <t>LDO</t>
  </si>
  <si>
    <t>Digikey</t>
  </si>
  <si>
    <t>Motor (588Nm, 280mA)</t>
  </si>
  <si>
    <t>HG37-200-AA-00</t>
  </si>
  <si>
    <t>motor</t>
  </si>
  <si>
    <t>CAN Transciever</t>
  </si>
  <si>
    <t>TCAN3413DR</t>
  </si>
  <si>
    <t>can</t>
  </si>
  <si>
    <t>Crystal Osc</t>
  </si>
  <si>
    <t>ECS-3225SMV-080-GP-TR</t>
  </si>
  <si>
    <t>clk</t>
  </si>
  <si>
    <t>ASZKDV_ABR</t>
  </si>
  <si>
    <t>Driver (3.5A, +csense)</t>
  </si>
  <si>
    <t>MAX22201ATC+</t>
  </si>
  <si>
    <t>driver</t>
  </si>
  <si>
    <t>Zener 12V (150MW)</t>
  </si>
  <si>
    <t>DDZ9699T-7</t>
  </si>
  <si>
    <t>zener</t>
  </si>
  <si>
    <t>Díode</t>
  </si>
  <si>
    <t>BYV10MX-600PQ</t>
  </si>
  <si>
    <t>diode</t>
  </si>
  <si>
    <t>RFID</t>
  </si>
  <si>
    <t>DLP-RFID2</t>
  </si>
  <si>
    <t>rfid</t>
  </si>
  <si>
    <t>Final de Carrera (5V)</t>
  </si>
  <si>
    <t>ESE-22MV21T</t>
  </si>
  <si>
    <t>Final-Carrera</t>
  </si>
  <si>
    <t>DC/DC 5V (2A, +/-49.5mV)</t>
  </si>
  <si>
    <t>P7805-2000R-S</t>
  </si>
  <si>
    <t>dcdc2A</t>
  </si>
  <si>
    <t>C Tan 1u 20V 3216-18</t>
  </si>
  <si>
    <t>T491A105K020AT4360</t>
  </si>
  <si>
    <t>ctant1u</t>
  </si>
  <si>
    <t>C Cer 22u 10V 1206</t>
  </si>
  <si>
    <t>C1206C226M8PAC</t>
  </si>
  <si>
    <t>cer22u</t>
  </si>
  <si>
    <t>C Cer 22u 50V</t>
  </si>
  <si>
    <t>KTS500B226M76N0T00</t>
  </si>
  <si>
    <t>ccer22u50v</t>
  </si>
  <si>
    <t>C Cer 10n 25V 1206</t>
  </si>
  <si>
    <t>KAM31BR81H103KT</t>
  </si>
  <si>
    <t>ccer10n50v</t>
  </si>
  <si>
    <t>C Ele 4.7u 35V</t>
  </si>
  <si>
    <t>GRM219R6YA475MA73D</t>
  </si>
  <si>
    <t>cele4.7u</t>
  </si>
  <si>
    <t>C Ele 47u 16V</t>
  </si>
  <si>
    <t>cele47u</t>
  </si>
  <si>
    <t>C Cer 1u 25V 0805</t>
  </si>
  <si>
    <t>VJ0805Y104JXXAT</t>
  </si>
  <si>
    <t>cer1u25v</t>
  </si>
  <si>
    <t>C Cer 0.1u 50V 0402</t>
  </si>
  <si>
    <t>0402X7R104KT2AT</t>
  </si>
  <si>
    <t>cer100n0402</t>
  </si>
  <si>
    <t>R 120 125mW 0805</t>
  </si>
  <si>
    <t>CQ05WAF1200T5E</t>
  </si>
  <si>
    <t>r120</t>
  </si>
  <si>
    <t>R 1k 125mW 0805</t>
  </si>
  <si>
    <t>TC05W8F1001T5G</t>
  </si>
  <si>
    <t>r1k</t>
  </si>
  <si>
    <t>R 330 125mW 0805</t>
  </si>
  <si>
    <t>TC0550F3300T5F</t>
  </si>
  <si>
    <t>r330</t>
  </si>
  <si>
    <t>R 10k 0.25W 0805</t>
  </si>
  <si>
    <t>RC1206FR-0710KL</t>
  </si>
  <si>
    <t>r10k</t>
  </si>
  <si>
    <t>R 100k 125mW 0805</t>
  </si>
  <si>
    <t>ERJ-8ENF1003V</t>
  </si>
  <si>
    <t>r100k</t>
  </si>
  <si>
    <t>R 33k 125mW 0805</t>
  </si>
  <si>
    <t>RC1206JR-0733KL</t>
  </si>
  <si>
    <t>r33k</t>
  </si>
  <si>
    <t>Current sensor (75A)</t>
  </si>
  <si>
    <t>TMCS1123B2AQDVGR</t>
  </si>
  <si>
    <t>csense</t>
  </si>
  <si>
    <t>NOT USED</t>
  </si>
  <si>
    <t>Motor lineal (150N, 2A) (opc)</t>
  </si>
  <si>
    <t>DLA-12-5-A-50-IP65</t>
  </si>
  <si>
    <t>motor-lineal</t>
  </si>
  <si>
    <t>Transmotec</t>
  </si>
  <si>
    <t>DC/DC 3.3V (3A, +/-33.3mV)</t>
  </si>
  <si>
    <t>P783-Q24-S3-S</t>
  </si>
  <si>
    <t>dcdc3A</t>
  </si>
  <si>
    <t>Preu Stencils  (€)</t>
  </si>
  <si>
    <t>Assumim 1000 usos/stencil</t>
  </si>
  <si>
    <t>Preu fabricació PCBs (€)</t>
  </si>
  <si>
    <t>Preu Total PCB  (€)</t>
  </si>
  <si>
    <t>Preu unitari PCB  (€)</t>
  </si>
  <si>
    <t>JLCPCB fabrica com a mínim 5 pcbs, per aquest preu se’n tenen 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</si>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</sst>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1F4E79"/>
        <bgColor rgb="FF003366"/>
      </patternFill>
    </fill>
    <fill>
      <patternFill patternType="solid">
        <fgColor rgb="FFB2B2B2"/>
        <bgColor rgb="FF969696"/>
      </patternFill>
    </fill>
    <fill>
      <patternFill patternType="solid">
        <fgColor rgb="FFEEEEEE"/>
        <bgColor rgb="FFFFFFFF"/>
      </patternFill>
    </fill>
    <fill>
      <patternFill patternType="solid">
        <fgColor theme="7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Border="0" applyProtection="0"/>
    <xf numFmtId="0" fontId="1" fillId="6" borderId="0" applyNumberFormat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49" fontId="2" fillId="3" borderId="1" xfId="0" applyNumberFormat="1" applyFont="1" applyFill="1" applyBorder="1"/>
    <xf numFmtId="49" fontId="3" fillId="4" borderId="1" xfId="0" applyNumberFormat="1" applyFont="1" applyFill="1" applyBorder="1"/>
    <xf numFmtId="49" fontId="3" fillId="4" borderId="2" xfId="0" applyNumberFormat="1" applyFont="1" applyFill="1" applyBorder="1"/>
    <xf numFmtId="49" fontId="3" fillId="0" borderId="3" xfId="0" applyNumberFormat="1" applyFont="1" applyBorder="1"/>
    <xf numFmtId="0" fontId="3" fillId="0" borderId="4" xfId="0" applyFont="1" applyBorder="1"/>
    <xf numFmtId="0" fontId="3" fillId="0" borderId="3" xfId="0" applyFont="1" applyBorder="1"/>
    <xf numFmtId="49" fontId="3" fillId="5" borderId="3" xfId="0" applyNumberFormat="1" applyFont="1" applyFill="1" applyBorder="1"/>
    <xf numFmtId="0" fontId="3" fillId="5" borderId="4" xfId="0" applyFont="1" applyFill="1" applyBorder="1"/>
    <xf numFmtId="0" fontId="3" fillId="5" borderId="3" xfId="0" applyFont="1" applyFill="1" applyBorder="1"/>
    <xf numFmtId="0" fontId="3" fillId="0" borderId="4" xfId="1" applyFont="1" applyBorder="1" applyProtection="1"/>
    <xf numFmtId="0" fontId="3" fillId="5" borderId="4" xfId="1" applyFont="1" applyFill="1" applyBorder="1" applyProtection="1"/>
    <xf numFmtId="49" fontId="3" fillId="5" borderId="1" xfId="0" applyNumberFormat="1" applyFont="1" applyFill="1" applyBorder="1"/>
    <xf numFmtId="0" fontId="3" fillId="5" borderId="2" xfId="0" applyFont="1" applyFill="1" applyBorder="1"/>
    <xf numFmtId="0" fontId="3" fillId="5" borderId="1" xfId="0" applyFont="1" applyFill="1" applyBorder="1"/>
    <xf numFmtId="49" fontId="1" fillId="6" borderId="5" xfId="2" applyNumberFormat="1" applyBorder="1"/>
    <xf numFmtId="0" fontId="1" fillId="6" borderId="5" xfId="2" applyBorder="1"/>
  </cellXfs>
  <cellStyles count="3">
    <cellStyle name="20% - Énfasis4" xfId="2" builtinId="42"/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993366"/>
      <rgbColor rgb="FFEEEEEE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es/datasheet/2/609/MAX22201_MAX22207-3127854.pdf" TargetMode="External"/><Relationship Id="rId18" Type="http://schemas.openxmlformats.org/officeDocument/2006/relationships/hyperlink" Target="https://eu.mouser.com/ProductDetail/WeEn-Semiconductors/BYV10MX-600PQ?qs=QNEnbhJQKvYwaGjd%2F4%252BPWg%3D%3D" TargetMode="External"/><Relationship Id="rId26" Type="http://schemas.openxmlformats.org/officeDocument/2006/relationships/hyperlink" Target="https://www.mouser.es/ProductDetail/Vishay-Sprague/293D105X9020A2TE3?qs=wgO0AD0o1vvGvFnvINoEoQ%3D%3D" TargetMode="External"/><Relationship Id="rId39" Type="http://schemas.openxmlformats.org/officeDocument/2006/relationships/hyperlink" Target="https://www.mouser.es/datasheet/2/40/General_Purpose_Capacitors-3314795.pdf" TargetMode="External"/><Relationship Id="rId21" Type="http://schemas.openxmlformats.org/officeDocument/2006/relationships/hyperlink" Target="https://industrial.panasonic.com/cdbs/www-data/pdf/ATB0000/ATB0000C12.pdf" TargetMode="External"/><Relationship Id="rId34" Type="http://schemas.openxmlformats.org/officeDocument/2006/relationships/hyperlink" Target="https://www.mouser.es/ProductDetail/Murata-Electronics/GRM219R6YA475MA73D?qs=sGAEpiMZZMsh%252B1woXyUXj%252Bekk6hACqBciFV8ES4CmxA%3D" TargetMode="External"/><Relationship Id="rId42" Type="http://schemas.openxmlformats.org/officeDocument/2006/relationships/hyperlink" Target="https://www.digikey.es/es/products/detail/panasonic-electronic-components/ERA-3AEB121V/1465832" TargetMode="External"/><Relationship Id="rId47" Type="http://schemas.openxmlformats.org/officeDocument/2006/relationships/hyperlink" Target="https://eu.mouser.com/datasheet/2/54/CRM0805_1206_2010-3007277.pdf" TargetMode="External"/><Relationship Id="rId50" Type="http://schemas.openxmlformats.org/officeDocument/2006/relationships/hyperlink" Target="https://www.digikey.es/es/products/detail/panasonic-electronic-components/ERJ-8ENF1003V/89306" TargetMode="External"/><Relationship Id="rId55" Type="http://schemas.openxmlformats.org/officeDocument/2006/relationships/hyperlink" Target="https://www.transmotec.com/Download/Catalog/Transmotec-EN-DLA-2022.pdf" TargetMode="External"/><Relationship Id="rId7" Type="http://schemas.openxmlformats.org/officeDocument/2006/relationships/hyperlink" Target="https://www.ti.com/lit/ds/symlink/tcan3414.pdf?ts=1711721678762&amp;ref_url=https%253A%252F%252Fwww.mouser.it%252F" TargetMode="External"/><Relationship Id="rId2" Type="http://schemas.openxmlformats.org/officeDocument/2006/relationships/hyperlink" Target="https://www.mouser.es/ProductDetail/Microchip-Technology/PIC32MK0256MCJ048-E-Y8X?qs=vmHwEFxEFR%2FV8wN%2Fdp0noA%3D%3D" TargetMode="External"/><Relationship Id="rId16" Type="http://schemas.openxmlformats.org/officeDocument/2006/relationships/hyperlink" Target="https://eu.mouser.com/ProductDetail/Diodes-Incorporated/DDZ9699T-7?qs=mQbszxtPdlOBwg08InvD3Q%3D%3D" TargetMode="External"/><Relationship Id="rId29" Type="http://schemas.openxmlformats.org/officeDocument/2006/relationships/hyperlink" Target="https://www.mouser.es/datasheet/2/420/nipc_s_a0010886389_1-2285932.pdf" TargetMode="External"/><Relationship Id="rId11" Type="http://schemas.openxmlformats.org/officeDocument/2006/relationships/hyperlink" Target="https://www.mouser.es/datasheet/2/3/ASZKDV-3240426.pdf" TargetMode="External"/><Relationship Id="rId24" Type="http://schemas.openxmlformats.org/officeDocument/2006/relationships/hyperlink" Target="https://eu.mouser.com/ProductDetail/CUI-Inc/P7803-2000R-S?qs=vvQtp7zwQdObalelOc2Obw%3D%3D" TargetMode="External"/><Relationship Id="rId32" Type="http://schemas.openxmlformats.org/officeDocument/2006/relationships/hyperlink" Target="https://eu.mouser.com/ProductDetail/KYOCERA-AVX/KAM31BR81H103KT?qs=Jm2GQyTW%2FbjzijSUJGW%2FJA%3D%3D" TargetMode="External"/><Relationship Id="rId37" Type="http://schemas.openxmlformats.org/officeDocument/2006/relationships/hyperlink" Target="https://www.mouser.es/datasheet/2/40/KGM_X7R-3223212.pdf" TargetMode="External"/><Relationship Id="rId40" Type="http://schemas.openxmlformats.org/officeDocument/2006/relationships/hyperlink" Target="https://www.mouser.es/ProductDetail/KYOCERA-AVX/0402X7R104KT2AT?qs=sGAEpiMZZMsh%252B1woXyUXj%252B5z%252B0ALk4cpx9OGvuCuOrY%3D" TargetMode="External"/><Relationship Id="rId45" Type="http://schemas.openxmlformats.org/officeDocument/2006/relationships/hyperlink" Target="https://eu.mouser.com/datasheet/2/447/PYu_RT_1_to_0_01_RoHS_L_12-3003070.pdf" TargetMode="External"/><Relationship Id="rId53" Type="http://schemas.openxmlformats.org/officeDocument/2006/relationships/hyperlink" Target="https://www.ti.com/lit/ds/symlink/tmcs1123.pdf?ts=1711707167099&amp;ref_url=https%253A%252F%252Fwww.ti.com%252Fproduct%252FTMCS1123%253Futm_source%253Dgoogle%2526utm_medium%253Dcpc%2526utm_campaign%253Dasc-null-null-GPN_EN-cpc-pf-google-wwe_cons%2526utm_conte" TargetMode="External"/><Relationship Id="rId58" Type="http://schemas.openxmlformats.org/officeDocument/2006/relationships/hyperlink" Target="https://eu.mouser.com/ProductDetail/CUI-Inc/P783-Q24-S3-S?qs=sPbYRqrBIVl7G8uy4wpmww%3D%3D" TargetMode="External"/><Relationship Id="rId5" Type="http://schemas.openxmlformats.org/officeDocument/2006/relationships/hyperlink" Target="https://www.mouser.es/datasheet/2/972/hg37-2525173.pdf" TargetMode="External"/><Relationship Id="rId19" Type="http://schemas.openxmlformats.org/officeDocument/2006/relationships/hyperlink" Target="https://mm.digikey.com/Volume0/opasdata/d220001/medias/docus/5656/DLP-RFID2%28D%29-V2.pdf" TargetMode="External"/><Relationship Id="rId4" Type="http://schemas.openxmlformats.org/officeDocument/2006/relationships/hyperlink" Target="https://www.digikey.es/en/products/detail/rochester-electronics-llc/LT1528CT-PBF/13481919" TargetMode="External"/><Relationship Id="rId9" Type="http://schemas.openxmlformats.org/officeDocument/2006/relationships/hyperlink" Target="https://www.mouser.es/datasheet/2/122/ECS_3225SMV-1623609.pdf" TargetMode="External"/><Relationship Id="rId14" Type="http://schemas.openxmlformats.org/officeDocument/2006/relationships/hyperlink" Target="https://www.mouser.es/ProductDetail/Analog-Devices-Maxim-Integrated/MAX22201ATC%2B?qs=stqOd1AaK7%252Bdqi04%2FQHs9Q%3D%3D" TargetMode="External"/><Relationship Id="rId22" Type="http://schemas.openxmlformats.org/officeDocument/2006/relationships/hyperlink" Target="https://www.digikey.es/en/products/detail/panasonic-electronic-components/ESE-22MV21T/1245478" TargetMode="External"/><Relationship Id="rId27" Type="http://schemas.openxmlformats.org/officeDocument/2006/relationships/hyperlink" Target="https://www.mouser.es/datasheet/2/447/KEM_C1006_X5R_SMD-3316465.pdf" TargetMode="External"/><Relationship Id="rId30" Type="http://schemas.openxmlformats.org/officeDocument/2006/relationships/hyperlink" Target="https://eu.mouser.com/ProductDetail/Chemi-Con/KTS500B226M76N0T00?qs=yFwz03cOJpkGGSneI4ka0Q%3D%3D" TargetMode="External"/><Relationship Id="rId35" Type="http://schemas.openxmlformats.org/officeDocument/2006/relationships/hyperlink" Target="https://www.we-online.com/components/products/datasheet/860010372004.pdf" TargetMode="External"/><Relationship Id="rId43" Type="http://schemas.openxmlformats.org/officeDocument/2006/relationships/hyperlink" Target="https://eu.mouser.com/datasheet/2/447/PYu_RT_1_to_0_01_RoHS_L_12-3003070.pdf" TargetMode="External"/><Relationship Id="rId48" Type="http://schemas.openxmlformats.org/officeDocument/2006/relationships/hyperlink" Target="https://www.digikey.es/es/products/detail/yageo/RC1206FR-0710KL/728483" TargetMode="External"/><Relationship Id="rId56" Type="http://schemas.openxmlformats.org/officeDocument/2006/relationships/hyperlink" Target="https://www.transmotec.com/product/dla-12-5-a-50-pot-ip65/" TargetMode="External"/><Relationship Id="rId8" Type="http://schemas.openxmlformats.org/officeDocument/2006/relationships/hyperlink" Target="https://www.mouser.es/ProductDetail/Texas-Instruments/TCAN3413DR?qs=sGAEpiMZZMuyKkoWRCJ2WCtyf8MLmt92v%252BoGH2%2F%2FnqAqFeWM6BEVrA%3D%3D" TargetMode="External"/><Relationship Id="rId51" Type="http://schemas.openxmlformats.org/officeDocument/2006/relationships/hyperlink" Target="https://eu.mouser.com/datasheet/2/447/PYu_RT_1_to_0_01_RoHS_L_12-3003070.pdf" TargetMode="External"/><Relationship Id="rId3" Type="http://schemas.openxmlformats.org/officeDocument/2006/relationships/hyperlink" Target="https://rocelec.widen.net/view/pdf/nbjrjihvdn/LITCS09222-1.pdf?t.download=true&amp;u=5oefqw" TargetMode="External"/><Relationship Id="rId12" Type="http://schemas.openxmlformats.org/officeDocument/2006/relationships/hyperlink" Target="https://www.mouser.es/ProductDetail/ABRACON/ASZKDV-32.768kHz-L-T3?qs=1Kr7Jg1SGW8063pU72DBew%3D%3D" TargetMode="External"/><Relationship Id="rId17" Type="http://schemas.openxmlformats.org/officeDocument/2006/relationships/hyperlink" Target="https://eu.mouser.com/datasheet/2/848/BYV10MX_600P-2401273.pdf" TargetMode="External"/><Relationship Id="rId25" Type="http://schemas.openxmlformats.org/officeDocument/2006/relationships/hyperlink" Target="https://www.vishay.com/docs/40002/293d.pdf" TargetMode="External"/><Relationship Id="rId33" Type="http://schemas.openxmlformats.org/officeDocument/2006/relationships/hyperlink" Target="https://www.mouser.es/datasheet/2/281/1/GRM219R6YA475MA73_01A-1986343.pdf" TargetMode="External"/><Relationship Id="rId38" Type="http://schemas.openxmlformats.org/officeDocument/2006/relationships/hyperlink" Target="https://www.mouser.es/ProductDetail/KYOCERA-AVX/08053C105KAT2A?qs=sGAEpiMZZMsh%252B1woXyUXj3D3O5GL7xw0z6%252BYeaVu0ZA%3D" TargetMode="External"/><Relationship Id="rId46" Type="http://schemas.openxmlformats.org/officeDocument/2006/relationships/hyperlink" Target="https://www.digikey.es/es/products/detail/yageo/RC1206JR-07330RL/729279" TargetMode="External"/><Relationship Id="rId20" Type="http://schemas.openxmlformats.org/officeDocument/2006/relationships/hyperlink" Target="https://www.digikey.es/en/products/detail/dlp-design-inc/DLP-RFID2/3770244" TargetMode="External"/><Relationship Id="rId41" Type="http://schemas.openxmlformats.org/officeDocument/2006/relationships/hyperlink" Target="https://eu.mouser.com/datasheet/2/447/PYu_RT_1_to_0_01_RoHS_L_12-3003070.pdf" TargetMode="External"/><Relationship Id="rId54" Type="http://schemas.openxmlformats.org/officeDocument/2006/relationships/hyperlink" Target="https://www.mouser.es/ProductDetail/Texas-Instruments/TMCS1123B2AQDVGR?qs=sGAEpiMZZMsPDRSCoHb1X5I%2FjBVAAn8DJGrzHYBTAmBFitJQJPL%2Fbw%3D%3D" TargetMode="External"/><Relationship Id="rId1" Type="http://schemas.openxmlformats.org/officeDocument/2006/relationships/hyperlink" Target="https://ww1.microchip.com/downloads/aemDocuments/documents/MCU32/ProductDocuments/DataSheets/PIC32MK-General-Purpose-and-Motor-Control-With-CAN-FD-Family-DataSheet-DS60001570D.pdf" TargetMode="External"/><Relationship Id="rId6" Type="http://schemas.openxmlformats.org/officeDocument/2006/relationships/hyperlink" Target="https://www.mouser.es/ProductDetail/Nidec-Components/HG37-200-AA-00?qs=Wj%2FVkw3K%252BMBRymxOaiVRvg%3D%3D" TargetMode="External"/><Relationship Id="rId15" Type="http://schemas.openxmlformats.org/officeDocument/2006/relationships/hyperlink" Target="https://eu.mouser.com/datasheet/2/115/DIOD_S_A0003550665_1-2542209.pdf" TargetMode="External"/><Relationship Id="rId23" Type="http://schemas.openxmlformats.org/officeDocument/2006/relationships/hyperlink" Target="https://eu.mouser.com/datasheet/2/670/p78_2000r_s-3070500.pdf" TargetMode="External"/><Relationship Id="rId28" Type="http://schemas.openxmlformats.org/officeDocument/2006/relationships/hyperlink" Target="https://www.mouser.es/ProductDetail/KEMET/C1206C226M8PAC?qs=sGAEpiMZZMsh%252B1woXyUXj%252BT7Qhm25EPNrbxO0jq0ERM%3D" TargetMode="External"/><Relationship Id="rId36" Type="http://schemas.openxmlformats.org/officeDocument/2006/relationships/hyperlink" Target="https://www.mouser.es/ProductDetail/Wurth-Elektronik/860010372004?qs=sGAEpiMZZMsh%252B1woXyUXj4jKQI6sNRw6V%2FBdkDX4IUo%3D" TargetMode="External"/><Relationship Id="rId49" Type="http://schemas.openxmlformats.org/officeDocument/2006/relationships/hyperlink" Target="https://eu.mouser.com/datasheet/2/447/PYu_RT_1_to_0_01_RoHS_L_12-3003070.pdf" TargetMode="External"/><Relationship Id="rId57" Type="http://schemas.openxmlformats.org/officeDocument/2006/relationships/hyperlink" Target="https://eu.mouser.com/datasheet/2/670/p783_s-1889817.pdf" TargetMode="External"/><Relationship Id="rId10" Type="http://schemas.openxmlformats.org/officeDocument/2006/relationships/hyperlink" Target="https://www.digikey.es/es/products/detail/ecs-inc/ECS-3225SMV-080-GP-TR/10325283?s=N4IgTCBcDaIKIGEDKBaAzGMBWJBZAaigAwAcRKA4gAooAqASiALoC%2BQA" TargetMode="External"/><Relationship Id="rId31" Type="http://schemas.openxmlformats.org/officeDocument/2006/relationships/hyperlink" Target="https://www.mouser.es/datasheet/2/40/AutoMLCCKAM-3216307.pdf" TargetMode="External"/><Relationship Id="rId44" Type="http://schemas.openxmlformats.org/officeDocument/2006/relationships/hyperlink" Target="https://www.digikey.es/es/products/detail/stackpole-electronics-inc/RNCP1206FTD1K00/2240337" TargetMode="External"/><Relationship Id="rId52" Type="http://schemas.openxmlformats.org/officeDocument/2006/relationships/hyperlink" Target="https://www.digikey.es/es/products/detail/yageo/RC1206JR-0733KL/7292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0"/>
  <sheetViews>
    <sheetView tabSelected="1" topLeftCell="B9" zoomScaleNormal="100" workbookViewId="0">
      <selection activeCell="H6" sqref="H6"/>
    </sheetView>
  </sheetViews>
  <sheetFormatPr baseColWidth="10" defaultColWidth="8.88671875" defaultRowHeight="14.4" x14ac:dyDescent="0.3"/>
  <cols>
    <col min="2" max="2" width="30" customWidth="1"/>
    <col min="3" max="3" width="23.44140625" customWidth="1"/>
    <col min="4" max="4" width="17.88671875" customWidth="1"/>
    <col min="5" max="5" width="13.109375" customWidth="1"/>
    <col min="6" max="6" width="13.21875" customWidth="1"/>
    <col min="7" max="7" width="15.88671875" customWidth="1"/>
    <col min="8" max="8" width="13.6640625" customWidth="1"/>
    <col min="9" max="9" width="17.88671875" customWidth="1"/>
    <col min="10" max="10" width="14.88671875" customWidth="1"/>
    <col min="11" max="11" width="17.88671875" customWidth="1"/>
    <col min="12" max="12" width="14.88671875" customWidth="1"/>
    <col min="13" max="13" width="17.88671875" customWidth="1"/>
    <col min="14" max="14" width="14.88671875" customWidth="1"/>
    <col min="15" max="15" width="17.88671875" customWidth="1"/>
    <col min="16" max="16" width="14.88671875" customWidth="1"/>
    <col min="17" max="18" width="11.77734375" customWidth="1"/>
  </cols>
  <sheetData>
    <row r="1" spans="2:16" x14ac:dyDescent="0.3">
      <c r="G1" s="1" t="s">
        <v>0</v>
      </c>
      <c r="H1" s="1"/>
      <c r="I1" s="1" t="s">
        <v>1</v>
      </c>
      <c r="J1" s="1"/>
      <c r="K1" s="1" t="s">
        <v>2</v>
      </c>
      <c r="L1" s="1"/>
      <c r="M1" s="1" t="s">
        <v>3</v>
      </c>
      <c r="N1" s="1"/>
      <c r="O1" s="1" t="s">
        <v>4</v>
      </c>
      <c r="P1" s="1"/>
    </row>
    <row r="2" spans="2:16" x14ac:dyDescent="0.3">
      <c r="B2" s="2" t="s">
        <v>5</v>
      </c>
      <c r="C2" s="3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10</v>
      </c>
      <c r="J2" s="4" t="s">
        <v>11</v>
      </c>
      <c r="K2" s="4" t="s">
        <v>10</v>
      </c>
      <c r="L2" s="4" t="s">
        <v>11</v>
      </c>
      <c r="M2" s="4" t="s">
        <v>10</v>
      </c>
      <c r="N2" s="4" t="s">
        <v>11</v>
      </c>
      <c r="O2" s="4" t="s">
        <v>10</v>
      </c>
      <c r="P2" s="3" t="s">
        <v>11</v>
      </c>
    </row>
    <row r="3" spans="2:16" x14ac:dyDescent="0.3">
      <c r="B3" s="8" t="s">
        <v>12</v>
      </c>
      <c r="C3" s="8" t="s">
        <v>13</v>
      </c>
      <c r="D3" s="9" t="s">
        <v>12</v>
      </c>
      <c r="E3" s="9" t="s">
        <v>14</v>
      </c>
      <c r="F3" s="9">
        <v>1</v>
      </c>
      <c r="G3" s="9">
        <v>7.37</v>
      </c>
      <c r="H3" s="9">
        <f t="shared" ref="H3:H4" si="0">F3*G3</f>
        <v>7.37</v>
      </c>
      <c r="I3" s="9">
        <v>7.37</v>
      </c>
      <c r="J3" s="9">
        <f t="shared" ref="J3:J4" si="1">F3*I3*10</f>
        <v>73.7</v>
      </c>
      <c r="K3" s="9">
        <v>6.76</v>
      </c>
      <c r="L3" s="9">
        <f t="shared" ref="L3:L4" si="2">F3*K3*50</f>
        <v>338</v>
      </c>
      <c r="M3" s="9">
        <v>6.12</v>
      </c>
      <c r="N3" s="9">
        <f t="shared" ref="N3:N4" si="3">F3*M3*1000</f>
        <v>6120</v>
      </c>
      <c r="O3" s="9">
        <v>6.12</v>
      </c>
      <c r="P3" s="10">
        <f t="shared" ref="P3:P4" si="4">F3*O3*20000</f>
        <v>122400</v>
      </c>
    </row>
    <row r="4" spans="2:16" x14ac:dyDescent="0.3">
      <c r="B4" s="5" t="s">
        <v>15</v>
      </c>
      <c r="C4" s="5" t="s">
        <v>16</v>
      </c>
      <c r="D4" s="6" t="s">
        <v>17</v>
      </c>
      <c r="E4" s="6" t="s">
        <v>18</v>
      </c>
      <c r="F4" s="6">
        <v>1</v>
      </c>
      <c r="G4" s="6">
        <v>5.7527999999999997</v>
      </c>
      <c r="H4" s="6">
        <f t="shared" si="0"/>
        <v>5.7527999999999997</v>
      </c>
      <c r="I4" s="6">
        <v>5.7527999999999997</v>
      </c>
      <c r="J4" s="6">
        <f t="shared" si="1"/>
        <v>57.527999999999999</v>
      </c>
      <c r="K4" s="6">
        <v>5.7527999999999997</v>
      </c>
      <c r="L4" s="6">
        <f t="shared" si="2"/>
        <v>287.64</v>
      </c>
      <c r="M4" s="6">
        <v>5.7527999999999997</v>
      </c>
      <c r="N4" s="6">
        <f t="shared" si="3"/>
        <v>5752.7999999999993</v>
      </c>
      <c r="O4" s="6">
        <v>5.7527999999999997</v>
      </c>
      <c r="P4" s="7">
        <f t="shared" si="4"/>
        <v>115056</v>
      </c>
    </row>
    <row r="5" spans="2:16" x14ac:dyDescent="0.3">
      <c r="B5" s="8" t="s">
        <v>22</v>
      </c>
      <c r="C5" s="8" t="s">
        <v>23</v>
      </c>
      <c r="D5" s="9" t="s">
        <v>24</v>
      </c>
      <c r="E5" s="9" t="s">
        <v>14</v>
      </c>
      <c r="F5" s="9">
        <v>1</v>
      </c>
      <c r="G5" s="9">
        <v>2.41</v>
      </c>
      <c r="H5" s="9">
        <f>F5*G5</f>
        <v>2.41</v>
      </c>
      <c r="I5" s="9">
        <v>2.17</v>
      </c>
      <c r="J5" s="9">
        <f>F5*I5*10</f>
        <v>21.7</v>
      </c>
      <c r="K5" s="9">
        <v>2.17</v>
      </c>
      <c r="L5" s="9">
        <f>F5*K5*50</f>
        <v>108.5</v>
      </c>
      <c r="M5" s="9">
        <v>1.18</v>
      </c>
      <c r="N5" s="9">
        <f>F5*M5*1000</f>
        <v>1180</v>
      </c>
      <c r="O5" s="9">
        <v>1.01</v>
      </c>
      <c r="P5" s="10">
        <f>F5*O5*20000</f>
        <v>20200</v>
      </c>
    </row>
    <row r="6" spans="2:16" x14ac:dyDescent="0.3">
      <c r="B6" s="5" t="s">
        <v>25</v>
      </c>
      <c r="C6" s="5" t="s">
        <v>26</v>
      </c>
      <c r="D6" s="6" t="s">
        <v>27</v>
      </c>
      <c r="E6" s="6" t="s">
        <v>18</v>
      </c>
      <c r="F6" s="6">
        <v>1</v>
      </c>
      <c r="G6" s="6">
        <v>1.9202900000000001</v>
      </c>
      <c r="H6" s="6">
        <f>F6*G6</f>
        <v>1.9202900000000001</v>
      </c>
      <c r="I6" s="6">
        <v>1.9202900000000001</v>
      </c>
      <c r="J6" s="6">
        <f>F6*I6*10</f>
        <v>19.2029</v>
      </c>
      <c r="K6" s="6">
        <v>1.9202900000000001</v>
      </c>
      <c r="L6" s="6">
        <f>F6*K6*50</f>
        <v>96.014499999999998</v>
      </c>
      <c r="M6" s="6">
        <v>1.9202900000000001</v>
      </c>
      <c r="N6" s="6">
        <f>F6*M6*1000</f>
        <v>1920.29</v>
      </c>
      <c r="O6" s="6">
        <v>1.9202900000000001</v>
      </c>
      <c r="P6" s="7">
        <f>F6*O6*20000</f>
        <v>38405.800000000003</v>
      </c>
    </row>
    <row r="7" spans="2:16" x14ac:dyDescent="0.3">
      <c r="B7" s="8" t="s">
        <v>25</v>
      </c>
      <c r="C7" s="8" t="s">
        <v>28</v>
      </c>
      <c r="D7" s="9" t="s">
        <v>27</v>
      </c>
      <c r="E7" s="9" t="s">
        <v>14</v>
      </c>
      <c r="F7" s="9">
        <v>1</v>
      </c>
      <c r="G7" s="9">
        <v>2.2400000000000002</v>
      </c>
      <c r="H7" s="9">
        <f>F7*G7</f>
        <v>2.2400000000000002</v>
      </c>
      <c r="I7" s="9">
        <v>2.19</v>
      </c>
      <c r="J7" s="9">
        <f>F7*I7*10</f>
        <v>21.9</v>
      </c>
      <c r="K7" s="9">
        <v>2.08</v>
      </c>
      <c r="L7" s="9">
        <f>F7*K7*50</f>
        <v>104</v>
      </c>
      <c r="M7" s="9">
        <v>1.53</v>
      </c>
      <c r="N7" s="9">
        <f>F7*M7*1000</f>
        <v>1530</v>
      </c>
      <c r="O7" s="9">
        <v>1.34</v>
      </c>
      <c r="P7" s="10">
        <f>F7*O7*20000</f>
        <v>26800</v>
      </c>
    </row>
    <row r="8" spans="2:16" x14ac:dyDescent="0.3">
      <c r="B8" s="5" t="s">
        <v>29</v>
      </c>
      <c r="C8" s="5" t="s">
        <v>30</v>
      </c>
      <c r="D8" s="6" t="s">
        <v>31</v>
      </c>
      <c r="E8" s="6" t="s">
        <v>14</v>
      </c>
      <c r="F8" s="6">
        <v>2</v>
      </c>
      <c r="G8" s="6">
        <v>1.8</v>
      </c>
      <c r="H8" s="6">
        <f>F8*G8</f>
        <v>3.6</v>
      </c>
      <c r="I8" s="6">
        <v>1.61</v>
      </c>
      <c r="J8" s="6">
        <f>F8*I8*10</f>
        <v>32.200000000000003</v>
      </c>
      <c r="K8" s="6">
        <v>1.35</v>
      </c>
      <c r="L8" s="6">
        <f>F8*K8*50</f>
        <v>135</v>
      </c>
      <c r="M8" s="6">
        <v>1.04</v>
      </c>
      <c r="N8" s="6">
        <f>F8*M8*1000</f>
        <v>2080</v>
      </c>
      <c r="O8" s="6">
        <v>1.04</v>
      </c>
      <c r="P8" s="7">
        <f>F8*O8*20000</f>
        <v>41600</v>
      </c>
    </row>
    <row r="9" spans="2:16" x14ac:dyDescent="0.3">
      <c r="B9" s="8" t="s">
        <v>32</v>
      </c>
      <c r="C9" s="8" t="s">
        <v>33</v>
      </c>
      <c r="D9" s="9" t="s">
        <v>34</v>
      </c>
      <c r="E9" s="9" t="s">
        <v>14</v>
      </c>
      <c r="F9" s="9">
        <v>1</v>
      </c>
      <c r="G9" s="9">
        <v>0.41</v>
      </c>
      <c r="H9" s="9">
        <f>F9*G9</f>
        <v>0.41</v>
      </c>
      <c r="I9" s="9">
        <v>0.27800000000000002</v>
      </c>
      <c r="J9" s="9">
        <f>F9*I9*10</f>
        <v>2.7800000000000002</v>
      </c>
      <c r="K9" s="9">
        <v>0.27800000000000002</v>
      </c>
      <c r="L9" s="9">
        <f>F9*K9*50</f>
        <v>13.900000000000002</v>
      </c>
      <c r="M9" s="9">
        <v>0.09</v>
      </c>
      <c r="N9" s="9">
        <f>F9*M9*1000</f>
        <v>90</v>
      </c>
      <c r="O9" s="9">
        <v>5.7000000000000002E-2</v>
      </c>
      <c r="P9" s="10">
        <f>F9*O9*20000</f>
        <v>1140</v>
      </c>
    </row>
    <row r="10" spans="2:16" x14ac:dyDescent="0.3">
      <c r="B10" s="5" t="s">
        <v>35</v>
      </c>
      <c r="C10" s="5" t="s">
        <v>36</v>
      </c>
      <c r="D10" s="6" t="s">
        <v>37</v>
      </c>
      <c r="E10" s="6" t="s">
        <v>14</v>
      </c>
      <c r="F10" s="6">
        <v>1</v>
      </c>
      <c r="G10" s="6">
        <v>0.54</v>
      </c>
      <c r="H10" s="6">
        <f>F10*G10</f>
        <v>0.54</v>
      </c>
      <c r="I10" s="6">
        <v>0.45700000000000002</v>
      </c>
      <c r="J10" s="6">
        <f>F10*I10*10</f>
        <v>4.57</v>
      </c>
      <c r="K10" s="6">
        <v>0.45700000000000002</v>
      </c>
      <c r="L10" s="6">
        <f>F10*K10*50</f>
        <v>22.85</v>
      </c>
      <c r="M10" s="6">
        <v>0.20100000000000001</v>
      </c>
      <c r="N10" s="6">
        <f>F10*M10*1000</f>
        <v>201</v>
      </c>
      <c r="O10" s="6">
        <v>0.158</v>
      </c>
      <c r="P10" s="7">
        <f>F10*O10*20000</f>
        <v>3160</v>
      </c>
    </row>
    <row r="11" spans="2:16" x14ac:dyDescent="0.3">
      <c r="B11" s="8" t="s">
        <v>38</v>
      </c>
      <c r="C11" s="8" t="s">
        <v>39</v>
      </c>
      <c r="D11" s="9" t="s">
        <v>40</v>
      </c>
      <c r="E11" s="9" t="s">
        <v>18</v>
      </c>
      <c r="F11" s="9">
        <v>1</v>
      </c>
      <c r="G11" s="9">
        <v>35.04</v>
      </c>
      <c r="H11" s="9">
        <f>F11*G11</f>
        <v>35.04</v>
      </c>
      <c r="I11" s="9">
        <v>35.04</v>
      </c>
      <c r="J11" s="9">
        <f>F11*I11*10</f>
        <v>350.4</v>
      </c>
      <c r="K11" s="9">
        <v>35.04</v>
      </c>
      <c r="L11" s="9">
        <f>F11*K11*50</f>
        <v>1752</v>
      </c>
      <c r="M11" s="9">
        <v>35.04</v>
      </c>
      <c r="N11" s="9">
        <f>F11*M11*1000</f>
        <v>35040</v>
      </c>
      <c r="O11" s="9">
        <v>35.04</v>
      </c>
      <c r="P11" s="10">
        <f>F11*O11*20000</f>
        <v>700800</v>
      </c>
    </row>
    <row r="12" spans="2:16" x14ac:dyDescent="0.3">
      <c r="B12" s="5" t="s">
        <v>41</v>
      </c>
      <c r="C12" s="5" t="s">
        <v>42</v>
      </c>
      <c r="D12" s="6" t="s">
        <v>43</v>
      </c>
      <c r="E12" s="6" t="s">
        <v>18</v>
      </c>
      <c r="F12" s="6">
        <v>2</v>
      </c>
      <c r="G12" s="6">
        <v>0.42</v>
      </c>
      <c r="H12" s="6">
        <f>F12*G12</f>
        <v>0.84</v>
      </c>
      <c r="I12" s="6">
        <v>0.40400000000000003</v>
      </c>
      <c r="J12" s="6">
        <f>F12*I12*10</f>
        <v>8.08</v>
      </c>
      <c r="K12" s="6">
        <v>0.33040000000000003</v>
      </c>
      <c r="L12" s="6">
        <f>F12*K12*50</f>
        <v>33.040000000000006</v>
      </c>
      <c r="M12" s="6">
        <v>0.25096000000000002</v>
      </c>
      <c r="N12" s="6">
        <f>F12*M12*1000</f>
        <v>501.92</v>
      </c>
      <c r="O12" s="6">
        <v>0.20355999999999999</v>
      </c>
      <c r="P12" s="7">
        <f>F12*O12*20000</f>
        <v>8142.4</v>
      </c>
    </row>
    <row r="13" spans="2:16" x14ac:dyDescent="0.3">
      <c r="B13" s="8" t="s">
        <v>44</v>
      </c>
      <c r="C13" s="8" t="s">
        <v>45</v>
      </c>
      <c r="D13" s="9" t="s">
        <v>46</v>
      </c>
      <c r="E13" s="9" t="s">
        <v>14</v>
      </c>
      <c r="F13" s="9">
        <v>1</v>
      </c>
      <c r="G13" s="9">
        <v>5.53</v>
      </c>
      <c r="H13" s="9">
        <f>F13*G13</f>
        <v>5.53</v>
      </c>
      <c r="I13" s="9">
        <v>5.38</v>
      </c>
      <c r="J13" s="9">
        <f>F13*I13*10</f>
        <v>53.8</v>
      </c>
      <c r="K13" s="9">
        <v>5.0599999999999996</v>
      </c>
      <c r="L13" s="9">
        <f>F13*K13*50</f>
        <v>252.99999999999997</v>
      </c>
      <c r="M13" s="9">
        <v>4.43</v>
      </c>
      <c r="N13" s="9">
        <f>F13*M13*1000</f>
        <v>4430</v>
      </c>
      <c r="O13" s="9">
        <v>4.2699999999999996</v>
      </c>
      <c r="P13" s="10">
        <f>F13*O13*20000</f>
        <v>85399.999999999985</v>
      </c>
    </row>
    <row r="14" spans="2:16" x14ac:dyDescent="0.3">
      <c r="B14" s="5" t="s">
        <v>47</v>
      </c>
      <c r="C14" s="5" t="s">
        <v>48</v>
      </c>
      <c r="D14" s="11" t="s">
        <v>49</v>
      </c>
      <c r="E14" s="6" t="s">
        <v>14</v>
      </c>
      <c r="F14" s="6">
        <v>1</v>
      </c>
      <c r="G14" s="6">
        <v>0.38</v>
      </c>
      <c r="H14" s="6">
        <f>F14*G14</f>
        <v>0.38</v>
      </c>
      <c r="I14" s="6">
        <v>0.214</v>
      </c>
      <c r="J14" s="6">
        <f>F14*I14*10</f>
        <v>2.14</v>
      </c>
      <c r="K14" s="6">
        <v>0.214</v>
      </c>
      <c r="L14" s="6">
        <f>F14*K14*50</f>
        <v>10.7</v>
      </c>
      <c r="M14" s="6"/>
      <c r="N14" s="6">
        <f>F14*M14*1000</f>
        <v>0</v>
      </c>
      <c r="O14" s="6">
        <v>6.7999999999999996E-3</v>
      </c>
      <c r="P14" s="7">
        <f>F14*O14*20000</f>
        <v>136</v>
      </c>
    </row>
    <row r="15" spans="2:16" x14ac:dyDescent="0.3">
      <c r="B15" s="8" t="s">
        <v>50</v>
      </c>
      <c r="C15" s="8" t="s">
        <v>51</v>
      </c>
      <c r="D15" s="12" t="s">
        <v>52</v>
      </c>
      <c r="E15" s="12" t="s">
        <v>14</v>
      </c>
      <c r="F15" s="9">
        <v>1</v>
      </c>
      <c r="G15" s="9">
        <v>0.42</v>
      </c>
      <c r="H15" s="9">
        <f>F15*G15</f>
        <v>0.42</v>
      </c>
      <c r="I15" s="9">
        <v>0.27600000000000002</v>
      </c>
      <c r="J15" s="9">
        <f>F15*I15*10</f>
        <v>2.7600000000000002</v>
      </c>
      <c r="K15" s="9">
        <v>0.27600000000000002</v>
      </c>
      <c r="L15" s="9">
        <f>F15*K15*50</f>
        <v>13.8</v>
      </c>
      <c r="M15" s="9">
        <v>0.113</v>
      </c>
      <c r="N15" s="9">
        <f>F15*M15*1000</f>
        <v>113</v>
      </c>
      <c r="O15" s="9">
        <v>8.8999999999999996E-2</v>
      </c>
      <c r="P15" s="10">
        <f>F15*O15*20000</f>
        <v>1780</v>
      </c>
    </row>
    <row r="16" spans="2:16" x14ac:dyDescent="0.3">
      <c r="B16" s="5" t="s">
        <v>53</v>
      </c>
      <c r="C16" s="5" t="s">
        <v>54</v>
      </c>
      <c r="D16" s="11" t="s">
        <v>55</v>
      </c>
      <c r="E16" s="6" t="s">
        <v>14</v>
      </c>
      <c r="F16" s="6">
        <v>1</v>
      </c>
      <c r="G16" s="6">
        <v>3.59</v>
      </c>
      <c r="H16" s="6">
        <f>F16*G16</f>
        <v>3.59</v>
      </c>
      <c r="I16" s="6">
        <v>3.05</v>
      </c>
      <c r="J16" s="6">
        <f>F16*I16*10</f>
        <v>30.5</v>
      </c>
      <c r="K16" s="6">
        <v>2.76</v>
      </c>
      <c r="L16" s="6">
        <f>F16*K16*50</f>
        <v>138</v>
      </c>
      <c r="M16" s="6">
        <v>1.87</v>
      </c>
      <c r="N16" s="6">
        <f>F16*M16*1000</f>
        <v>1870</v>
      </c>
      <c r="O16" s="6">
        <v>1.83</v>
      </c>
      <c r="P16" s="7">
        <f>F16*O16*20000</f>
        <v>36600</v>
      </c>
    </row>
    <row r="17" spans="2:16" x14ac:dyDescent="0.3">
      <c r="B17" s="8" t="s">
        <v>56</v>
      </c>
      <c r="C17" s="8" t="s">
        <v>57</v>
      </c>
      <c r="D17" s="12" t="s">
        <v>58</v>
      </c>
      <c r="E17" s="9" t="s">
        <v>14</v>
      </c>
      <c r="F17" s="9">
        <v>1</v>
      </c>
      <c r="G17" s="9">
        <v>0.28000000000000003</v>
      </c>
      <c r="H17" s="9">
        <f>F17*G17</f>
        <v>0.28000000000000003</v>
      </c>
      <c r="I17" s="9">
        <v>0.187</v>
      </c>
      <c r="J17" s="9">
        <f>F17*I17*10</f>
        <v>1.87</v>
      </c>
      <c r="K17" s="9">
        <v>0.187</v>
      </c>
      <c r="L17" s="9">
        <f>F17*K17*50</f>
        <v>9.35</v>
      </c>
      <c r="M17" s="9">
        <v>6.9000000000000006E-2</v>
      </c>
      <c r="N17" s="9">
        <f>F17*M17*1000</f>
        <v>69</v>
      </c>
      <c r="O17" s="9">
        <v>5.3999999999999999E-2</v>
      </c>
      <c r="P17" s="10">
        <f>F17*O17*20000</f>
        <v>1080</v>
      </c>
    </row>
    <row r="18" spans="2:16" x14ac:dyDescent="0.3">
      <c r="B18" s="5" t="s">
        <v>59</v>
      </c>
      <c r="C18" s="5" t="s">
        <v>60</v>
      </c>
      <c r="D18" s="11" t="s">
        <v>61</v>
      </c>
      <c r="E18" s="11" t="s">
        <v>14</v>
      </c>
      <c r="F18" s="6">
        <v>5</v>
      </c>
      <c r="G18" s="6">
        <v>0.19</v>
      </c>
      <c r="H18" s="6">
        <f>F18*G18</f>
        <v>0.95</v>
      </c>
      <c r="I18" s="6">
        <v>9.0999999999999998E-2</v>
      </c>
      <c r="J18" s="6">
        <f>F18*I18*10</f>
        <v>4.55</v>
      </c>
      <c r="K18" s="6">
        <v>5.2999999999999999E-2</v>
      </c>
      <c r="L18" s="6">
        <f>F18*K18*50</f>
        <v>13.25</v>
      </c>
      <c r="M18" s="6">
        <v>4.2999999999999997E-2</v>
      </c>
      <c r="N18" s="6">
        <f>F18*M18*1000</f>
        <v>214.99999999999997</v>
      </c>
      <c r="O18" s="6">
        <v>2.8000000000000001E-2</v>
      </c>
      <c r="P18" s="7">
        <f>F18*O18*20000</f>
        <v>2800.0000000000005</v>
      </c>
    </row>
    <row r="19" spans="2:16" x14ac:dyDescent="0.3">
      <c r="B19" s="8" t="s">
        <v>62</v>
      </c>
      <c r="C19" s="8">
        <v>860010372004</v>
      </c>
      <c r="D19" s="12" t="s">
        <v>63</v>
      </c>
      <c r="E19" s="9" t="s">
        <v>14</v>
      </c>
      <c r="F19" s="9">
        <v>6</v>
      </c>
      <c r="G19" s="9">
        <v>0.09</v>
      </c>
      <c r="H19" s="9">
        <f>F19*G19</f>
        <v>0.54</v>
      </c>
      <c r="I19" s="9">
        <v>8.3000000000000004E-2</v>
      </c>
      <c r="J19" s="9">
        <f>F19*I19*10</f>
        <v>4.9800000000000004</v>
      </c>
      <c r="K19" s="9">
        <v>6.4000000000000001E-2</v>
      </c>
      <c r="L19" s="9">
        <f>F19*K19*50</f>
        <v>19.2</v>
      </c>
      <c r="M19" s="9">
        <v>5.3999999999999999E-2</v>
      </c>
      <c r="N19" s="9">
        <f>F19*M19*1000</f>
        <v>324</v>
      </c>
      <c r="O19" s="9">
        <v>5.3999999999999999E-2</v>
      </c>
      <c r="P19" s="10">
        <f>F19*O19*20000</f>
        <v>6480</v>
      </c>
    </row>
    <row r="20" spans="2:16" x14ac:dyDescent="0.3">
      <c r="B20" s="5" t="s">
        <v>64</v>
      </c>
      <c r="C20" s="5" t="s">
        <v>65</v>
      </c>
      <c r="D20" s="11" t="s">
        <v>66</v>
      </c>
      <c r="E20" s="11" t="s">
        <v>14</v>
      </c>
      <c r="F20" s="6">
        <v>5</v>
      </c>
      <c r="G20" s="6">
        <v>0.42</v>
      </c>
      <c r="H20" s="6">
        <f>F20*G20</f>
        <v>2.1</v>
      </c>
      <c r="I20" s="6">
        <v>0.222</v>
      </c>
      <c r="J20" s="6">
        <f>F20*I20*10</f>
        <v>11.100000000000001</v>
      </c>
      <c r="K20" s="6">
        <v>6.3E-2</v>
      </c>
      <c r="L20" s="6">
        <f>F20*K20*50</f>
        <v>15.75</v>
      </c>
      <c r="M20" s="6">
        <v>8.5000000000000006E-2</v>
      </c>
      <c r="N20" s="6">
        <f>F20*M20*1000</f>
        <v>425.00000000000006</v>
      </c>
      <c r="O20" s="6">
        <v>8.1000000000000003E-2</v>
      </c>
      <c r="P20" s="7">
        <f>F20*O20*20000</f>
        <v>8100.0000000000009</v>
      </c>
    </row>
    <row r="21" spans="2:16" x14ac:dyDescent="0.3">
      <c r="B21" s="8" t="s">
        <v>67</v>
      </c>
      <c r="C21" s="8" t="s">
        <v>68</v>
      </c>
      <c r="D21" s="12" t="s">
        <v>69</v>
      </c>
      <c r="E21" s="12" t="s">
        <v>14</v>
      </c>
      <c r="F21" s="9">
        <v>6</v>
      </c>
      <c r="G21" s="9">
        <v>0.28999999999999998</v>
      </c>
      <c r="H21" s="9">
        <f>F21*G21</f>
        <v>1.7399999999999998</v>
      </c>
      <c r="I21" s="9">
        <v>0.19500000000000001</v>
      </c>
      <c r="J21" s="9">
        <f>F21*I21*10</f>
        <v>11.7</v>
      </c>
      <c r="K21" s="9">
        <v>0.11700000000000001</v>
      </c>
      <c r="L21" s="9">
        <f>F21*K21*50</f>
        <v>35.1</v>
      </c>
      <c r="M21" s="9">
        <v>7.8E-2</v>
      </c>
      <c r="N21" s="9">
        <f>F21*M21*1000</f>
        <v>468</v>
      </c>
      <c r="O21" s="9">
        <v>6.0999999999999999E-2</v>
      </c>
      <c r="P21" s="10">
        <f>F21*O21*20000</f>
        <v>7320</v>
      </c>
    </row>
    <row r="22" spans="2:16" x14ac:dyDescent="0.3">
      <c r="B22" s="5" t="s">
        <v>70</v>
      </c>
      <c r="C22" s="5" t="s">
        <v>71</v>
      </c>
      <c r="D22" s="6" t="s">
        <v>72</v>
      </c>
      <c r="E22" s="6" t="s">
        <v>18</v>
      </c>
      <c r="F22" s="6">
        <v>1</v>
      </c>
      <c r="G22" s="6">
        <v>0.12</v>
      </c>
      <c r="H22" s="6">
        <f>F22*G22</f>
        <v>0.12</v>
      </c>
      <c r="I22" s="6">
        <v>0.09</v>
      </c>
      <c r="J22" s="6">
        <f>F22*I22*10</f>
        <v>0.89999999999999991</v>
      </c>
      <c r="K22" s="6">
        <v>7.1800000000000003E-2</v>
      </c>
      <c r="L22" s="6">
        <f>F22*K22*50</f>
        <v>3.5900000000000003</v>
      </c>
      <c r="M22" s="6">
        <v>4.3319999999999997E-2</v>
      </c>
      <c r="N22" s="6">
        <f>F22*M22*1000</f>
        <v>43.32</v>
      </c>
      <c r="O22" s="6">
        <v>2.8240000000000001E-2</v>
      </c>
      <c r="P22" s="7">
        <f>F22*O22*20000</f>
        <v>564.80000000000007</v>
      </c>
    </row>
    <row r="23" spans="2:16" x14ac:dyDescent="0.3">
      <c r="B23" s="8" t="s">
        <v>73</v>
      </c>
      <c r="C23" s="8" t="s">
        <v>74</v>
      </c>
      <c r="D23" s="9" t="s">
        <v>75</v>
      </c>
      <c r="E23" s="9" t="s">
        <v>18</v>
      </c>
      <c r="F23" s="9">
        <v>1</v>
      </c>
      <c r="G23" s="9">
        <v>0.09</v>
      </c>
      <c r="H23" s="9">
        <f>F23*G23</f>
        <v>0.09</v>
      </c>
      <c r="I23" s="9">
        <v>3.2000000000000001E-2</v>
      </c>
      <c r="J23" s="9">
        <f>F23*I23*10</f>
        <v>0.32</v>
      </c>
      <c r="K23" s="9">
        <v>2.6599999999999999E-2</v>
      </c>
      <c r="L23" s="9">
        <f>F23*K23*50</f>
        <v>1.3299999999999998</v>
      </c>
      <c r="M23" s="9">
        <v>1.721E-2</v>
      </c>
      <c r="N23" s="9">
        <f>F23*M23*1000</f>
        <v>17.21</v>
      </c>
      <c r="O23" s="9">
        <v>1.1610000000000001E-2</v>
      </c>
      <c r="P23" s="10">
        <f>F23*O23*20000</f>
        <v>232.20000000000002</v>
      </c>
    </row>
    <row r="24" spans="2:16" x14ac:dyDescent="0.3">
      <c r="B24" s="5" t="s">
        <v>76</v>
      </c>
      <c r="C24" s="5" t="s">
        <v>77</v>
      </c>
      <c r="D24" s="6" t="s">
        <v>78</v>
      </c>
      <c r="E24" s="6" t="s">
        <v>18</v>
      </c>
      <c r="F24" s="6">
        <v>1</v>
      </c>
      <c r="G24" s="6">
        <v>0.09</v>
      </c>
      <c r="H24" s="6">
        <f>F24*G24</f>
        <v>0.09</v>
      </c>
      <c r="I24" s="6">
        <v>3.2000000000000001E-2</v>
      </c>
      <c r="J24" s="6">
        <f>F24*I24*10</f>
        <v>0.32</v>
      </c>
      <c r="K24" s="6">
        <v>2.0799999999999999E-2</v>
      </c>
      <c r="L24" s="6">
        <f>F24*K24*50</f>
        <v>1.04</v>
      </c>
      <c r="M24" s="6">
        <v>1.0460000000000001E-2</v>
      </c>
      <c r="N24" s="6">
        <f>F24*M24*1000</f>
        <v>10.46</v>
      </c>
      <c r="O24" s="6">
        <v>6.8599999999999998E-3</v>
      </c>
      <c r="P24" s="7">
        <f>F24*O24*20000</f>
        <v>137.19999999999999</v>
      </c>
    </row>
    <row r="25" spans="2:16" x14ac:dyDescent="0.3">
      <c r="B25" s="8" t="s">
        <v>79</v>
      </c>
      <c r="C25" s="8" t="s">
        <v>80</v>
      </c>
      <c r="D25" s="9" t="s">
        <v>81</v>
      </c>
      <c r="E25" s="9" t="s">
        <v>18</v>
      </c>
      <c r="F25" s="9">
        <v>1</v>
      </c>
      <c r="G25" s="9">
        <v>0.09</v>
      </c>
      <c r="H25" s="9">
        <f>F25*G25</f>
        <v>0.09</v>
      </c>
      <c r="I25" s="9">
        <v>3.5000000000000003E-2</v>
      </c>
      <c r="J25" s="9">
        <f>F25*I25*10</f>
        <v>0.35000000000000003</v>
      </c>
      <c r="K25" s="9">
        <v>2.2599999999999999E-2</v>
      </c>
      <c r="L25" s="9">
        <f>F25*K25*50</f>
        <v>1.1299999999999999</v>
      </c>
      <c r="M25" s="9">
        <v>1.1520000000000001E-2</v>
      </c>
      <c r="N25" s="9">
        <f>F25*M25*1000</f>
        <v>11.520000000000001</v>
      </c>
      <c r="O25" s="9">
        <v>7.6499999999999997E-3</v>
      </c>
      <c r="P25" s="10">
        <f>F25*O25*20000</f>
        <v>153</v>
      </c>
    </row>
    <row r="26" spans="2:16" x14ac:dyDescent="0.3">
      <c r="B26" s="5" t="s">
        <v>82</v>
      </c>
      <c r="C26" s="5" t="s">
        <v>83</v>
      </c>
      <c r="D26" s="6" t="s">
        <v>84</v>
      </c>
      <c r="E26" s="6" t="s">
        <v>18</v>
      </c>
      <c r="F26" s="6">
        <v>2</v>
      </c>
      <c r="G26" s="6">
        <v>0.17</v>
      </c>
      <c r="H26" s="6">
        <f>F26*G26</f>
        <v>0.34</v>
      </c>
      <c r="I26" s="6">
        <v>8.4000000000000005E-2</v>
      </c>
      <c r="J26" s="6">
        <f>F26*I26*10</f>
        <v>1.6800000000000002</v>
      </c>
      <c r="K26" s="6">
        <v>5.6399999999999999E-2</v>
      </c>
      <c r="L26" s="6">
        <f>F26*K26*50</f>
        <v>5.64</v>
      </c>
      <c r="M26" s="6">
        <v>3.031E-2</v>
      </c>
      <c r="N26" s="6">
        <f>F26*M26*1000</f>
        <v>60.62</v>
      </c>
      <c r="O26" s="6">
        <v>2.0990000000000002E-2</v>
      </c>
      <c r="P26" s="7">
        <f>F26*O26*20000</f>
        <v>839.6</v>
      </c>
    </row>
    <row r="27" spans="2:16" x14ac:dyDescent="0.3">
      <c r="B27" s="8" t="s">
        <v>85</v>
      </c>
      <c r="C27" s="8" t="s">
        <v>86</v>
      </c>
      <c r="D27" s="9" t="s">
        <v>87</v>
      </c>
      <c r="E27" s="9" t="s">
        <v>18</v>
      </c>
      <c r="F27" s="9">
        <v>1</v>
      </c>
      <c r="G27" s="9">
        <v>0.09</v>
      </c>
      <c r="H27" s="9">
        <f>F27*G27</f>
        <v>0.09</v>
      </c>
      <c r="I27" s="9">
        <v>3.2000000000000001E-2</v>
      </c>
      <c r="J27" s="9">
        <f>F27*I27*10</f>
        <v>0.32</v>
      </c>
      <c r="K27" s="9">
        <v>2.0799999999999999E-2</v>
      </c>
      <c r="L27" s="9">
        <f>F27*K27*50</f>
        <v>1.04</v>
      </c>
      <c r="M27" s="9">
        <v>1.0460000000000001E-2</v>
      </c>
      <c r="N27" s="9">
        <f>F27*M27*1000</f>
        <v>10.46</v>
      </c>
      <c r="O27" s="9">
        <v>6.8599999999999998E-3</v>
      </c>
      <c r="P27" s="10">
        <f>F27*O27*20000</f>
        <v>137.19999999999999</v>
      </c>
    </row>
    <row r="28" spans="2:16" x14ac:dyDescent="0.3">
      <c r="B28" s="5" t="s">
        <v>88</v>
      </c>
      <c r="C28" s="5" t="s">
        <v>89</v>
      </c>
      <c r="D28" s="6" t="s">
        <v>90</v>
      </c>
      <c r="E28" s="6" t="s">
        <v>14</v>
      </c>
      <c r="F28" s="6" t="s">
        <v>91</v>
      </c>
      <c r="G28" s="6" t="s">
        <v>105</v>
      </c>
      <c r="H28" s="6" t="s">
        <v>105</v>
      </c>
      <c r="I28" s="6" t="s">
        <v>105</v>
      </c>
      <c r="J28" s="6" t="s">
        <v>105</v>
      </c>
      <c r="K28" s="6" t="s">
        <v>105</v>
      </c>
      <c r="L28" s="6" t="s">
        <v>105</v>
      </c>
      <c r="M28" s="6" t="s">
        <v>105</v>
      </c>
      <c r="N28" s="6" t="s">
        <v>105</v>
      </c>
      <c r="O28" s="6" t="s">
        <v>105</v>
      </c>
      <c r="P28" s="7" t="s">
        <v>105</v>
      </c>
    </row>
    <row r="29" spans="2:16" x14ac:dyDescent="0.3">
      <c r="B29" s="13" t="s">
        <v>96</v>
      </c>
      <c r="C29" s="13" t="s">
        <v>97</v>
      </c>
      <c r="D29" s="14" t="s">
        <v>98</v>
      </c>
      <c r="E29" s="14" t="s">
        <v>14</v>
      </c>
      <c r="F29" s="14" t="s">
        <v>91</v>
      </c>
      <c r="G29" s="14" t="s">
        <v>105</v>
      </c>
      <c r="H29" s="14" t="s">
        <v>105</v>
      </c>
      <c r="I29" s="14" t="s">
        <v>105</v>
      </c>
      <c r="J29" s="14" t="s">
        <v>105</v>
      </c>
      <c r="K29" s="14" t="s">
        <v>105</v>
      </c>
      <c r="L29" s="14" t="s">
        <v>105</v>
      </c>
      <c r="M29" s="14" t="s">
        <v>105</v>
      </c>
      <c r="N29" s="14" t="s">
        <v>105</v>
      </c>
      <c r="O29" s="14" t="s">
        <v>105</v>
      </c>
      <c r="P29" s="15" t="s">
        <v>105</v>
      </c>
    </row>
    <row r="31" spans="2:16" x14ac:dyDescent="0.3">
      <c r="B31" s="16" t="s">
        <v>19</v>
      </c>
      <c r="C31" s="16" t="s">
        <v>20</v>
      </c>
      <c r="D31" s="17" t="s">
        <v>21</v>
      </c>
      <c r="E31" s="17" t="s">
        <v>14</v>
      </c>
      <c r="F31" s="17">
        <v>2</v>
      </c>
      <c r="G31" s="17">
        <v>26.74</v>
      </c>
      <c r="H31" s="17">
        <f>F31*G31</f>
        <v>53.48</v>
      </c>
      <c r="I31" s="17">
        <v>24.31</v>
      </c>
      <c r="J31" s="17">
        <f>F31*I31*10</f>
        <v>486.2</v>
      </c>
      <c r="K31" s="17">
        <v>23.8</v>
      </c>
      <c r="L31" s="17">
        <f>F31*K31*50</f>
        <v>2380</v>
      </c>
      <c r="M31" s="17">
        <v>23.3</v>
      </c>
      <c r="N31" s="17">
        <f>F31*M31*1000</f>
        <v>46600</v>
      </c>
      <c r="O31" s="17">
        <v>23.05</v>
      </c>
      <c r="P31" s="17">
        <f>F31*O31*20000</f>
        <v>922000</v>
      </c>
    </row>
    <row r="32" spans="2:16" x14ac:dyDescent="0.3">
      <c r="B32" s="16" t="s">
        <v>92</v>
      </c>
      <c r="C32" s="16" t="s">
        <v>93</v>
      </c>
      <c r="D32" s="17" t="s">
        <v>94</v>
      </c>
      <c r="E32" s="17" t="s">
        <v>95</v>
      </c>
      <c r="F32" s="17" t="s">
        <v>91</v>
      </c>
      <c r="G32" s="17" t="s">
        <v>105</v>
      </c>
      <c r="H32" s="17" t="s">
        <v>105</v>
      </c>
      <c r="I32" s="17" t="s">
        <v>105</v>
      </c>
      <c r="J32" s="17" t="s">
        <v>105</v>
      </c>
      <c r="K32" s="17" t="s">
        <v>105</v>
      </c>
      <c r="L32" s="17" t="s">
        <v>105</v>
      </c>
      <c r="M32" s="17" t="s">
        <v>105</v>
      </c>
      <c r="N32" s="17" t="s">
        <v>105</v>
      </c>
      <c r="O32" s="17" t="s">
        <v>105</v>
      </c>
      <c r="P32" s="17" t="s">
        <v>105</v>
      </c>
    </row>
    <row r="35" spans="3:9" x14ac:dyDescent="0.3">
      <c r="C35" s="3"/>
      <c r="D35" s="4" t="s">
        <v>0</v>
      </c>
      <c r="E35" s="4" t="s">
        <v>1</v>
      </c>
      <c r="F35" s="4" t="s">
        <v>2</v>
      </c>
      <c r="G35" s="4" t="s">
        <v>3</v>
      </c>
      <c r="H35" s="3" t="s">
        <v>4</v>
      </c>
    </row>
    <row r="36" spans="3:9" x14ac:dyDescent="0.3">
      <c r="C36" s="5" t="s">
        <v>99</v>
      </c>
      <c r="D36" s="6" t="s">
        <v>91</v>
      </c>
      <c r="E36" s="6" t="s">
        <v>91</v>
      </c>
      <c r="F36" s="6">
        <v>6.55</v>
      </c>
      <c r="G36" s="6">
        <v>6.55</v>
      </c>
      <c r="H36" s="7">
        <v>131</v>
      </c>
      <c r="I36" t="s">
        <v>100</v>
      </c>
    </row>
    <row r="37" spans="3:9" x14ac:dyDescent="0.3">
      <c r="C37" s="8" t="s">
        <v>101</v>
      </c>
      <c r="D37" s="9">
        <v>1.87</v>
      </c>
      <c r="E37" s="9">
        <v>4.68</v>
      </c>
      <c r="F37" s="9">
        <v>28.81</v>
      </c>
      <c r="G37" s="9">
        <v>391.37</v>
      </c>
      <c r="H37" s="10">
        <v>7640</v>
      </c>
    </row>
    <row r="38" spans="3:9" x14ac:dyDescent="0.3">
      <c r="C38" s="5" t="s">
        <v>102</v>
      </c>
      <c r="D38" s="6">
        <f>SUM(H3:H27) + D37</f>
        <v>78.343090000000032</v>
      </c>
      <c r="E38" s="6">
        <f>SUM(J3:J27) + E37</f>
        <v>724.03090000000009</v>
      </c>
      <c r="F38" s="6">
        <f>SUM(L3:L27) + F37 + F36</f>
        <v>3448.2244999999998</v>
      </c>
      <c r="G38" s="6">
        <f>SUM(N3:N27) + G37 + G36</f>
        <v>62881.52</v>
      </c>
      <c r="H38" s="7">
        <f>SUM(P3:P27) + H37 + H36</f>
        <v>1237235.2</v>
      </c>
    </row>
    <row r="39" spans="3:9" x14ac:dyDescent="0.3">
      <c r="C39" s="13" t="s">
        <v>103</v>
      </c>
      <c r="D39" s="14">
        <f>D38</f>
        <v>78.343090000000032</v>
      </c>
      <c r="E39" s="14">
        <f>E38/10</f>
        <v>72.403090000000006</v>
      </c>
      <c r="F39" s="14">
        <f>F38/50</f>
        <v>68.964489999999998</v>
      </c>
      <c r="G39" s="14">
        <f>G38/1000</f>
        <v>62.881519999999995</v>
      </c>
      <c r="H39" s="15">
        <f>H38/20000</f>
        <v>61.861759999999997</v>
      </c>
    </row>
    <row r="40" spans="3:9" x14ac:dyDescent="0.3">
      <c r="D40" t="s">
        <v>104</v>
      </c>
    </row>
  </sheetData>
  <mergeCells count="5">
    <mergeCell ref="G1:H1"/>
    <mergeCell ref="I1:J1"/>
    <mergeCell ref="K1:L1"/>
    <mergeCell ref="M1:N1"/>
    <mergeCell ref="O1:P1"/>
  </mergeCells>
  <hyperlinks>
    <hyperlink ref="D3" r:id="rId1" xr:uid="{00000000-0004-0000-0000-000000000000}"/>
    <hyperlink ref="E3" r:id="rId2" xr:uid="{00000000-0004-0000-0000-000001000000}"/>
    <hyperlink ref="D4" r:id="rId3" xr:uid="{00000000-0004-0000-0000-000002000000}"/>
    <hyperlink ref="E4" r:id="rId4" xr:uid="{00000000-0004-0000-0000-000003000000}"/>
    <hyperlink ref="D31" r:id="rId5" xr:uid="{00000000-0004-0000-0000-000004000000}"/>
    <hyperlink ref="E31" r:id="rId6" xr:uid="{00000000-0004-0000-0000-000005000000}"/>
    <hyperlink ref="D5" r:id="rId7" xr:uid="{00000000-0004-0000-0000-000006000000}"/>
    <hyperlink ref="E5" r:id="rId8" xr:uid="{00000000-0004-0000-0000-000007000000}"/>
    <hyperlink ref="D6" r:id="rId9" xr:uid="{00000000-0004-0000-0000-000008000000}"/>
    <hyperlink ref="E6" r:id="rId10" xr:uid="{00000000-0004-0000-0000-000009000000}"/>
    <hyperlink ref="D7" r:id="rId11" xr:uid="{00000000-0004-0000-0000-00000A000000}"/>
    <hyperlink ref="E7" r:id="rId12" xr:uid="{00000000-0004-0000-0000-00000B000000}"/>
    <hyperlink ref="D8" r:id="rId13" xr:uid="{00000000-0004-0000-0000-00000C000000}"/>
    <hyperlink ref="E8" r:id="rId14" xr:uid="{00000000-0004-0000-0000-00000D000000}"/>
    <hyperlink ref="D9" r:id="rId15" xr:uid="{00000000-0004-0000-0000-00000E000000}"/>
    <hyperlink ref="E9" r:id="rId16" xr:uid="{00000000-0004-0000-0000-00000F000000}"/>
    <hyperlink ref="D10" r:id="rId17" xr:uid="{00000000-0004-0000-0000-000010000000}"/>
    <hyperlink ref="E10" r:id="rId18" xr:uid="{00000000-0004-0000-0000-000011000000}"/>
    <hyperlink ref="D11" r:id="rId19" xr:uid="{00000000-0004-0000-0000-000012000000}"/>
    <hyperlink ref="E11" r:id="rId20" xr:uid="{00000000-0004-0000-0000-000013000000}"/>
    <hyperlink ref="D12" r:id="rId21" xr:uid="{00000000-0004-0000-0000-000014000000}"/>
    <hyperlink ref="E12" r:id="rId22" xr:uid="{00000000-0004-0000-0000-000015000000}"/>
    <hyperlink ref="D13" r:id="rId23" xr:uid="{00000000-0004-0000-0000-000016000000}"/>
    <hyperlink ref="E13" r:id="rId24" xr:uid="{00000000-0004-0000-0000-000017000000}"/>
    <hyperlink ref="D14" r:id="rId25" xr:uid="{00000000-0004-0000-0000-000018000000}"/>
    <hyperlink ref="E14" r:id="rId26" xr:uid="{00000000-0004-0000-0000-000019000000}"/>
    <hyperlink ref="D15" r:id="rId27" xr:uid="{00000000-0004-0000-0000-00001A000000}"/>
    <hyperlink ref="E15" r:id="rId28" xr:uid="{00000000-0004-0000-0000-00001B000000}"/>
    <hyperlink ref="D16" r:id="rId29" xr:uid="{00000000-0004-0000-0000-00001C000000}"/>
    <hyperlink ref="E16" r:id="rId30" xr:uid="{00000000-0004-0000-0000-00001D000000}"/>
    <hyperlink ref="D17" r:id="rId31" xr:uid="{00000000-0004-0000-0000-00001E000000}"/>
    <hyperlink ref="E17" r:id="rId32" xr:uid="{00000000-0004-0000-0000-00001F000000}"/>
    <hyperlink ref="D18" r:id="rId33" xr:uid="{00000000-0004-0000-0000-000020000000}"/>
    <hyperlink ref="E18" r:id="rId34" xr:uid="{00000000-0004-0000-0000-000021000000}"/>
    <hyperlink ref="D19" r:id="rId35" xr:uid="{00000000-0004-0000-0000-000022000000}"/>
    <hyperlink ref="E19" r:id="rId36" xr:uid="{00000000-0004-0000-0000-000023000000}"/>
    <hyperlink ref="D20" r:id="rId37" xr:uid="{00000000-0004-0000-0000-000024000000}"/>
    <hyperlink ref="E20" r:id="rId38" xr:uid="{00000000-0004-0000-0000-000025000000}"/>
    <hyperlink ref="D21" r:id="rId39" xr:uid="{00000000-0004-0000-0000-000026000000}"/>
    <hyperlink ref="E21" r:id="rId40" xr:uid="{00000000-0004-0000-0000-000027000000}"/>
    <hyperlink ref="D22" r:id="rId41" xr:uid="{00000000-0004-0000-0000-000028000000}"/>
    <hyperlink ref="E22" r:id="rId42" xr:uid="{00000000-0004-0000-0000-000029000000}"/>
    <hyperlink ref="D23" r:id="rId43" xr:uid="{00000000-0004-0000-0000-00002A000000}"/>
    <hyperlink ref="E23" r:id="rId44" xr:uid="{00000000-0004-0000-0000-00002B000000}"/>
    <hyperlink ref="D24" r:id="rId45" xr:uid="{00000000-0004-0000-0000-00002C000000}"/>
    <hyperlink ref="E24" r:id="rId46" xr:uid="{00000000-0004-0000-0000-00002D000000}"/>
    <hyperlink ref="D25" r:id="rId47" xr:uid="{00000000-0004-0000-0000-00002E000000}"/>
    <hyperlink ref="E25" r:id="rId48" xr:uid="{00000000-0004-0000-0000-00002F000000}"/>
    <hyperlink ref="D26" r:id="rId49" xr:uid="{00000000-0004-0000-0000-000030000000}"/>
    <hyperlink ref="E26" r:id="rId50" xr:uid="{00000000-0004-0000-0000-000031000000}"/>
    <hyperlink ref="D27" r:id="rId51" xr:uid="{00000000-0004-0000-0000-000032000000}"/>
    <hyperlink ref="E27" r:id="rId52" xr:uid="{00000000-0004-0000-0000-000033000000}"/>
    <hyperlink ref="D28" r:id="rId53" xr:uid="{00000000-0004-0000-0000-000034000000}"/>
    <hyperlink ref="E28" r:id="rId54" xr:uid="{00000000-0004-0000-0000-000035000000}"/>
    <hyperlink ref="D32" r:id="rId55" xr:uid="{00000000-0004-0000-0000-000036000000}"/>
    <hyperlink ref="E32" r:id="rId56" xr:uid="{00000000-0004-0000-0000-000037000000}"/>
    <hyperlink ref="D29" r:id="rId57" xr:uid="{00000000-0004-0000-0000-000038000000}"/>
    <hyperlink ref="E29" r:id="rId58" xr:uid="{00000000-0004-0000-0000-000039000000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Adrià Brú i Cortés</dc:creator>
  <dc:description/>
  <cp:lastModifiedBy>ADRIÀ BRÚ CORTÉS</cp:lastModifiedBy>
  <cp:revision>15</cp:revision>
  <dcterms:created xsi:type="dcterms:W3CDTF">2015-06-05T18:19:34Z</dcterms:created>
  <dcterms:modified xsi:type="dcterms:W3CDTF">2024-04-25T11:32:22Z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0x010100ED4E95E98BE39645B2A5122B59228C1C</vt:lpwstr>
  </property>
</Properties>
</file>