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<sst xmlns="http://schemas.openxmlformats.org/spreadsheetml/2006/main" count="151" uniqueCount="105">
  <si>
    <t xml:space="preserve">1xPCB</t>
  </si>
  <si>
    <t xml:space="preserve">10xPCB</t>
  </si>
  <si>
    <t xml:space="preserve">50xPCB</t>
  </si>
  <si>
    <t xml:space="preserve">1000xPCB</t>
  </si>
  <si>
    <t xml:space="preserve">20000xPCB</t>
  </si>
  <si>
    <t xml:space="preserve">Components</t>
  </si>
  <si>
    <t xml:space="preserve">Name</t>
  </si>
  <si>
    <t xml:space="preserve">Datasheet</t>
  </si>
  <si>
    <t xml:space="preserve">Link</t>
  </si>
  <si>
    <t xml:space="preserve">Units/PCB</t>
  </si>
  <si>
    <t xml:space="preserve">Cost per unit  (€)</t>
  </si>
  <si>
    <t xml:space="preserve">Order cost (€)</t>
  </si>
  <si>
    <t xml:space="preserve">uC</t>
  </si>
  <si>
    <t xml:space="preserve">PIC32MK0256MCJ048</t>
  </si>
  <si>
    <t xml:space="preserve">Mouser</t>
  </si>
  <si>
    <t xml:space="preserve">LDO 3.3V (3A)</t>
  </si>
  <si>
    <t xml:space="preserve">LT1528CT#PBF</t>
  </si>
  <si>
    <t xml:space="preserve">LDO</t>
  </si>
  <si>
    <t xml:space="preserve">Digikey</t>
  </si>
  <si>
    <t xml:space="preserve">Motor (588Nm, 280mA)</t>
  </si>
  <si>
    <t xml:space="preserve">HG37-200-AA-00</t>
  </si>
  <si>
    <t xml:space="preserve">motor</t>
  </si>
  <si>
    <t xml:space="preserve">CAN Transciever</t>
  </si>
  <si>
    <t xml:space="preserve">TCAN3413DR</t>
  </si>
  <si>
    <t xml:space="preserve">can</t>
  </si>
  <si>
    <t xml:space="preserve">Crystal Osc</t>
  </si>
  <si>
    <t xml:space="preserve">ECS-3225SMV-080-GP-TR</t>
  </si>
  <si>
    <t xml:space="preserve">clk</t>
  </si>
  <si>
    <t xml:space="preserve">ASZKDV_ABR</t>
  </si>
  <si>
    <t xml:space="preserve">Driver (3.5A, +csense)</t>
  </si>
  <si>
    <t xml:space="preserve">MAX22201ATC+</t>
  </si>
  <si>
    <t xml:space="preserve">driver</t>
  </si>
  <si>
    <t xml:space="preserve">Zener 12V (150MW)</t>
  </si>
  <si>
    <t xml:space="preserve">DDZ9699T-7</t>
  </si>
  <si>
    <t xml:space="preserve">zener</t>
  </si>
  <si>
    <t xml:space="preserve">Díode</t>
  </si>
  <si>
    <t xml:space="preserve">BYV10MX-600PQ</t>
  </si>
  <si>
    <t xml:space="preserve">diode</t>
  </si>
  <si>
    <t xml:space="preserve">RFID</t>
  </si>
  <si>
    <t xml:space="preserve">DLP-RFID2</t>
  </si>
  <si>
    <t xml:space="preserve">rfid</t>
  </si>
  <si>
    <t xml:space="preserve">Final de Carrera (5V)</t>
  </si>
  <si>
    <t xml:space="preserve">ESE-22MV21T</t>
  </si>
  <si>
    <t xml:space="preserve">Final-Carrera</t>
  </si>
  <si>
    <t xml:space="preserve">DC/DC 5V (2A, +/-49.5mV)</t>
  </si>
  <si>
    <t xml:space="preserve">P7805-2000R-S</t>
  </si>
  <si>
    <t xml:space="preserve">dcdc2A</t>
  </si>
  <si>
    <t xml:space="preserve">C Tan 1u 20V 3216-18</t>
  </si>
  <si>
    <t xml:space="preserve">T491A105K020AT4360</t>
  </si>
  <si>
    <t xml:space="preserve">ctant1u</t>
  </si>
  <si>
    <t xml:space="preserve">C Cer 22u 10V 1206</t>
  </si>
  <si>
    <t xml:space="preserve">C1206C226M8PAC</t>
  </si>
  <si>
    <t xml:space="preserve">cer22u</t>
  </si>
  <si>
    <t xml:space="preserve">C Cer 22u 50V</t>
  </si>
  <si>
    <t xml:space="preserve">KTS500B226M76N0T00</t>
  </si>
  <si>
    <t xml:space="preserve">ccer22u50v</t>
  </si>
  <si>
    <t xml:space="preserve">C Cer 10n 25V 1206</t>
  </si>
  <si>
    <t xml:space="preserve">KAM31BR81H103KT</t>
  </si>
  <si>
    <t xml:space="preserve">ccer10n50v</t>
  </si>
  <si>
    <t xml:space="preserve">C Ele 4.7u 35V</t>
  </si>
  <si>
    <t xml:space="preserve">GRM219R6YA475MA73D</t>
  </si>
  <si>
    <t xml:space="preserve">cele4.7u</t>
  </si>
  <si>
    <t xml:space="preserve">C Ele 47u 16V</t>
  </si>
  <si>
    <t xml:space="preserve">cele47u</t>
  </si>
  <si>
    <t xml:space="preserve">C Cer 1u 25V 0805</t>
  </si>
  <si>
    <t xml:space="preserve">VJ0805Y104JXXAT</t>
  </si>
  <si>
    <t xml:space="preserve">cer1u25v</t>
  </si>
  <si>
    <t xml:space="preserve">C Cer 0.1u 50V 0402</t>
  </si>
  <si>
    <t xml:space="preserve">0402X7R104KT2AT</t>
  </si>
  <si>
    <t xml:space="preserve">cer100n0402</t>
  </si>
  <si>
    <t xml:space="preserve">R 120 125mW 0805</t>
  </si>
  <si>
    <t xml:space="preserve">CQ05WAF1200T5E</t>
  </si>
  <si>
    <t xml:space="preserve">r120</t>
  </si>
  <si>
    <t xml:space="preserve">R 1k 125mW 0805</t>
  </si>
  <si>
    <t xml:space="preserve">TC05W8F1001T5G</t>
  </si>
  <si>
    <t xml:space="preserve">r1k</t>
  </si>
  <si>
    <t xml:space="preserve">R 330 125mW 0805</t>
  </si>
  <si>
    <t xml:space="preserve">TC0550F3300T5F</t>
  </si>
  <si>
    <t xml:space="preserve">r330</t>
  </si>
  <si>
    <t xml:space="preserve">R 10k 0.25W 0805</t>
  </si>
  <si>
    <t xml:space="preserve">RC1206FR-0710KL</t>
  </si>
  <si>
    <t xml:space="preserve">r10k</t>
  </si>
  <si>
    <t xml:space="preserve">R 100k 125mW 0805</t>
  </si>
  <si>
    <t xml:space="preserve">ERJ-8ENF1003V</t>
  </si>
  <si>
    <t xml:space="preserve">r100k</t>
  </si>
  <si>
    <t xml:space="preserve">R 33k 125mW 0805</t>
  </si>
  <si>
    <t xml:space="preserve">RC1206JR-0733KL</t>
  </si>
  <si>
    <t xml:space="preserve">r33k</t>
  </si>
  <si>
    <t xml:space="preserve">Current sensor (75A)</t>
  </si>
  <si>
    <t xml:space="preserve">TMCS1123B2AQDVGR</t>
  </si>
  <si>
    <t xml:space="preserve">csense</t>
  </si>
  <si>
    <t xml:space="preserve">NOT USED</t>
  </si>
  <si>
    <t xml:space="preserve">Motor lineal (150N, 2A) (opc)</t>
  </si>
  <si>
    <t xml:space="preserve">DLA-12-5-A-50-IP65</t>
  </si>
  <si>
    <t xml:space="preserve">motor-lineal</t>
  </si>
  <si>
    <t xml:space="preserve">Transmotec</t>
  </si>
  <si>
    <t xml:space="preserve">DC/DC 3.3V (3A, +/-33.3mV)</t>
  </si>
  <si>
    <t xml:space="preserve">P783-Q24-S3-S</t>
  </si>
  <si>
    <t xml:space="preserve">dcdc3A</t>
  </si>
  <si>
    <t xml:space="preserve">Preu Stencils  (€)</t>
  </si>
  <si>
    <t xml:space="preserve">Assumim 1000 usos/stencil</t>
  </si>
  <si>
    <t xml:space="preserve">Preu fabricació PCBs (€)</t>
  </si>
  <si>
    <t xml:space="preserve">Preu Total PCB  (€)</t>
  </si>
  <si>
    <t xml:space="preserve">Preu unitari PCB  (€)</t>
  </si>
  <si>
    <t xml:space="preserve">JLCPCB fabrica com a mínim 5 pcbs, per aquest preu se’n tenen 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</si>
</sst>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1F4E79"/>
        <bgColor rgb="FF003366"/>
      </patternFill>
    </fill>
    <fill>
      <patternFill patternType="solid">
        <fgColor rgb="FFB2B2B2"/>
        <bgColor rgb="FF969696"/>
      </patternFill>
    </fill>
    <fill>
      <patternFill patternType="solid">
        <fgColor rgb="FFEEEEEE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EEEEEE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1.microchip.com/downloads/aemDocuments/documents/MCU32/ProductDocuments/DataSheets/PIC32MK-General-Purpose-and-Motor-Control-With-CAN-FD-Family-DataSheet-DS60001570D.pdf" TargetMode="External"/><Relationship Id="rId2" Type="http://schemas.openxmlformats.org/officeDocument/2006/relationships/hyperlink" Target="https://www.mouser.es/ProductDetail/Microchip-Technology/PIC32MK0256MCJ048-E-Y8X?qs=vmHwEFxEFR%2FV8wN%2Fdp0noA%3D%3D" TargetMode="External"/><Relationship Id="rId3" Type="http://schemas.openxmlformats.org/officeDocument/2006/relationships/hyperlink" Target="https://rocelec.widen.net/view/pdf/nbjrjihvdn/LITCS09222-1.pdf?t.download=true&amp;u=5oefqw" TargetMode="External"/><Relationship Id="rId4" Type="http://schemas.openxmlformats.org/officeDocument/2006/relationships/hyperlink" Target="https://www.digikey.es/en/products/detail/rochester-electronics-llc/LT1528CT-PBF/13481919" TargetMode="External"/><Relationship Id="rId5" Type="http://schemas.openxmlformats.org/officeDocument/2006/relationships/hyperlink" Target="https://www.mouser.es/datasheet/2/972/hg37-2525173.pdf" TargetMode="External"/><Relationship Id="rId6" Type="http://schemas.openxmlformats.org/officeDocument/2006/relationships/hyperlink" Target="https://www.mouser.es/ProductDetail/Nidec-Components/HG37-200-AA-00?qs=Wj%2FVkw3K%252BMBRymxOaiVRvg%3D%3D" TargetMode="External"/><Relationship Id="rId7" Type="http://schemas.openxmlformats.org/officeDocument/2006/relationships/hyperlink" Target="https://www.ti.com/lit/ds/symlink/tcan3414.pdf?ts=1711721678762&amp;ref_url=https%253A%252F%252Fwww.mouser.it%252F" TargetMode="External"/><Relationship Id="rId8" Type="http://schemas.openxmlformats.org/officeDocument/2006/relationships/hyperlink" Target="https://www.mouser.es/ProductDetail/Texas-Instruments/TCAN3413DR?qs=sGAEpiMZZMuyKkoWRCJ2WCtyf8MLmt92v%252BoGH2%2F%2FnqAqFeWM6BEVrA%3D%3D" TargetMode="External"/><Relationship Id="rId9" Type="http://schemas.openxmlformats.org/officeDocument/2006/relationships/hyperlink" Target="https://www.mouser.es/datasheet/2/122/ECS_3225SMV-1623609.pdf" TargetMode="External"/><Relationship Id="rId10" Type="http://schemas.openxmlformats.org/officeDocument/2006/relationships/hyperlink" Target="https://www.digikey.es/es/products/detail/ecs-inc/ECS-3225SMV-080-GP-TR/10325283?s=N4IgTCBcDaIKIGEDKBaAzGMBWJBZAaigAwAcRKA4gAooAqASiALoC%2BQA" TargetMode="External"/><Relationship Id="rId11" Type="http://schemas.openxmlformats.org/officeDocument/2006/relationships/hyperlink" Target="https://www.mouser.es/datasheet/2/3/ASZKDV-3240426.pdf" TargetMode="External"/><Relationship Id="rId12" Type="http://schemas.openxmlformats.org/officeDocument/2006/relationships/hyperlink" Target="https://www.mouser.es/ProductDetail/ABRACON/ASZKDV-32.768kHz-L-T3?qs=1Kr7Jg1SGW8063pU72DBew%3D%3D" TargetMode="External"/><Relationship Id="rId13" Type="http://schemas.openxmlformats.org/officeDocument/2006/relationships/hyperlink" Target="https://www.mouser.es/datasheet/2/609/MAX22201_MAX22207-3127854.pdf" TargetMode="External"/><Relationship Id="rId14" Type="http://schemas.openxmlformats.org/officeDocument/2006/relationships/hyperlink" Target="https://www.mouser.es/ProductDetail/Analog-Devices-Maxim-Integrated/MAX22201ATC%2B?qs=stqOd1AaK7%252Bdqi04%2FQHs9Q%3D%3D" TargetMode="External"/><Relationship Id="rId15" Type="http://schemas.openxmlformats.org/officeDocument/2006/relationships/hyperlink" Target="https://eu.mouser.com/datasheet/2/115/DIOD_S_A0003550665_1-2542209.pdf" TargetMode="External"/><Relationship Id="rId16" Type="http://schemas.openxmlformats.org/officeDocument/2006/relationships/hyperlink" Target="https://eu.mouser.com/ProductDetail/Diodes-Incorporated/DDZ9699T-7?qs=mQbszxtPdlOBwg08InvD3Q%3D%3D" TargetMode="External"/><Relationship Id="rId17" Type="http://schemas.openxmlformats.org/officeDocument/2006/relationships/hyperlink" Target="https://eu.mouser.com/datasheet/2/848/BYV10MX_600P-2401273.pdf" TargetMode="External"/><Relationship Id="rId18" Type="http://schemas.openxmlformats.org/officeDocument/2006/relationships/hyperlink" Target="https://eu.mouser.com/ProductDetail/WeEn-Semiconductors/BYV10MX-600PQ?qs=QNEnbhJQKvYwaGjd%2F4%252BPWg%3D%3D" TargetMode="External"/><Relationship Id="rId19" Type="http://schemas.openxmlformats.org/officeDocument/2006/relationships/hyperlink" Target="https://mm.digikey.com/Volume0/opasdata/d220001/medias/docus/5656/DLP-RFID2%28D%29-V2.pdf" TargetMode="External"/><Relationship Id="rId20" Type="http://schemas.openxmlformats.org/officeDocument/2006/relationships/hyperlink" Target="https://www.digikey.es/en/products/detail/dlp-design-inc/DLP-RFID2/3770244" TargetMode="External"/><Relationship Id="rId21" Type="http://schemas.openxmlformats.org/officeDocument/2006/relationships/hyperlink" Target="https://industrial.panasonic.com/cdbs/www-data/pdf/ATB0000/ATB0000C12.pdf" TargetMode="External"/><Relationship Id="rId22" Type="http://schemas.openxmlformats.org/officeDocument/2006/relationships/hyperlink" Target="https://www.digikey.es/en/products/detail/panasonic-electronic-components/ESE-22MV21T/1245478" TargetMode="External"/><Relationship Id="rId23" Type="http://schemas.openxmlformats.org/officeDocument/2006/relationships/hyperlink" Target="https://eu.mouser.com/datasheet/2/670/p78_2000r_s-3070500.pdf" TargetMode="External"/><Relationship Id="rId24" Type="http://schemas.openxmlformats.org/officeDocument/2006/relationships/hyperlink" Target="https://eu.mouser.com/ProductDetail/CUI-Inc/P7803-2000R-S?qs=vvQtp7zwQdObalelOc2Obw%3D%3D" TargetMode="External"/><Relationship Id="rId25" Type="http://schemas.openxmlformats.org/officeDocument/2006/relationships/hyperlink" Target="https://www.vishay.com/docs/40002/293d.pdf" TargetMode="External"/><Relationship Id="rId26" Type="http://schemas.openxmlformats.org/officeDocument/2006/relationships/hyperlink" Target="https://www.mouser.es/ProductDetail/Vishay-Sprague/293D105X9020A2TE3?qs=wgO0AD0o1vvGvFnvINoEoQ%3D%3D" TargetMode="External"/><Relationship Id="rId27" Type="http://schemas.openxmlformats.org/officeDocument/2006/relationships/hyperlink" Target="https://www.mouser.es/datasheet/2/447/KEM_C1006_X5R_SMD-3316465.pdf" TargetMode="External"/><Relationship Id="rId28" Type="http://schemas.openxmlformats.org/officeDocument/2006/relationships/hyperlink" Target="https://www.mouser.es/ProductDetail/KEMET/C1206C226M8PAC?qs=sGAEpiMZZMsh%252B1woXyUXj%252BT7Qhm25EPNrbxO0jq0ERM%3D" TargetMode="External"/><Relationship Id="rId29" Type="http://schemas.openxmlformats.org/officeDocument/2006/relationships/hyperlink" Target="https://www.mouser.es/datasheet/2/420/nipc_s_a0010886389_1-2285932.pdf" TargetMode="External"/><Relationship Id="rId30" Type="http://schemas.openxmlformats.org/officeDocument/2006/relationships/hyperlink" Target="https://eu.mouser.com/ProductDetail/Chemi-Con/KTS500B226M76N0T00?qs=yFwz03cOJpkGGSneI4ka0Q%3D%3D" TargetMode="External"/><Relationship Id="rId31" Type="http://schemas.openxmlformats.org/officeDocument/2006/relationships/hyperlink" Target="https://www.mouser.es/datasheet/2/40/AutoMLCCKAM-3216307.pdf" TargetMode="External"/><Relationship Id="rId32" Type="http://schemas.openxmlformats.org/officeDocument/2006/relationships/hyperlink" Target="https://eu.mouser.com/ProductDetail/KYOCERA-AVX/KAM31BR81H103KT?qs=Jm2GQyTW%2FbjzijSUJGW%2FJA%3D%3D" TargetMode="External"/><Relationship Id="rId33" Type="http://schemas.openxmlformats.org/officeDocument/2006/relationships/hyperlink" Target="https://www.mouser.es/datasheet/2/281/1/GRM219R6YA475MA73_01A-1986343.pdf" TargetMode="External"/><Relationship Id="rId34" Type="http://schemas.openxmlformats.org/officeDocument/2006/relationships/hyperlink" Target="https://www.mouser.es/ProductDetail/Murata-Electronics/GRM219R6YA475MA73D?qs=sGAEpiMZZMsh%252B1woXyUXj%252Bekk6hACqBciFV8ES4CmxA%3D" TargetMode="External"/><Relationship Id="rId35" Type="http://schemas.openxmlformats.org/officeDocument/2006/relationships/hyperlink" Target="https://www.we-online.com/components/products/datasheet/860010372004.pdf" TargetMode="External"/><Relationship Id="rId36" Type="http://schemas.openxmlformats.org/officeDocument/2006/relationships/hyperlink" Target="https://www.mouser.es/ProductDetail/Wurth-Elektronik/860010372004?qs=sGAEpiMZZMsh%252B1woXyUXj4jKQI6sNRw6V%2FBdkDX4IUo%3D" TargetMode="External"/><Relationship Id="rId37" Type="http://schemas.openxmlformats.org/officeDocument/2006/relationships/hyperlink" Target="https://www.mouser.es/datasheet/2/40/KGM_X7R-3223212.pdf" TargetMode="External"/><Relationship Id="rId38" Type="http://schemas.openxmlformats.org/officeDocument/2006/relationships/hyperlink" Target="https://www.mouser.es/ProductDetail/KYOCERA-AVX/08053C105KAT2A?qs=sGAEpiMZZMsh%252B1woXyUXj3D3O5GL7xw0z6%252BYeaVu0ZA%3D" TargetMode="External"/><Relationship Id="rId39" Type="http://schemas.openxmlformats.org/officeDocument/2006/relationships/hyperlink" Target="https://www.mouser.es/datasheet/2/40/General_Purpose_Capacitors-3314795.pdf" TargetMode="External"/><Relationship Id="rId40" Type="http://schemas.openxmlformats.org/officeDocument/2006/relationships/hyperlink" Target="https://www.mouser.es/ProductDetail/KYOCERA-AVX/0402X7R104KT2AT?qs=sGAEpiMZZMsh%252B1woXyUXj%252B5z%252B0ALk4cpx9OGvuCuOrY%3D" TargetMode="External"/><Relationship Id="rId41" Type="http://schemas.openxmlformats.org/officeDocument/2006/relationships/hyperlink" Target="https://eu.mouser.com/datasheet/2/447/PYu_RT_1_to_0_01_RoHS_L_12-3003070.pdf" TargetMode="External"/><Relationship Id="rId42" Type="http://schemas.openxmlformats.org/officeDocument/2006/relationships/hyperlink" Target="https://www.digikey.es/es/products/detail/panasonic-electronic-components/ERA-3AEB121V/1465832" TargetMode="External"/><Relationship Id="rId43" Type="http://schemas.openxmlformats.org/officeDocument/2006/relationships/hyperlink" Target="https://eu.mouser.com/datasheet/2/447/PYu_RT_1_to_0_01_RoHS_L_12-3003070.pdf" TargetMode="External"/><Relationship Id="rId44" Type="http://schemas.openxmlformats.org/officeDocument/2006/relationships/hyperlink" Target="https://www.digikey.es/es/products/detail/stackpole-electronics-inc/RNCP1206FTD1K00/2240337" TargetMode="External"/><Relationship Id="rId45" Type="http://schemas.openxmlformats.org/officeDocument/2006/relationships/hyperlink" Target="https://eu.mouser.com/datasheet/2/447/PYu_RT_1_to_0_01_RoHS_L_12-3003070.pdf" TargetMode="External"/><Relationship Id="rId46" Type="http://schemas.openxmlformats.org/officeDocument/2006/relationships/hyperlink" Target="https://www.digikey.es/es/products/detail/yageo/RC1206JR-07330RL/729279" TargetMode="External"/><Relationship Id="rId47" Type="http://schemas.openxmlformats.org/officeDocument/2006/relationships/hyperlink" Target="https://eu.mouser.com/datasheet/2/54/CRM0805_1206_2010-3007277.pdf" TargetMode="External"/><Relationship Id="rId48" Type="http://schemas.openxmlformats.org/officeDocument/2006/relationships/hyperlink" Target="https://www.digikey.es/es/products/detail/yageo/RC1206FR-0710KL/728483" TargetMode="External"/><Relationship Id="rId49" Type="http://schemas.openxmlformats.org/officeDocument/2006/relationships/hyperlink" Target="https://eu.mouser.com/datasheet/2/447/PYu_RT_1_to_0_01_RoHS_L_12-3003070.pdf" TargetMode="External"/><Relationship Id="rId50" Type="http://schemas.openxmlformats.org/officeDocument/2006/relationships/hyperlink" Target="https://www.digikey.es/es/products/detail/panasonic-electronic-components/ERJ-8ENF1003V/89306" TargetMode="External"/><Relationship Id="rId51" Type="http://schemas.openxmlformats.org/officeDocument/2006/relationships/hyperlink" Target="https://eu.mouser.com/datasheet/2/447/PYu_RT_1_to_0_01_RoHS_L_12-3003070.pdf" TargetMode="External"/><Relationship Id="rId52" Type="http://schemas.openxmlformats.org/officeDocument/2006/relationships/hyperlink" Target="https://www.digikey.es/es/products/detail/yageo/RC1206JR-0733KL/729282" TargetMode="External"/><Relationship Id="rId53" Type="http://schemas.openxmlformats.org/officeDocument/2006/relationships/hyperlink" Target="https://www.ti.com/lit/ds/symlink/tmcs1123.pdf?ts=1711707167099&amp;ref_url=https%253A%252F%252Fwww.ti.com%252Fproduct%252FTMCS1123%253Futm_source%253Dgoogle%2526utm_medium%253Dcpc%2526utm_campaign%253Dasc-null-null-GPN_EN-cpc-pf-google-wwe_cons%2526utm_conte" TargetMode="External"/><Relationship Id="rId54" Type="http://schemas.openxmlformats.org/officeDocument/2006/relationships/hyperlink" Target="https://www.mouser.es/ProductDetail/Texas-Instruments/TMCS1123B2AQDVGR?qs=sGAEpiMZZMsPDRSCoHb1X5I%2FjBVAAn8DJGrzHYBTAmBFitJQJPL%2Fbw%3D%3D" TargetMode="External"/><Relationship Id="rId55" Type="http://schemas.openxmlformats.org/officeDocument/2006/relationships/hyperlink" Target="https://www.transmotec.com/Download/Catalog/Transmotec-EN-DLA-2022.pdf" TargetMode="External"/><Relationship Id="rId56" Type="http://schemas.openxmlformats.org/officeDocument/2006/relationships/hyperlink" Target="https://www.transmotec.com/product/dla-12-5-a-50-pot-ip65/" TargetMode="External"/><Relationship Id="rId57" Type="http://schemas.openxmlformats.org/officeDocument/2006/relationships/hyperlink" Target="https://eu.mouser.com/datasheet/2/670/p783_s-1889817.pdf" TargetMode="External"/><Relationship Id="rId58" Type="http://schemas.openxmlformats.org/officeDocument/2006/relationships/hyperlink" Target="https://eu.mouser.com/ProductDetail/CUI-Inc/P783-Q24-S3-S?qs=sPbYRqrBIVl7G8uy4wpmww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P40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39" activeCellId="0" sqref="E39"/>
    </sheetView>
  </sheetViews>
  <sheetFormatPr defaultColWidth="8.88671875" defaultRowHeight="13.8" zeroHeight="false" outlineLevelRow="0" outlineLevelCol="0"/>
  <cols>
    <col collapsed="false" customWidth="true" hidden="false" outlineLevel="0" max="2" min="2" style="1" width="29.95"/>
    <col collapsed="false" customWidth="true" hidden="false" outlineLevel="0" max="3" min="3" style="1" width="23.41"/>
    <col collapsed="false" customWidth="true" hidden="false" outlineLevel="0" max="4" min="4" style="1" width="17.94"/>
    <col collapsed="false" customWidth="true" hidden="false" outlineLevel="0" max="5" min="5" style="1" width="13.12"/>
    <col collapsed="false" customWidth="true" hidden="false" outlineLevel="0" max="6" min="6" style="1" width="13.25"/>
    <col collapsed="false" customWidth="true" hidden="false" outlineLevel="0" max="7" min="7" style="1" width="15.89"/>
    <col collapsed="false" customWidth="true" hidden="false" outlineLevel="0" max="8" min="8" style="1" width="13.67"/>
    <col collapsed="false" customWidth="true" hidden="false" outlineLevel="0" max="9" min="9" style="1" width="17.85"/>
    <col collapsed="false" customWidth="true" hidden="false" outlineLevel="0" max="10" min="10" style="1" width="14.92"/>
    <col collapsed="false" customWidth="true" hidden="false" outlineLevel="0" max="11" min="11" style="1" width="17.85"/>
    <col collapsed="false" customWidth="true" hidden="false" outlineLevel="0" max="12" min="12" style="1" width="14.92"/>
    <col collapsed="false" customWidth="true" hidden="false" outlineLevel="0" max="13" min="13" style="1" width="17.85"/>
    <col collapsed="false" customWidth="true" hidden="false" outlineLevel="0" max="14" min="14" style="1" width="14.92"/>
    <col collapsed="false" customWidth="true" hidden="false" outlineLevel="0" max="15" min="15" style="1" width="17.85"/>
    <col collapsed="false" customWidth="true" hidden="false" outlineLevel="0" max="16" min="16" style="1" width="14.92"/>
    <col collapsed="false" customWidth="true" hidden="false" outlineLevel="0" max="18" min="17" style="1" width="11.77"/>
  </cols>
  <sheetData>
    <row r="1" customFormat="false" ht="13.8" hidden="false" customHeight="false" outlineLevel="0" collapsed="false">
      <c r="G1" s="2" t="s">
        <v>0</v>
      </c>
      <c r="H1" s="2"/>
      <c r="I1" s="2" t="s">
        <v>1</v>
      </c>
      <c r="J1" s="2"/>
      <c r="K1" s="2" t="s">
        <v>2</v>
      </c>
      <c r="L1" s="2"/>
      <c r="M1" s="2" t="s">
        <v>3</v>
      </c>
      <c r="N1" s="2"/>
      <c r="O1" s="2" t="s">
        <v>4</v>
      </c>
      <c r="P1" s="2"/>
    </row>
    <row r="2" customFormat="false" ht="13.8" hidden="false" customHeight="false" outlineLevel="0" collapsed="false">
      <c r="B2" s="3" t="s">
        <v>5</v>
      </c>
      <c r="C2" s="4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10</v>
      </c>
      <c r="J2" s="5" t="s">
        <v>11</v>
      </c>
      <c r="K2" s="5" t="s">
        <v>10</v>
      </c>
      <c r="L2" s="5" t="s">
        <v>11</v>
      </c>
      <c r="M2" s="5" t="s">
        <v>10</v>
      </c>
      <c r="N2" s="5" t="s">
        <v>11</v>
      </c>
      <c r="O2" s="5" t="s">
        <v>10</v>
      </c>
      <c r="P2" s="4" t="s">
        <v>11</v>
      </c>
    </row>
    <row r="3" customFormat="false" ht="13.8" hidden="false" customHeight="false" outlineLevel="0" collapsed="false">
      <c r="B3" s="6" t="s">
        <v>12</v>
      </c>
      <c r="C3" s="6" t="s">
        <v>13</v>
      </c>
      <c r="D3" s="7" t="s">
        <v>12</v>
      </c>
      <c r="E3" s="7" t="s">
        <v>14</v>
      </c>
      <c r="F3" s="7" t="n">
        <v>1</v>
      </c>
      <c r="G3" s="7" t="n">
        <v>7.37</v>
      </c>
      <c r="H3" s="7" t="n">
        <f aca="false">F3*G3</f>
        <v>7.37</v>
      </c>
      <c r="I3" s="7" t="n">
        <v>7.37</v>
      </c>
      <c r="J3" s="7" t="n">
        <f aca="false">F3*I3*10</f>
        <v>73.7</v>
      </c>
      <c r="K3" s="7" t="n">
        <v>6.76</v>
      </c>
      <c r="L3" s="7" t="n">
        <f aca="false">F3*K3*50</f>
        <v>338</v>
      </c>
      <c r="M3" s="7" t="n">
        <v>6.12</v>
      </c>
      <c r="N3" s="7" t="n">
        <f aca="false">F3*M3*1000</f>
        <v>6120</v>
      </c>
      <c r="O3" s="7" t="n">
        <v>6.12</v>
      </c>
      <c r="P3" s="8" t="n">
        <f aca="false">F3*O3*20000</f>
        <v>122400</v>
      </c>
    </row>
    <row r="4" customFormat="false" ht="13.8" hidden="false" customHeight="false" outlineLevel="0" collapsed="false">
      <c r="B4" s="9" t="s">
        <v>15</v>
      </c>
      <c r="C4" s="9" t="s">
        <v>16</v>
      </c>
      <c r="D4" s="10" t="s">
        <v>17</v>
      </c>
      <c r="E4" s="10" t="s">
        <v>18</v>
      </c>
      <c r="F4" s="10" t="n">
        <v>1</v>
      </c>
      <c r="G4" s="10" t="n">
        <v>5.7528</v>
      </c>
      <c r="H4" s="10" t="n">
        <f aca="false">F4*G4</f>
        <v>5.7528</v>
      </c>
      <c r="I4" s="10" t="n">
        <v>5.7528</v>
      </c>
      <c r="J4" s="10" t="n">
        <f aca="false">F4*I4*10</f>
        <v>57.528</v>
      </c>
      <c r="K4" s="10" t="n">
        <v>5.7528</v>
      </c>
      <c r="L4" s="10" t="n">
        <f aca="false">F4*K4*50</f>
        <v>287.64</v>
      </c>
      <c r="M4" s="10" t="n">
        <v>5.7528</v>
      </c>
      <c r="N4" s="10" t="n">
        <f aca="false">F4*M4*1000</f>
        <v>5752.8</v>
      </c>
      <c r="O4" s="10" t="n">
        <v>5.7528</v>
      </c>
      <c r="P4" s="11" t="n">
        <f aca="false">F4*O4*20000</f>
        <v>115056</v>
      </c>
    </row>
    <row r="5" customFormat="false" ht="13.8" hidden="false" customHeight="false" outlineLevel="0" collapsed="false">
      <c r="B5" s="6" t="s">
        <v>19</v>
      </c>
      <c r="C5" s="6" t="s">
        <v>20</v>
      </c>
      <c r="D5" s="7" t="s">
        <v>21</v>
      </c>
      <c r="E5" s="7" t="s">
        <v>14</v>
      </c>
      <c r="F5" s="7" t="n">
        <v>2</v>
      </c>
      <c r="G5" s="7" t="n">
        <v>26.74</v>
      </c>
      <c r="H5" s="7" t="n">
        <f aca="false">F5*G5</f>
        <v>53.48</v>
      </c>
      <c r="I5" s="7" t="n">
        <v>24.31</v>
      </c>
      <c r="J5" s="7" t="n">
        <f aca="false">F5*I5*10</f>
        <v>486.2</v>
      </c>
      <c r="K5" s="7" t="n">
        <v>23.8</v>
      </c>
      <c r="L5" s="7" t="n">
        <f aca="false">F5*K5*50</f>
        <v>2380</v>
      </c>
      <c r="M5" s="7" t="n">
        <v>23.3</v>
      </c>
      <c r="N5" s="7" t="n">
        <f aca="false">F5*M5*1000</f>
        <v>46600</v>
      </c>
      <c r="O5" s="7" t="n">
        <v>23.05</v>
      </c>
      <c r="P5" s="8" t="n">
        <f aca="false">F5*O5*20000</f>
        <v>922000</v>
      </c>
    </row>
    <row r="6" customFormat="false" ht="13.8" hidden="false" customHeight="false" outlineLevel="0" collapsed="false">
      <c r="B6" s="9" t="s">
        <v>22</v>
      </c>
      <c r="C6" s="9" t="s">
        <v>23</v>
      </c>
      <c r="D6" s="10" t="s">
        <v>24</v>
      </c>
      <c r="E6" s="10" t="s">
        <v>14</v>
      </c>
      <c r="F6" s="10" t="n">
        <v>1</v>
      </c>
      <c r="G6" s="10" t="n">
        <v>2.41</v>
      </c>
      <c r="H6" s="10" t="n">
        <f aca="false">F6*G6</f>
        <v>2.41</v>
      </c>
      <c r="I6" s="10" t="n">
        <v>2.17</v>
      </c>
      <c r="J6" s="10" t="n">
        <f aca="false">F6*I6*10</f>
        <v>21.7</v>
      </c>
      <c r="K6" s="10" t="n">
        <v>2.17</v>
      </c>
      <c r="L6" s="10" t="n">
        <f aca="false">F6*K6*50</f>
        <v>108.5</v>
      </c>
      <c r="M6" s="10" t="n">
        <v>1.18</v>
      </c>
      <c r="N6" s="10" t="n">
        <f aca="false">F6*M6*1000</f>
        <v>1180</v>
      </c>
      <c r="O6" s="10" t="n">
        <v>1.01</v>
      </c>
      <c r="P6" s="11" t="n">
        <f aca="false">F6*O6*20000</f>
        <v>20200</v>
      </c>
    </row>
    <row r="7" customFormat="false" ht="13.8" hidden="false" customHeight="false" outlineLevel="0" collapsed="false">
      <c r="B7" s="6" t="s">
        <v>25</v>
      </c>
      <c r="C7" s="6" t="s">
        <v>26</v>
      </c>
      <c r="D7" s="7" t="s">
        <v>27</v>
      </c>
      <c r="E7" s="7" t="s">
        <v>18</v>
      </c>
      <c r="F7" s="7" t="n">
        <v>1</v>
      </c>
      <c r="G7" s="7" t="n">
        <v>1.92029</v>
      </c>
      <c r="H7" s="7" t="n">
        <f aca="false">F7*G7</f>
        <v>1.92029</v>
      </c>
      <c r="I7" s="7" t="n">
        <v>1.92029</v>
      </c>
      <c r="J7" s="7" t="n">
        <f aca="false">F7*I7*10</f>
        <v>19.2029</v>
      </c>
      <c r="K7" s="7" t="n">
        <v>1.92029</v>
      </c>
      <c r="L7" s="7" t="n">
        <f aca="false">F7*K7*50</f>
        <v>96.0145</v>
      </c>
      <c r="M7" s="7" t="n">
        <v>1.92029</v>
      </c>
      <c r="N7" s="7" t="n">
        <f aca="false">F7*M7*1000</f>
        <v>1920.29</v>
      </c>
      <c r="O7" s="7" t="n">
        <v>1.92029</v>
      </c>
      <c r="P7" s="8" t="n">
        <f aca="false">F7*O7*20000</f>
        <v>38405.8</v>
      </c>
    </row>
    <row r="8" customFormat="false" ht="13.8" hidden="false" customHeight="false" outlineLevel="0" collapsed="false">
      <c r="B8" s="9" t="s">
        <v>25</v>
      </c>
      <c r="C8" s="9" t="s">
        <v>28</v>
      </c>
      <c r="D8" s="10" t="s">
        <v>27</v>
      </c>
      <c r="E8" s="10" t="s">
        <v>14</v>
      </c>
      <c r="F8" s="10" t="n">
        <v>1</v>
      </c>
      <c r="G8" s="10" t="n">
        <v>2.24</v>
      </c>
      <c r="H8" s="10" t="n">
        <f aca="false">F8*G8</f>
        <v>2.24</v>
      </c>
      <c r="I8" s="10" t="n">
        <v>2.19</v>
      </c>
      <c r="J8" s="10" t="n">
        <f aca="false">F8*I8*10</f>
        <v>21.9</v>
      </c>
      <c r="K8" s="10" t="n">
        <v>2.08</v>
      </c>
      <c r="L8" s="10" t="n">
        <f aca="false">F8*K8*50</f>
        <v>104</v>
      </c>
      <c r="M8" s="10" t="n">
        <v>1.53</v>
      </c>
      <c r="N8" s="10" t="n">
        <f aca="false">F8*M8*1000</f>
        <v>1530</v>
      </c>
      <c r="O8" s="10" t="n">
        <v>1.34</v>
      </c>
      <c r="P8" s="11" t="n">
        <f aca="false">F8*O8*20000</f>
        <v>26800</v>
      </c>
    </row>
    <row r="9" customFormat="false" ht="13.8" hidden="false" customHeight="false" outlineLevel="0" collapsed="false">
      <c r="B9" s="6" t="s">
        <v>29</v>
      </c>
      <c r="C9" s="6" t="s">
        <v>30</v>
      </c>
      <c r="D9" s="7" t="s">
        <v>31</v>
      </c>
      <c r="E9" s="7" t="s">
        <v>14</v>
      </c>
      <c r="F9" s="7" t="n">
        <v>2</v>
      </c>
      <c r="G9" s="7" t="n">
        <v>1.8</v>
      </c>
      <c r="H9" s="7" t="n">
        <f aca="false">F9*G9</f>
        <v>3.6</v>
      </c>
      <c r="I9" s="7" t="n">
        <v>1.61</v>
      </c>
      <c r="J9" s="7" t="n">
        <f aca="false">F9*I9*10</f>
        <v>32.2</v>
      </c>
      <c r="K9" s="7" t="n">
        <v>1.35</v>
      </c>
      <c r="L9" s="7" t="n">
        <f aca="false">F9*K9*50</f>
        <v>135</v>
      </c>
      <c r="M9" s="7" t="n">
        <v>1.04</v>
      </c>
      <c r="N9" s="7" t="n">
        <f aca="false">F9*M9*1000</f>
        <v>2080</v>
      </c>
      <c r="O9" s="7" t="n">
        <v>1.04</v>
      </c>
      <c r="P9" s="8" t="n">
        <f aca="false">F9*O9*20000</f>
        <v>41600</v>
      </c>
    </row>
    <row r="10" customFormat="false" ht="13.8" hidden="false" customHeight="false" outlineLevel="0" collapsed="false">
      <c r="B10" s="9" t="s">
        <v>32</v>
      </c>
      <c r="C10" s="9" t="s">
        <v>33</v>
      </c>
      <c r="D10" s="10" t="s">
        <v>34</v>
      </c>
      <c r="E10" s="10" t="s">
        <v>14</v>
      </c>
      <c r="F10" s="10" t="n">
        <v>1</v>
      </c>
      <c r="G10" s="10" t="n">
        <v>0.41</v>
      </c>
      <c r="H10" s="10" t="n">
        <f aca="false">F10*G10</f>
        <v>0.41</v>
      </c>
      <c r="I10" s="10" t="n">
        <v>0.278</v>
      </c>
      <c r="J10" s="10" t="n">
        <f aca="false">F10*I10*10</f>
        <v>2.78</v>
      </c>
      <c r="K10" s="10" t="n">
        <v>0.278</v>
      </c>
      <c r="L10" s="10" t="n">
        <f aca="false">F10*K10*50</f>
        <v>13.9</v>
      </c>
      <c r="M10" s="10" t="n">
        <v>0.09</v>
      </c>
      <c r="N10" s="10" t="n">
        <f aca="false">F10*M10*1000</f>
        <v>90</v>
      </c>
      <c r="O10" s="10" t="n">
        <v>0.057</v>
      </c>
      <c r="P10" s="11" t="n">
        <f aca="false">F10*O10*20000</f>
        <v>1140</v>
      </c>
    </row>
    <row r="11" customFormat="false" ht="13.8" hidden="false" customHeight="false" outlineLevel="0" collapsed="false">
      <c r="B11" s="6" t="s">
        <v>35</v>
      </c>
      <c r="C11" s="6" t="s">
        <v>36</v>
      </c>
      <c r="D11" s="7" t="s">
        <v>37</v>
      </c>
      <c r="E11" s="7" t="s">
        <v>14</v>
      </c>
      <c r="F11" s="7" t="n">
        <v>1</v>
      </c>
      <c r="G11" s="7" t="n">
        <v>0.54</v>
      </c>
      <c r="H11" s="7" t="n">
        <f aca="false">F11*G11</f>
        <v>0.54</v>
      </c>
      <c r="I11" s="7" t="n">
        <v>0.457</v>
      </c>
      <c r="J11" s="7" t="n">
        <f aca="false">F11*I11*10</f>
        <v>4.57</v>
      </c>
      <c r="K11" s="7" t="n">
        <v>0.457</v>
      </c>
      <c r="L11" s="7" t="n">
        <f aca="false">F11*K11*50</f>
        <v>22.85</v>
      </c>
      <c r="M11" s="7" t="n">
        <v>0.201</v>
      </c>
      <c r="N11" s="7" t="n">
        <f aca="false">F11*M11*1000</f>
        <v>201</v>
      </c>
      <c r="O11" s="7" t="n">
        <v>0.158</v>
      </c>
      <c r="P11" s="8" t="n">
        <f aca="false">F11*O11*20000</f>
        <v>3160</v>
      </c>
    </row>
    <row r="12" customFormat="false" ht="13.8" hidden="false" customHeight="false" outlineLevel="0" collapsed="false">
      <c r="B12" s="9" t="s">
        <v>38</v>
      </c>
      <c r="C12" s="9" t="s">
        <v>39</v>
      </c>
      <c r="D12" s="10" t="s">
        <v>40</v>
      </c>
      <c r="E12" s="10" t="s">
        <v>18</v>
      </c>
      <c r="F12" s="10" t="n">
        <v>1</v>
      </c>
      <c r="G12" s="10" t="n">
        <v>35.04</v>
      </c>
      <c r="H12" s="10" t="n">
        <f aca="false">F12*G12</f>
        <v>35.04</v>
      </c>
      <c r="I12" s="10" t="n">
        <v>35.04</v>
      </c>
      <c r="J12" s="10" t="n">
        <f aca="false">F12*I12*10</f>
        <v>350.4</v>
      </c>
      <c r="K12" s="10" t="n">
        <v>35.04</v>
      </c>
      <c r="L12" s="10" t="n">
        <f aca="false">F12*K12*50</f>
        <v>1752</v>
      </c>
      <c r="M12" s="10" t="n">
        <v>35.04</v>
      </c>
      <c r="N12" s="10" t="n">
        <f aca="false">F12*M12*1000</f>
        <v>35040</v>
      </c>
      <c r="O12" s="10" t="n">
        <v>35.04</v>
      </c>
      <c r="P12" s="11" t="n">
        <f aca="false">F12*O12*20000</f>
        <v>700800</v>
      </c>
    </row>
    <row r="13" customFormat="false" ht="13.8" hidden="false" customHeight="false" outlineLevel="0" collapsed="false">
      <c r="B13" s="6" t="s">
        <v>41</v>
      </c>
      <c r="C13" s="6" t="s">
        <v>42</v>
      </c>
      <c r="D13" s="7" t="s">
        <v>43</v>
      </c>
      <c r="E13" s="7" t="s">
        <v>18</v>
      </c>
      <c r="F13" s="7" t="n">
        <v>2</v>
      </c>
      <c r="G13" s="7" t="n">
        <v>0.42</v>
      </c>
      <c r="H13" s="7" t="n">
        <f aca="false">F13*G13</f>
        <v>0.84</v>
      </c>
      <c r="I13" s="7" t="n">
        <v>0.404</v>
      </c>
      <c r="J13" s="7" t="n">
        <f aca="false">F13*I13*10</f>
        <v>8.08</v>
      </c>
      <c r="K13" s="7" t="n">
        <v>0.3304</v>
      </c>
      <c r="L13" s="7" t="n">
        <f aca="false">F13*K13*50</f>
        <v>33.04</v>
      </c>
      <c r="M13" s="7" t="n">
        <v>0.25096</v>
      </c>
      <c r="N13" s="7" t="n">
        <f aca="false">F13*M13*1000</f>
        <v>501.92</v>
      </c>
      <c r="O13" s="7" t="n">
        <v>0.20356</v>
      </c>
      <c r="P13" s="8" t="n">
        <f aca="false">F13*O13*20000</f>
        <v>8142.4</v>
      </c>
    </row>
    <row r="14" customFormat="false" ht="13.8" hidden="false" customHeight="false" outlineLevel="0" collapsed="false">
      <c r="B14" s="9" t="s">
        <v>44</v>
      </c>
      <c r="C14" s="9" t="s">
        <v>45</v>
      </c>
      <c r="D14" s="10" t="s">
        <v>46</v>
      </c>
      <c r="E14" s="10" t="s">
        <v>14</v>
      </c>
      <c r="F14" s="10" t="n">
        <v>1</v>
      </c>
      <c r="G14" s="10" t="n">
        <v>5.53</v>
      </c>
      <c r="H14" s="10" t="n">
        <f aca="false">F14*G14</f>
        <v>5.53</v>
      </c>
      <c r="I14" s="10" t="n">
        <v>5.38</v>
      </c>
      <c r="J14" s="10" t="n">
        <f aca="false">F14*I14*10</f>
        <v>53.8</v>
      </c>
      <c r="K14" s="10" t="n">
        <v>5.06</v>
      </c>
      <c r="L14" s="10" t="n">
        <f aca="false">F14*K14*50</f>
        <v>253</v>
      </c>
      <c r="M14" s="10" t="n">
        <v>4.43</v>
      </c>
      <c r="N14" s="10" t="n">
        <f aca="false">F14*M14*1000</f>
        <v>4430</v>
      </c>
      <c r="O14" s="10" t="n">
        <v>4.27</v>
      </c>
      <c r="P14" s="11" t="n">
        <f aca="false">F14*O14*20000</f>
        <v>85400</v>
      </c>
    </row>
    <row r="15" customFormat="false" ht="13.8" hidden="false" customHeight="false" outlineLevel="0" collapsed="false">
      <c r="B15" s="6" t="s">
        <v>47</v>
      </c>
      <c r="C15" s="6" t="s">
        <v>48</v>
      </c>
      <c r="D15" s="12" t="s">
        <v>49</v>
      </c>
      <c r="E15" s="7" t="s">
        <v>14</v>
      </c>
      <c r="F15" s="7" t="n">
        <v>1</v>
      </c>
      <c r="G15" s="7" t="n">
        <v>0.38</v>
      </c>
      <c r="H15" s="7" t="n">
        <f aca="false">F15*G15</f>
        <v>0.38</v>
      </c>
      <c r="I15" s="7" t="n">
        <v>0.214</v>
      </c>
      <c r="J15" s="7" t="n">
        <f aca="false">F15*I15*10</f>
        <v>2.14</v>
      </c>
      <c r="K15" s="7" t="n">
        <v>0.214</v>
      </c>
      <c r="L15" s="7" t="n">
        <f aca="false">F15*K15*50</f>
        <v>10.7</v>
      </c>
      <c r="M15" s="7"/>
      <c r="N15" s="7" t="n">
        <f aca="false">F15*M15*1000</f>
        <v>0</v>
      </c>
      <c r="O15" s="7" t="n">
        <v>0.0068</v>
      </c>
      <c r="P15" s="8" t="n">
        <f aca="false">F15*O15*20000</f>
        <v>136</v>
      </c>
    </row>
    <row r="16" customFormat="false" ht="13.8" hidden="false" customHeight="false" outlineLevel="0" collapsed="false">
      <c r="B16" s="9" t="s">
        <v>50</v>
      </c>
      <c r="C16" s="9" t="s">
        <v>51</v>
      </c>
      <c r="D16" s="13" t="s">
        <v>52</v>
      </c>
      <c r="E16" s="13" t="s">
        <v>14</v>
      </c>
      <c r="F16" s="10" t="n">
        <v>1</v>
      </c>
      <c r="G16" s="10" t="n">
        <v>0.42</v>
      </c>
      <c r="H16" s="10" t="n">
        <f aca="false">F16*G16</f>
        <v>0.42</v>
      </c>
      <c r="I16" s="10" t="n">
        <v>0.276</v>
      </c>
      <c r="J16" s="10" t="n">
        <f aca="false">F16*I16*10</f>
        <v>2.76</v>
      </c>
      <c r="K16" s="10" t="n">
        <v>0.276</v>
      </c>
      <c r="L16" s="10" t="n">
        <f aca="false">F16*K16*50</f>
        <v>13.8</v>
      </c>
      <c r="M16" s="10" t="n">
        <v>0.113</v>
      </c>
      <c r="N16" s="10" t="n">
        <f aca="false">F16*M16*1000</f>
        <v>113</v>
      </c>
      <c r="O16" s="10" t="n">
        <v>0.089</v>
      </c>
      <c r="P16" s="11" t="n">
        <f aca="false">F16*O16*20000</f>
        <v>1780</v>
      </c>
    </row>
    <row r="17" customFormat="false" ht="13.8" hidden="false" customHeight="false" outlineLevel="0" collapsed="false">
      <c r="B17" s="6" t="s">
        <v>53</v>
      </c>
      <c r="C17" s="6" t="s">
        <v>54</v>
      </c>
      <c r="D17" s="12" t="s">
        <v>55</v>
      </c>
      <c r="E17" s="7" t="s">
        <v>14</v>
      </c>
      <c r="F17" s="7" t="n">
        <v>1</v>
      </c>
      <c r="G17" s="7" t="n">
        <v>3.59</v>
      </c>
      <c r="H17" s="7" t="n">
        <f aca="false">F17*G17</f>
        <v>3.59</v>
      </c>
      <c r="I17" s="7" t="n">
        <v>3.05</v>
      </c>
      <c r="J17" s="7" t="n">
        <f aca="false">F17*I17*10</f>
        <v>30.5</v>
      </c>
      <c r="K17" s="7" t="n">
        <v>2.76</v>
      </c>
      <c r="L17" s="7" t="n">
        <f aca="false">F17*K17*50</f>
        <v>138</v>
      </c>
      <c r="M17" s="7" t="n">
        <v>1.87</v>
      </c>
      <c r="N17" s="7" t="n">
        <f aca="false">F17*M17*1000</f>
        <v>1870</v>
      </c>
      <c r="O17" s="7" t="n">
        <v>1.83</v>
      </c>
      <c r="P17" s="8" t="n">
        <f aca="false">F17*O17*20000</f>
        <v>36600</v>
      </c>
    </row>
    <row r="18" customFormat="false" ht="13.8" hidden="false" customHeight="false" outlineLevel="0" collapsed="false">
      <c r="B18" s="9" t="s">
        <v>56</v>
      </c>
      <c r="C18" s="9" t="s">
        <v>57</v>
      </c>
      <c r="D18" s="13" t="s">
        <v>58</v>
      </c>
      <c r="E18" s="10" t="s">
        <v>14</v>
      </c>
      <c r="F18" s="10" t="n">
        <v>1</v>
      </c>
      <c r="G18" s="10" t="n">
        <v>0.28</v>
      </c>
      <c r="H18" s="10" t="n">
        <f aca="false">F18*G18</f>
        <v>0.28</v>
      </c>
      <c r="I18" s="10" t="n">
        <v>0.187</v>
      </c>
      <c r="J18" s="10" t="n">
        <f aca="false">F18*I18*10</f>
        <v>1.87</v>
      </c>
      <c r="K18" s="10" t="n">
        <v>0.187</v>
      </c>
      <c r="L18" s="10" t="n">
        <f aca="false">F18*K18*50</f>
        <v>9.35</v>
      </c>
      <c r="M18" s="10" t="n">
        <v>0.069</v>
      </c>
      <c r="N18" s="10" t="n">
        <f aca="false">F18*M18*1000</f>
        <v>69</v>
      </c>
      <c r="O18" s="10" t="n">
        <v>0.054</v>
      </c>
      <c r="P18" s="11" t="n">
        <f aca="false">F18*O18*20000</f>
        <v>1080</v>
      </c>
    </row>
    <row r="19" customFormat="false" ht="13.8" hidden="false" customHeight="false" outlineLevel="0" collapsed="false">
      <c r="B19" s="6" t="s">
        <v>59</v>
      </c>
      <c r="C19" s="6" t="s">
        <v>60</v>
      </c>
      <c r="D19" s="12" t="s">
        <v>61</v>
      </c>
      <c r="E19" s="12" t="s">
        <v>14</v>
      </c>
      <c r="F19" s="7" t="n">
        <v>5</v>
      </c>
      <c r="G19" s="7" t="n">
        <v>0.19</v>
      </c>
      <c r="H19" s="7" t="n">
        <f aca="false">F19*G19</f>
        <v>0.95</v>
      </c>
      <c r="I19" s="7" t="n">
        <v>0.091</v>
      </c>
      <c r="J19" s="7" t="n">
        <f aca="false">F19*I19*10</f>
        <v>4.55</v>
      </c>
      <c r="K19" s="7" t="n">
        <v>0.053</v>
      </c>
      <c r="L19" s="7" t="n">
        <f aca="false">F19*K19*50</f>
        <v>13.25</v>
      </c>
      <c r="M19" s="7" t="n">
        <v>0.043</v>
      </c>
      <c r="N19" s="7" t="n">
        <f aca="false">F19*M19*1000</f>
        <v>215</v>
      </c>
      <c r="O19" s="7" t="n">
        <v>0.028</v>
      </c>
      <c r="P19" s="8" t="n">
        <f aca="false">F19*O19*20000</f>
        <v>2800</v>
      </c>
    </row>
    <row r="20" customFormat="false" ht="13.8" hidden="false" customHeight="false" outlineLevel="0" collapsed="false">
      <c r="B20" s="9" t="s">
        <v>62</v>
      </c>
      <c r="C20" s="9" t="n">
        <v>860010372004</v>
      </c>
      <c r="D20" s="13" t="s">
        <v>63</v>
      </c>
      <c r="E20" s="10" t="s">
        <v>14</v>
      </c>
      <c r="F20" s="10" t="n">
        <v>6</v>
      </c>
      <c r="G20" s="10" t="n">
        <v>0.09</v>
      </c>
      <c r="H20" s="10" t="n">
        <f aca="false">F20*G20</f>
        <v>0.54</v>
      </c>
      <c r="I20" s="10" t="n">
        <v>0.083</v>
      </c>
      <c r="J20" s="10" t="n">
        <f aca="false">F20*I20*10</f>
        <v>4.98</v>
      </c>
      <c r="K20" s="10" t="n">
        <v>0.064</v>
      </c>
      <c r="L20" s="10" t="n">
        <f aca="false">F20*K20*50</f>
        <v>19.2</v>
      </c>
      <c r="M20" s="10" t="n">
        <v>0.054</v>
      </c>
      <c r="N20" s="10" t="n">
        <f aca="false">F20*M20*1000</f>
        <v>324</v>
      </c>
      <c r="O20" s="10" t="n">
        <v>0.054</v>
      </c>
      <c r="P20" s="11" t="n">
        <f aca="false">F20*O20*20000</f>
        <v>6480</v>
      </c>
    </row>
    <row r="21" customFormat="false" ht="13.8" hidden="false" customHeight="false" outlineLevel="0" collapsed="false">
      <c r="B21" s="6" t="s">
        <v>64</v>
      </c>
      <c r="C21" s="6" t="s">
        <v>65</v>
      </c>
      <c r="D21" s="12" t="s">
        <v>66</v>
      </c>
      <c r="E21" s="12" t="s">
        <v>14</v>
      </c>
      <c r="F21" s="7" t="n">
        <v>5</v>
      </c>
      <c r="G21" s="7" t="n">
        <v>0.42</v>
      </c>
      <c r="H21" s="7" t="n">
        <f aca="false">F21*G21</f>
        <v>2.1</v>
      </c>
      <c r="I21" s="7" t="n">
        <v>0.222</v>
      </c>
      <c r="J21" s="7" t="n">
        <f aca="false">F21*I21*10</f>
        <v>11.1</v>
      </c>
      <c r="K21" s="7" t="n">
        <v>0.063</v>
      </c>
      <c r="L21" s="7" t="n">
        <f aca="false">F21*K21*50</f>
        <v>15.75</v>
      </c>
      <c r="M21" s="7" t="n">
        <v>0.085</v>
      </c>
      <c r="N21" s="7" t="n">
        <f aca="false">F21*M21*1000</f>
        <v>425</v>
      </c>
      <c r="O21" s="7" t="n">
        <v>0.081</v>
      </c>
      <c r="P21" s="8" t="n">
        <f aca="false">F21*O21*20000</f>
        <v>8100</v>
      </c>
    </row>
    <row r="22" customFormat="false" ht="13.8" hidden="false" customHeight="false" outlineLevel="0" collapsed="false">
      <c r="B22" s="9" t="s">
        <v>67</v>
      </c>
      <c r="C22" s="9" t="s">
        <v>68</v>
      </c>
      <c r="D22" s="13" t="s">
        <v>69</v>
      </c>
      <c r="E22" s="13" t="s">
        <v>14</v>
      </c>
      <c r="F22" s="10" t="n">
        <v>6</v>
      </c>
      <c r="G22" s="10" t="n">
        <v>0.29</v>
      </c>
      <c r="H22" s="10" t="n">
        <f aca="false">F22*G22</f>
        <v>1.74</v>
      </c>
      <c r="I22" s="10" t="n">
        <v>0.195</v>
      </c>
      <c r="J22" s="10" t="n">
        <f aca="false">F22*I22*10</f>
        <v>11.7</v>
      </c>
      <c r="K22" s="10" t="n">
        <v>0.117</v>
      </c>
      <c r="L22" s="10" t="n">
        <f aca="false">F22*K22*50</f>
        <v>35.1</v>
      </c>
      <c r="M22" s="10" t="n">
        <v>0.078</v>
      </c>
      <c r="N22" s="10" t="n">
        <f aca="false">F22*M22*1000</f>
        <v>468</v>
      </c>
      <c r="O22" s="10" t="n">
        <v>0.061</v>
      </c>
      <c r="P22" s="11" t="n">
        <f aca="false">F22*O22*20000</f>
        <v>7320</v>
      </c>
    </row>
    <row r="23" customFormat="false" ht="13.8" hidden="false" customHeight="false" outlineLevel="0" collapsed="false">
      <c r="B23" s="6" t="s">
        <v>70</v>
      </c>
      <c r="C23" s="6" t="s">
        <v>71</v>
      </c>
      <c r="D23" s="7" t="s">
        <v>72</v>
      </c>
      <c r="E23" s="7" t="s">
        <v>18</v>
      </c>
      <c r="F23" s="7" t="n">
        <v>1</v>
      </c>
      <c r="G23" s="7" t="n">
        <v>0.12</v>
      </c>
      <c r="H23" s="7" t="n">
        <f aca="false">F23*G23</f>
        <v>0.12</v>
      </c>
      <c r="I23" s="7" t="n">
        <v>0.09</v>
      </c>
      <c r="J23" s="7" t="n">
        <f aca="false">F23*I23*10</f>
        <v>0.9</v>
      </c>
      <c r="K23" s="7" t="n">
        <v>0.0718</v>
      </c>
      <c r="L23" s="7" t="n">
        <f aca="false">F23*K23*50</f>
        <v>3.59</v>
      </c>
      <c r="M23" s="7" t="n">
        <v>0.04332</v>
      </c>
      <c r="N23" s="7" t="n">
        <f aca="false">F23*M23*1000</f>
        <v>43.32</v>
      </c>
      <c r="O23" s="7" t="n">
        <v>0.02824</v>
      </c>
      <c r="P23" s="8" t="n">
        <f aca="false">F23*O23*20000</f>
        <v>564.8</v>
      </c>
    </row>
    <row r="24" customFormat="false" ht="13.8" hidden="false" customHeight="false" outlineLevel="0" collapsed="false">
      <c r="B24" s="9" t="s">
        <v>73</v>
      </c>
      <c r="C24" s="9" t="s">
        <v>74</v>
      </c>
      <c r="D24" s="10" t="s">
        <v>75</v>
      </c>
      <c r="E24" s="10" t="s">
        <v>18</v>
      </c>
      <c r="F24" s="10" t="n">
        <v>1</v>
      </c>
      <c r="G24" s="10" t="n">
        <v>0.09</v>
      </c>
      <c r="H24" s="10" t="n">
        <f aca="false">F24*G24</f>
        <v>0.09</v>
      </c>
      <c r="I24" s="10" t="n">
        <v>0.032</v>
      </c>
      <c r="J24" s="10" t="n">
        <f aca="false">F24*I24*10</f>
        <v>0.32</v>
      </c>
      <c r="K24" s="10" t="n">
        <v>0.0266</v>
      </c>
      <c r="L24" s="10" t="n">
        <f aca="false">F24*K24*50</f>
        <v>1.33</v>
      </c>
      <c r="M24" s="10" t="n">
        <v>0.01721</v>
      </c>
      <c r="N24" s="10" t="n">
        <f aca="false">F24*M24*1000</f>
        <v>17.21</v>
      </c>
      <c r="O24" s="10" t="n">
        <v>0.01161</v>
      </c>
      <c r="P24" s="11" t="n">
        <f aca="false">F24*O24*20000</f>
        <v>232.2</v>
      </c>
    </row>
    <row r="25" customFormat="false" ht="13.8" hidden="false" customHeight="false" outlineLevel="0" collapsed="false">
      <c r="B25" s="6" t="s">
        <v>76</v>
      </c>
      <c r="C25" s="6" t="s">
        <v>77</v>
      </c>
      <c r="D25" s="7" t="s">
        <v>78</v>
      </c>
      <c r="E25" s="7" t="s">
        <v>18</v>
      </c>
      <c r="F25" s="7" t="n">
        <v>1</v>
      </c>
      <c r="G25" s="7" t="n">
        <v>0.09</v>
      </c>
      <c r="H25" s="7" t="n">
        <f aca="false">F25*G25</f>
        <v>0.09</v>
      </c>
      <c r="I25" s="7" t="n">
        <v>0.032</v>
      </c>
      <c r="J25" s="7" t="n">
        <f aca="false">F25*I25*10</f>
        <v>0.32</v>
      </c>
      <c r="K25" s="7" t="n">
        <v>0.0208</v>
      </c>
      <c r="L25" s="7" t="n">
        <f aca="false">F25*K25*50</f>
        <v>1.04</v>
      </c>
      <c r="M25" s="7" t="n">
        <v>0.01046</v>
      </c>
      <c r="N25" s="7" t="n">
        <f aca="false">F25*M25*1000</f>
        <v>10.46</v>
      </c>
      <c r="O25" s="7" t="n">
        <v>0.00686</v>
      </c>
      <c r="P25" s="8" t="n">
        <f aca="false">F25*O25*20000</f>
        <v>137.2</v>
      </c>
    </row>
    <row r="26" customFormat="false" ht="13.8" hidden="false" customHeight="false" outlineLevel="0" collapsed="false">
      <c r="B26" s="9" t="s">
        <v>79</v>
      </c>
      <c r="C26" s="9" t="s">
        <v>80</v>
      </c>
      <c r="D26" s="10" t="s">
        <v>81</v>
      </c>
      <c r="E26" s="10" t="s">
        <v>18</v>
      </c>
      <c r="F26" s="10" t="n">
        <v>1</v>
      </c>
      <c r="G26" s="10" t="n">
        <v>0.09</v>
      </c>
      <c r="H26" s="10" t="n">
        <f aca="false">F26*G26</f>
        <v>0.09</v>
      </c>
      <c r="I26" s="10" t="n">
        <v>0.035</v>
      </c>
      <c r="J26" s="10" t="n">
        <f aca="false">F26*I26*10</f>
        <v>0.35</v>
      </c>
      <c r="K26" s="10" t="n">
        <v>0.0226</v>
      </c>
      <c r="L26" s="10" t="n">
        <f aca="false">F26*K26*50</f>
        <v>1.13</v>
      </c>
      <c r="M26" s="10" t="n">
        <v>0.01152</v>
      </c>
      <c r="N26" s="10" t="n">
        <f aca="false">F26*M26*1000</f>
        <v>11.52</v>
      </c>
      <c r="O26" s="10" t="n">
        <v>0.00765</v>
      </c>
      <c r="P26" s="11" t="n">
        <f aca="false">F26*O26*20000</f>
        <v>153</v>
      </c>
    </row>
    <row r="27" customFormat="false" ht="13.8" hidden="false" customHeight="false" outlineLevel="0" collapsed="false">
      <c r="B27" s="6" t="s">
        <v>82</v>
      </c>
      <c r="C27" s="6" t="s">
        <v>83</v>
      </c>
      <c r="D27" s="7" t="s">
        <v>84</v>
      </c>
      <c r="E27" s="7" t="s">
        <v>18</v>
      </c>
      <c r="F27" s="7" t="n">
        <v>2</v>
      </c>
      <c r="G27" s="7" t="n">
        <v>0.17</v>
      </c>
      <c r="H27" s="7" t="n">
        <f aca="false">F27*G27</f>
        <v>0.34</v>
      </c>
      <c r="I27" s="7" t="n">
        <v>0.084</v>
      </c>
      <c r="J27" s="7" t="n">
        <f aca="false">F27*I27*10</f>
        <v>1.68</v>
      </c>
      <c r="K27" s="7" t="n">
        <v>0.0564</v>
      </c>
      <c r="L27" s="7" t="n">
        <f aca="false">F27*K27*50</f>
        <v>5.64</v>
      </c>
      <c r="M27" s="7" t="n">
        <v>0.03031</v>
      </c>
      <c r="N27" s="7" t="n">
        <f aca="false">F27*M27*1000</f>
        <v>60.62</v>
      </c>
      <c r="O27" s="7" t="n">
        <v>0.02099</v>
      </c>
      <c r="P27" s="8" t="n">
        <f aca="false">F27*O27*20000</f>
        <v>839.6</v>
      </c>
    </row>
    <row r="28" customFormat="false" ht="13.8" hidden="false" customHeight="false" outlineLevel="0" collapsed="false">
      <c r="B28" s="9" t="s">
        <v>85</v>
      </c>
      <c r="C28" s="9" t="s">
        <v>86</v>
      </c>
      <c r="D28" s="10" t="s">
        <v>87</v>
      </c>
      <c r="E28" s="10" t="s">
        <v>18</v>
      </c>
      <c r="F28" s="10" t="n">
        <v>1</v>
      </c>
      <c r="G28" s="10" t="n">
        <v>0.09</v>
      </c>
      <c r="H28" s="10" t="n">
        <f aca="false">F28*G28</f>
        <v>0.09</v>
      </c>
      <c r="I28" s="10" t="n">
        <v>0.032</v>
      </c>
      <c r="J28" s="10" t="n">
        <f aca="false">F28*I28*10</f>
        <v>0.32</v>
      </c>
      <c r="K28" s="10" t="n">
        <v>0.0208</v>
      </c>
      <c r="L28" s="10" t="n">
        <f aca="false">F28*K28*50</f>
        <v>1.04</v>
      </c>
      <c r="M28" s="10" t="n">
        <v>0.01046</v>
      </c>
      <c r="N28" s="10" t="n">
        <f aca="false">F28*M28*1000</f>
        <v>10.46</v>
      </c>
      <c r="O28" s="10" t="n">
        <v>0.00686</v>
      </c>
      <c r="P28" s="11" t="n">
        <f aca="false">F28*O28*20000</f>
        <v>137.2</v>
      </c>
    </row>
    <row r="29" customFormat="false" ht="13.8" hidden="false" customHeight="false" outlineLevel="0" collapsed="false">
      <c r="B29" s="6" t="s">
        <v>88</v>
      </c>
      <c r="C29" s="6" t="s">
        <v>89</v>
      </c>
      <c r="D29" s="7" t="s">
        <v>90</v>
      </c>
      <c r="E29" s="7" t="s">
        <v>14</v>
      </c>
      <c r="F29" s="7" t="s">
        <v>91</v>
      </c>
      <c r="G29" s="7"/>
      <c r="H29" s="7"/>
      <c r="I29" s="7"/>
      <c r="J29" s="7"/>
      <c r="K29" s="7"/>
      <c r="L29" s="7"/>
      <c r="M29" s="7"/>
      <c r="N29" s="7"/>
      <c r="O29" s="7"/>
      <c r="P29" s="8"/>
    </row>
    <row r="30" customFormat="false" ht="13.8" hidden="false" customHeight="false" outlineLevel="0" collapsed="false">
      <c r="B30" s="9" t="s">
        <v>92</v>
      </c>
      <c r="C30" s="9" t="s">
        <v>93</v>
      </c>
      <c r="D30" s="10" t="s">
        <v>94</v>
      </c>
      <c r="E30" s="10" t="s">
        <v>95</v>
      </c>
      <c r="F30" s="10" t="s">
        <v>91</v>
      </c>
      <c r="G30" s="10"/>
      <c r="H30" s="10"/>
      <c r="I30" s="10"/>
      <c r="J30" s="10"/>
      <c r="K30" s="10"/>
      <c r="L30" s="10"/>
      <c r="M30" s="10"/>
      <c r="N30" s="10"/>
      <c r="O30" s="10"/>
      <c r="P30" s="11"/>
    </row>
    <row r="31" customFormat="false" ht="13.8" hidden="false" customHeight="false" outlineLevel="0" collapsed="false">
      <c r="B31" s="14" t="s">
        <v>96</v>
      </c>
      <c r="C31" s="14" t="s">
        <v>97</v>
      </c>
      <c r="D31" s="15" t="s">
        <v>98</v>
      </c>
      <c r="E31" s="15" t="s">
        <v>14</v>
      </c>
      <c r="F31" s="15" t="s">
        <v>91</v>
      </c>
      <c r="G31" s="15"/>
      <c r="H31" s="15"/>
      <c r="I31" s="15"/>
      <c r="J31" s="15"/>
      <c r="K31" s="15"/>
      <c r="L31" s="15"/>
      <c r="M31" s="15"/>
      <c r="N31" s="15"/>
      <c r="O31" s="15"/>
      <c r="P31" s="16"/>
    </row>
    <row r="35" customFormat="false" ht="13.8" hidden="false" customHeight="false" outlineLevel="0" collapsed="false">
      <c r="C35" s="4"/>
      <c r="D35" s="5" t="s">
        <v>0</v>
      </c>
      <c r="E35" s="5" t="s">
        <v>1</v>
      </c>
      <c r="F35" s="5" t="s">
        <v>2</v>
      </c>
      <c r="G35" s="5" t="s">
        <v>3</v>
      </c>
      <c r="H35" s="4" t="s">
        <v>4</v>
      </c>
    </row>
    <row r="36" customFormat="false" ht="13.8" hidden="false" customHeight="false" outlineLevel="0" collapsed="false">
      <c r="C36" s="6" t="s">
        <v>99</v>
      </c>
      <c r="D36" s="7" t="s">
        <v>91</v>
      </c>
      <c r="E36" s="7" t="s">
        <v>91</v>
      </c>
      <c r="F36" s="7" t="n">
        <v>6.55</v>
      </c>
      <c r="G36" s="7" t="n">
        <v>6.55</v>
      </c>
      <c r="H36" s="8" t="n">
        <v>131</v>
      </c>
      <c r="I36" s="1" t="s">
        <v>100</v>
      </c>
    </row>
    <row r="37" customFormat="false" ht="13.8" hidden="false" customHeight="false" outlineLevel="0" collapsed="false">
      <c r="C37" s="9" t="s">
        <v>101</v>
      </c>
      <c r="D37" s="10" t="n">
        <v>1.87</v>
      </c>
      <c r="E37" s="10" t="n">
        <v>4.68</v>
      </c>
      <c r="F37" s="10" t="n">
        <v>28.81</v>
      </c>
      <c r="G37" s="10" t="n">
        <v>391.37</v>
      </c>
      <c r="H37" s="11" t="n">
        <v>7640</v>
      </c>
    </row>
    <row r="38" customFormat="false" ht="13.8" hidden="false" customHeight="false" outlineLevel="0" collapsed="false">
      <c r="C38" s="6" t="s">
        <v>102</v>
      </c>
      <c r="D38" s="7" t="n">
        <f aca="false">SUM(H3:H28) + D37</f>
        <v>131.82309</v>
      </c>
      <c r="E38" s="7" t="n">
        <f aca="false">SUM(J3:J28) + E37</f>
        <v>1210.2309</v>
      </c>
      <c r="F38" s="7" t="n">
        <f aca="false">SUM(L3:L28) + F37 + F36</f>
        <v>5828.2245</v>
      </c>
      <c r="G38" s="7" t="n">
        <f aca="false">SUM(N3:N28) + G37 + G36</f>
        <v>109481.52</v>
      </c>
      <c r="H38" s="8" t="n">
        <f aca="false">SUM(P3:P28) + H37 + H36</f>
        <v>2159235.2</v>
      </c>
    </row>
    <row r="39" customFormat="false" ht="13.8" hidden="false" customHeight="false" outlineLevel="0" collapsed="false">
      <c r="C39" s="14" t="s">
        <v>103</v>
      </c>
      <c r="D39" s="15" t="n">
        <f aca="false">D38</f>
        <v>131.82309</v>
      </c>
      <c r="E39" s="15" t="n">
        <f aca="false">E38/10</f>
        <v>121.02309</v>
      </c>
      <c r="F39" s="15" t="n">
        <f aca="false">F38/50</f>
        <v>116.56449</v>
      </c>
      <c r="G39" s="15" t="n">
        <f aca="false">G38/1000</f>
        <v>109.48152</v>
      </c>
      <c r="H39" s="16" t="n">
        <f aca="false">H38/20000</f>
        <v>107.96176</v>
      </c>
    </row>
    <row r="40" customFormat="false" ht="13.8" hidden="false" customHeight="false" outlineLevel="0" collapsed="false">
      <c r="D40" s="1" t="s">
        <v>104</v>
      </c>
    </row>
  </sheetData>
  <mergeCells count="5">
    <mergeCell ref="G1:H1"/>
    <mergeCell ref="I1:J1"/>
    <mergeCell ref="K1:L1"/>
    <mergeCell ref="M1:N1"/>
    <mergeCell ref="O1:P1"/>
  </mergeCells>
  <hyperlinks>
    <hyperlink ref="D3" r:id="rId1" display="uC"/>
    <hyperlink ref="E3" r:id="rId2" display="Mouser"/>
    <hyperlink ref="D4" r:id="rId3" display="LDO"/>
    <hyperlink ref="E4" r:id="rId4" display="Digikey"/>
    <hyperlink ref="D5" r:id="rId5" display="motor"/>
    <hyperlink ref="E5" r:id="rId6" display="Mouser"/>
    <hyperlink ref="D6" r:id="rId7" display="can"/>
    <hyperlink ref="E6" r:id="rId8" display="Mouser"/>
    <hyperlink ref="D7" r:id="rId9" display="clk"/>
    <hyperlink ref="E7" r:id="rId10" display="Digikey"/>
    <hyperlink ref="D8" r:id="rId11" display="clk"/>
    <hyperlink ref="E8" r:id="rId12" display="Mouser"/>
    <hyperlink ref="D9" r:id="rId13" display="driver"/>
    <hyperlink ref="E9" r:id="rId14" display="Mouser"/>
    <hyperlink ref="D10" r:id="rId15" display="zener"/>
    <hyperlink ref="E10" r:id="rId16" display="Mouser"/>
    <hyperlink ref="D11" r:id="rId17" display="diode"/>
    <hyperlink ref="E11" r:id="rId18" display="Mouser"/>
    <hyperlink ref="D12" r:id="rId19" display="rfid"/>
    <hyperlink ref="E12" r:id="rId20" display="Digikey"/>
    <hyperlink ref="D13" r:id="rId21" display="Final-Carrera"/>
    <hyperlink ref="E13" r:id="rId22" display="Digikey"/>
    <hyperlink ref="D14" r:id="rId23" display="dcdc2A"/>
    <hyperlink ref="E14" r:id="rId24" display="Mouser"/>
    <hyperlink ref="D15" r:id="rId25" display="ctant1u"/>
    <hyperlink ref="E15" r:id="rId26" display="Mouser"/>
    <hyperlink ref="D16" r:id="rId27" display="cer22u"/>
    <hyperlink ref="E16" r:id="rId28" display="Mouser"/>
    <hyperlink ref="D17" r:id="rId29" display="ccer22u50v"/>
    <hyperlink ref="E17" r:id="rId30" display="Mouser"/>
    <hyperlink ref="D18" r:id="rId31" display="ccer10n50v"/>
    <hyperlink ref="E18" r:id="rId32" display="Mouser"/>
    <hyperlink ref="D19" r:id="rId33" display="cele4.7u"/>
    <hyperlink ref="E19" r:id="rId34" display="Mouser"/>
    <hyperlink ref="D20" r:id="rId35" display="cele47u"/>
    <hyperlink ref="E20" r:id="rId36" display="Mouser"/>
    <hyperlink ref="D21" r:id="rId37" display="cer1u25v"/>
    <hyperlink ref="E21" r:id="rId38" display="Mouser"/>
    <hyperlink ref="D22" r:id="rId39" display="cer100n0402"/>
    <hyperlink ref="E22" r:id="rId40" display="Mouser"/>
    <hyperlink ref="D23" r:id="rId41" display="r120"/>
    <hyperlink ref="E23" r:id="rId42" display="Digikey"/>
    <hyperlink ref="D24" r:id="rId43" display="r1k"/>
    <hyperlink ref="E24" r:id="rId44" display="Digikey"/>
    <hyperlink ref="D25" r:id="rId45" display="r330"/>
    <hyperlink ref="E25" r:id="rId46" display="Digikey"/>
    <hyperlink ref="D26" r:id="rId47" display="r10k"/>
    <hyperlink ref="E26" r:id="rId48" display="Digikey"/>
    <hyperlink ref="D27" r:id="rId49" display="r100k"/>
    <hyperlink ref="E27" r:id="rId50" display="Digikey"/>
    <hyperlink ref="D28" r:id="rId51" display="r33k"/>
    <hyperlink ref="E28" r:id="rId52" display="Digikey"/>
    <hyperlink ref="D29" r:id="rId53" display="csense"/>
    <hyperlink ref="E29" r:id="rId54" display="Mouser"/>
    <hyperlink ref="D30" r:id="rId55" display="motor-lineal"/>
    <hyperlink ref="E30" r:id="rId56" display="Transmotec"/>
    <hyperlink ref="D31" r:id="rId57" display="dcdc3A"/>
    <hyperlink ref="E31" r:id="rId58" display="Mouse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4E95E98BE39645B2A5122B59228C1C" ma:contentTypeVersion="14" ma:contentTypeDescription="Crear nuevo documento." ma:contentTypeScope="" ma:versionID="befa2a1b9a24cffd904810867b8b238f">
  <xsd:schema xmlns:xsd="http://www.w3.org/2001/XMLSchema" xmlns:xs="http://www.w3.org/2001/XMLSchema" xmlns:p="http://schemas.microsoft.com/office/2006/metadata/properties" xmlns:ns3="289a0874-0c95-4191-841a-e39351615097" xmlns:ns4="2815469b-4fcf-457f-81f1-22ea46bc5ebe" targetNamespace="http://schemas.microsoft.com/office/2006/metadata/properties" ma:root="true" ma:fieldsID="6b584bc5519d0f097e66008559945f81" ns3:_="" ns4:_="">
    <xsd:import namespace="289a0874-0c95-4191-841a-e39351615097"/>
    <xsd:import namespace="2815469b-4fcf-457f-81f1-22ea46bc5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0874-0c95-4191-841a-e393516150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15469b-4fcf-457f-81f1-22ea46bc5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0874-0c95-4191-841a-e3935161509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D36479-96DD-494E-99AD-96D567315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0874-0c95-4191-841a-e39351615097"/>
    <ds:schemaRef ds:uri="2815469b-4fcf-457f-81f1-22ea46bc5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E795B7-2B72-4FC6-9627-DC180CF6477A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289a0874-0c95-4191-841a-e39351615097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2815469b-4fcf-457f-81f1-22ea46bc5eb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9D6F600-C755-4ADE-A4ED-DD771661F6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Adrià Brú i Cortés</dc:creator>
  <dc:description/>
  <dc:language>es-ES</dc:language>
  <cp:lastModifiedBy/>
  <dcterms:modified xsi:type="dcterms:W3CDTF">2024-04-25T08:17:50Z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0x010100ED4E95E98BE39645B2A5122B59228C1C</vt:lpwstr>
  </property>
</Properties>
</file>