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rodowicz.ARDA\Desktop\Analizy\TLE Winter\Assumptions\"/>
    </mc:Choice>
  </mc:AlternateContent>
  <xr:revisionPtr revIDLastSave="0" documentId="13_ncr:1_{717F7ECD-7533-40FD-B405-A14332651179}" xr6:coauthVersionLast="45" xr6:coauthVersionMax="45" xr10:uidLastSave="{00000000-0000-0000-0000-000000000000}"/>
  <bookViews>
    <workbookView xWindow="-28920" yWindow="-120" windowWidth="29040" windowHeight="15840" activeTab="2" xr2:uid="{0358A47F-6DE2-4793-9AAC-76312534ED7A}"/>
  </bookViews>
  <sheets>
    <sheet name="Dane" sheetId="1" r:id="rId1"/>
    <sheet name="Levels Cost" sheetId="2" r:id="rId2"/>
    <sheet name="Arkusz1" sheetId="5" r:id="rId3"/>
    <sheet name="Bundles" sheetId="3" r:id="rId4"/>
    <sheet name="TEMP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1" i="5" l="1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  <c r="G5" i="2" l="1"/>
  <c r="G4" i="2"/>
  <c r="G3" i="2"/>
  <c r="G2" i="2"/>
  <c r="F5" i="2"/>
  <c r="E5" i="2"/>
  <c r="D7" i="2"/>
  <c r="D4" i="2"/>
  <c r="E7" i="1"/>
  <c r="E5" i="1"/>
  <c r="E4" i="1"/>
  <c r="E3" i="1"/>
  <c r="E2" i="1"/>
  <c r="D3" i="2" l="1"/>
  <c r="D5" i="2"/>
  <c r="D6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2" i="2"/>
  <c r="J12" i="3" l="1"/>
  <c r="G10" i="3"/>
  <c r="G8" i="3"/>
  <c r="G6" i="3"/>
  <c r="G4" i="3"/>
  <c r="F2" i="3"/>
  <c r="I2" i="3" s="1"/>
  <c r="I3" i="3"/>
  <c r="I5" i="3"/>
  <c r="G7" i="3"/>
  <c r="H13" i="3"/>
  <c r="G9" i="3"/>
  <c r="I11" i="3"/>
  <c r="G12" i="3" l="1"/>
  <c r="K12" i="3"/>
  <c r="G2" i="3"/>
  <c r="H2" i="3"/>
  <c r="K2" i="3"/>
  <c r="J2" i="3"/>
  <c r="I10" i="3"/>
  <c r="I12" i="3"/>
  <c r="H12" i="3"/>
  <c r="K10" i="3"/>
  <c r="J10" i="3"/>
  <c r="H10" i="3"/>
  <c r="K8" i="3"/>
  <c r="J8" i="3"/>
  <c r="I8" i="3"/>
  <c r="H8" i="3"/>
  <c r="K4" i="3"/>
  <c r="K6" i="3"/>
  <c r="J6" i="3"/>
  <c r="I6" i="3"/>
  <c r="H6" i="3"/>
  <c r="J4" i="3"/>
  <c r="I4" i="3"/>
  <c r="H4" i="3"/>
  <c r="K11" i="3"/>
  <c r="G11" i="3"/>
  <c r="I9" i="3"/>
  <c r="J11" i="3"/>
  <c r="H11" i="3"/>
  <c r="I7" i="3"/>
  <c r="I13" i="3"/>
  <c r="K13" i="3"/>
  <c r="G13" i="3"/>
  <c r="J13" i="3"/>
  <c r="G5" i="3"/>
  <c r="J5" i="3"/>
  <c r="H9" i="3"/>
  <c r="K7" i="3"/>
  <c r="H7" i="3"/>
  <c r="K5" i="3"/>
  <c r="J9" i="3"/>
  <c r="K9" i="3"/>
  <c r="J7" i="3"/>
  <c r="H5" i="3"/>
  <c r="G3" i="3"/>
  <c r="H3" i="3"/>
  <c r="K3" i="3"/>
  <c r="J3" i="3"/>
  <c r="E9" i="2"/>
  <c r="E15" i="2"/>
  <c r="E17" i="2"/>
  <c r="E33" i="2"/>
  <c r="E2" i="2"/>
  <c r="F2" i="2" s="1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22" i="2"/>
  <c r="E23" i="2"/>
  <c r="E24" i="2"/>
  <c r="E25" i="2"/>
  <c r="E26" i="2"/>
  <c r="E27" i="2"/>
  <c r="E28" i="2"/>
  <c r="E29" i="2"/>
  <c r="E30" i="2"/>
  <c r="E31" i="2"/>
  <c r="E32" i="2"/>
  <c r="E34" i="2"/>
  <c r="E35" i="2"/>
  <c r="E36" i="2"/>
  <c r="E37" i="2"/>
  <c r="E8" i="2"/>
  <c r="E10" i="2"/>
  <c r="E11" i="2"/>
  <c r="E12" i="2"/>
  <c r="E13" i="2"/>
  <c r="E14" i="2"/>
  <c r="E16" i="2"/>
  <c r="E18" i="2"/>
  <c r="E19" i="2"/>
  <c r="E20" i="2"/>
  <c r="E21" i="2"/>
  <c r="E3" i="2"/>
  <c r="E4" i="2"/>
  <c r="E6" i="2"/>
  <c r="E7" i="2"/>
  <c r="F3" i="2" l="1"/>
  <c r="F4" i="2" s="1"/>
  <c r="F6" i="2" s="1"/>
  <c r="G6" i="2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F7" i="2" l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</calcChain>
</file>

<file path=xl/sharedStrings.xml><?xml version="1.0" encoding="utf-8"?>
<sst xmlns="http://schemas.openxmlformats.org/spreadsheetml/2006/main" count="73" uniqueCount="49">
  <si>
    <t>Czas trwania</t>
  </si>
  <si>
    <t>Tickety na start</t>
  </si>
  <si>
    <t>Tickety za przejście levelu</t>
  </si>
  <si>
    <t>Tickety za daily login</t>
  </si>
  <si>
    <t>Ilość dekoracji</t>
  </si>
  <si>
    <t>Koszt levelu w ticketach</t>
  </si>
  <si>
    <t>Ilość leveli eventowych</t>
  </si>
  <si>
    <t>Nr</t>
  </si>
  <si>
    <t>Win Ratio</t>
  </si>
  <si>
    <t>Reward?</t>
  </si>
  <si>
    <t>YES</t>
  </si>
  <si>
    <t>Max Atempts To Win</t>
  </si>
  <si>
    <t>Value</t>
  </si>
  <si>
    <t>Param</t>
  </si>
  <si>
    <t>Tickety TYLKO za wchodzenie do gry przez cały okres trwania eventu</t>
  </si>
  <si>
    <t>Tickety TYLKO za przechodzenie średnio 7 leveli dziennie przez cały okres trwania eventu</t>
  </si>
  <si>
    <t>Tyckety TYLKO za przejście POŁOWY leveli eventowych</t>
  </si>
  <si>
    <t>Tyckety TYLKO za przejście WSZYSTKICH leveli eventowych</t>
  </si>
  <si>
    <t>Max Tickets to Spend</t>
  </si>
  <si>
    <t>Max Needed Tickets per Level</t>
  </si>
  <si>
    <t>Avarage Tickets to Spend</t>
  </si>
  <si>
    <t>Pack Name</t>
  </si>
  <si>
    <t>Gold</t>
  </si>
  <si>
    <t>Price</t>
  </si>
  <si>
    <t>Starter Pack</t>
  </si>
  <si>
    <t>Apprentice Pack</t>
  </si>
  <si>
    <t>Veteran Pack</t>
  </si>
  <si>
    <t>Master Pack</t>
  </si>
  <si>
    <t>Pro Pack</t>
  </si>
  <si>
    <t>Champion Pack</t>
  </si>
  <si>
    <t>Tickets</t>
  </si>
  <si>
    <t>Price/Tickets</t>
  </si>
  <si>
    <t>Tickets for 500$</t>
  </si>
  <si>
    <t>Tickets for 400$</t>
  </si>
  <si>
    <t>Tickets for 300$</t>
  </si>
  <si>
    <t>Tickets for 200$</t>
  </si>
  <si>
    <t>Shop 1</t>
  </si>
  <si>
    <t>Shop 2</t>
  </si>
  <si>
    <t>Shop 3</t>
  </si>
  <si>
    <t>Shop 4</t>
  </si>
  <si>
    <t>Shop 5</t>
  </si>
  <si>
    <t>Shop 6</t>
  </si>
  <si>
    <t>Type</t>
  </si>
  <si>
    <t>Bundle</t>
  </si>
  <si>
    <t>Coins</t>
  </si>
  <si>
    <t>Old Ratio</t>
  </si>
  <si>
    <t>level_no</t>
  </si>
  <si>
    <t>win_ratio</t>
  </si>
  <si>
    <t>attempts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</si>
</sst>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3" fontId="0" fillId="0" borderId="0" xfId="0" applyNumberFormat="1"/>
    <xf numFmtId="9" fontId="0" fillId="0" borderId="0" xfId="0" applyNumberFormat="1"/>
    <xf numFmtId="2" fontId="0" fillId="0" borderId="0" xfId="0" applyNumberFormat="1"/>
    <xf numFmtId="0" fontId="1" fillId="0" borderId="0" xfId="0" applyFont="1"/>
    <xf numFmtId="0" fontId="0" fillId="2" borderId="0" xfId="0" applyFill="1"/>
    <xf numFmtId="0" fontId="0" fillId="0" borderId="0" xfId="0" applyFill="1"/>
    <xf numFmtId="0" fontId="0" fillId="3" borderId="1" xfId="0" applyFont="1" applyFill="1" applyBorder="1"/>
    <xf numFmtId="0" fontId="0" fillId="4" borderId="1" xfId="0" applyFont="1" applyFill="1" applyBorder="1"/>
    <xf numFmtId="9" fontId="0" fillId="3" borderId="3" xfId="0" applyNumberFormat="1" applyFont="1" applyFill="1" applyBorder="1"/>
    <xf numFmtId="9" fontId="0" fillId="4" borderId="3" xfId="0" applyNumberFormat="1" applyFont="1" applyFill="1" applyBorder="1"/>
    <xf numFmtId="0" fontId="0" fillId="2" borderId="1" xfId="0" applyFont="1" applyFill="1" applyBorder="1"/>
    <xf numFmtId="0" fontId="0" fillId="2" borderId="2" xfId="0" applyFont="1" applyFill="1" applyBorder="1"/>
    <xf numFmtId="9" fontId="0" fillId="4" borderId="4" xfId="0" applyNumberFormat="1" applyFont="1" applyFill="1" applyBorder="1"/>
    <xf numFmtId="2" fontId="0" fillId="3" borderId="3" xfId="0" applyNumberFormat="1" applyFont="1" applyFill="1" applyBorder="1"/>
    <xf numFmtId="2" fontId="0" fillId="4" borderId="3" xfId="0" applyNumberFormat="1" applyFont="1" applyFill="1" applyBorder="1"/>
    <xf numFmtId="2" fontId="0" fillId="4" borderId="4" xfId="0" applyNumberFormat="1" applyFont="1" applyFill="1" applyBorder="1"/>
  </cellXfs>
  <cellStyles count="1">
    <cellStyle name="Normalny" xfId="0" builtinId="0"/>
  </cellStyles>
  <dxfs count="3">
    <dxf>
      <fill>
        <patternFill patternType="none">
          <fgColor indexed="64"/>
          <bgColor auto="1"/>
        </patternFill>
      </fill>
    </dxf>
    <dxf>
      <numFmt numFmtId="2" formatCode="0.00"/>
    </dxf>
    <dxf>
      <numFmt numFmtId="13" formatCode="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7448070254553385E-2"/>
          <c:y val="0.17171296296296298"/>
          <c:w val="0.93151466117268744"/>
          <c:h val="0.72088764946048411"/>
        </c:manualLayout>
      </c:layout>
      <c:lineChart>
        <c:grouping val="standard"/>
        <c:varyColors val="0"/>
        <c:ser>
          <c:idx val="0"/>
          <c:order val="0"/>
          <c:tx>
            <c:strRef>
              <c:f>'Levels Cost'!$C$1</c:f>
              <c:strCache>
                <c:ptCount val="1"/>
                <c:pt idx="0">
                  <c:v>Win Ratio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'Levels Cost'!$A$2:$A$51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'Levels Cost'!$C$2:$C$51</c:f>
              <c:numCache>
                <c:formatCode>0%</c:formatCode>
                <c:ptCount val="50"/>
                <c:pt idx="0">
                  <c:v>1</c:v>
                </c:pt>
                <c:pt idx="1">
                  <c:v>1</c:v>
                </c:pt>
                <c:pt idx="2">
                  <c:v>0.9</c:v>
                </c:pt>
                <c:pt idx="3">
                  <c:v>0.9</c:v>
                </c:pt>
                <c:pt idx="4">
                  <c:v>0.9</c:v>
                </c:pt>
                <c:pt idx="5">
                  <c:v>0.6</c:v>
                </c:pt>
                <c:pt idx="6">
                  <c:v>0.9</c:v>
                </c:pt>
                <c:pt idx="7">
                  <c:v>0.8</c:v>
                </c:pt>
                <c:pt idx="8">
                  <c:v>0.5</c:v>
                </c:pt>
                <c:pt idx="9">
                  <c:v>0.8</c:v>
                </c:pt>
                <c:pt idx="10">
                  <c:v>0.7</c:v>
                </c:pt>
                <c:pt idx="11">
                  <c:v>0.4</c:v>
                </c:pt>
                <c:pt idx="12">
                  <c:v>0.7</c:v>
                </c:pt>
                <c:pt idx="13">
                  <c:v>0.6</c:v>
                </c:pt>
                <c:pt idx="14">
                  <c:v>0.6</c:v>
                </c:pt>
                <c:pt idx="15">
                  <c:v>0.3</c:v>
                </c:pt>
                <c:pt idx="16">
                  <c:v>0.6</c:v>
                </c:pt>
                <c:pt idx="17">
                  <c:v>0.5</c:v>
                </c:pt>
                <c:pt idx="18">
                  <c:v>0.5</c:v>
                </c:pt>
                <c:pt idx="19">
                  <c:v>0.2</c:v>
                </c:pt>
                <c:pt idx="20">
                  <c:v>0.5</c:v>
                </c:pt>
                <c:pt idx="21">
                  <c:v>0.4</c:v>
                </c:pt>
                <c:pt idx="22">
                  <c:v>0.4</c:v>
                </c:pt>
                <c:pt idx="23">
                  <c:v>0.2</c:v>
                </c:pt>
                <c:pt idx="24">
                  <c:v>0.5</c:v>
                </c:pt>
                <c:pt idx="25">
                  <c:v>0.4</c:v>
                </c:pt>
                <c:pt idx="26">
                  <c:v>0.4</c:v>
                </c:pt>
                <c:pt idx="27">
                  <c:v>0.15</c:v>
                </c:pt>
                <c:pt idx="28">
                  <c:v>0.3</c:v>
                </c:pt>
                <c:pt idx="29">
                  <c:v>0.25</c:v>
                </c:pt>
                <c:pt idx="30">
                  <c:v>0.2</c:v>
                </c:pt>
                <c:pt idx="31">
                  <c:v>0.1</c:v>
                </c:pt>
                <c:pt idx="32">
                  <c:v>0.2</c:v>
                </c:pt>
                <c:pt idx="33">
                  <c:v>0.15</c:v>
                </c:pt>
                <c:pt idx="34">
                  <c:v>0.15</c:v>
                </c:pt>
                <c:pt idx="35">
                  <c:v>0.1</c:v>
                </c:pt>
                <c:pt idx="36">
                  <c:v>0.2</c:v>
                </c:pt>
                <c:pt idx="37">
                  <c:v>0.15</c:v>
                </c:pt>
                <c:pt idx="38">
                  <c:v>0.15</c:v>
                </c:pt>
                <c:pt idx="39">
                  <c:v>0.1</c:v>
                </c:pt>
                <c:pt idx="40">
                  <c:v>0.2</c:v>
                </c:pt>
                <c:pt idx="41">
                  <c:v>0.15</c:v>
                </c:pt>
                <c:pt idx="42">
                  <c:v>0.1</c:v>
                </c:pt>
                <c:pt idx="43">
                  <c:v>0.1</c:v>
                </c:pt>
                <c:pt idx="44">
                  <c:v>0.05</c:v>
                </c:pt>
                <c:pt idx="45">
                  <c:v>0.1</c:v>
                </c:pt>
                <c:pt idx="46">
                  <c:v>0.1</c:v>
                </c:pt>
                <c:pt idx="47">
                  <c:v>0.05</c:v>
                </c:pt>
                <c:pt idx="48">
                  <c:v>0.05</c:v>
                </c:pt>
                <c:pt idx="49">
                  <c:v>0.02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59-414C-90C5-6DB62288A3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5385064"/>
        <c:axId val="705382112"/>
      </c:lineChart>
      <c:catAx>
        <c:axId val="705385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05382112"/>
        <c:crosses val="autoZero"/>
        <c:auto val="1"/>
        <c:lblAlgn val="ctr"/>
        <c:lblOffset val="100"/>
        <c:noMultiLvlLbl val="0"/>
      </c:catAx>
      <c:valAx>
        <c:axId val="70538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0538506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238126</xdr:colOff>
      <xdr:row>54</xdr:row>
      <xdr:rowOff>147637</xdr:rowOff>
    </xdr:from>
    <xdr:to>
      <xdr:col>22</xdr:col>
      <xdr:colOff>295276</xdr:colOff>
      <xdr:row>76</xdr:row>
      <xdr:rowOff>123825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25FEAA7A-A220-41A3-BAB4-9730F61285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0E7A645-D1AC-4E13-8606-1063AB4E7AED}" name="Tabela2" displayName="Tabela2" ref="A1:B8" totalsRowShown="0">
  <autoFilter ref="A1:B8" xr:uid="{7BC451F7-85B4-4D1B-AEB8-6E704FE436EF}"/>
  <tableColumns count="2">
    <tableColumn id="1" xr3:uid="{ED6E00A2-0563-442A-94A0-014FD88CC0B3}" name="Param"/>
    <tableColumn id="2" xr3:uid="{FF700ED9-1FC6-4836-8451-DE19510E9839}" name="Value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AFB75DE-6061-43DA-AA80-F19C6C3085A6}" name="Tabela1" displayName="Tabela1" ref="A1:G51" totalsRowShown="0">
  <autoFilter ref="A1:G51" xr:uid="{D73CBD0D-D9BE-4DAC-B278-4273D12485CA}"/>
  <tableColumns count="7">
    <tableColumn id="1" xr3:uid="{E9F5A45F-861D-47CD-9333-56AC008ACCE3}" name="Nr"/>
    <tableColumn id="2" xr3:uid="{B74C8F3A-3150-4204-A895-B403D9D9121E}" name="Reward?"/>
    <tableColumn id="3" xr3:uid="{A41EA1C8-9C98-4A2A-A507-3B88064C83D0}" name="Win Ratio" dataDxfId="2"/>
    <tableColumn id="4" xr3:uid="{1AFAEDB6-0202-4D72-8E49-738E3A202E9A}" name="Max Atempts To Win" dataDxfId="1">
      <calculatedColumnFormula>ROUNDUP(1+(IF(Tabela1[[#This Row],[Win Ratio]]&gt;=10%,10,20)-(IF(Tabela1[[#This Row],[Win Ratio]]&gt;=10%,10,20)*Tabela1[[#This Row],[Win Ratio]])),0)</calculatedColumnFormula>
    </tableColumn>
    <tableColumn id="5" xr3:uid="{FA148BFF-85C0-4FF1-A364-132E8395655E}" name="Max Needed Tickets per Level">
      <calculatedColumnFormula>Tabela1[[#This Row],[Max Atempts To Win]]*Dane!$B$7</calculatedColumnFormula>
    </tableColumn>
    <tableColumn id="6" xr3:uid="{4E118FB3-42EF-4DD0-9A4C-58100D5AD1B1}" name="Max Tickets to Spend"/>
    <tableColumn id="7" xr3:uid="{2C887194-9609-4AD9-82DD-F57CD2252784}" name="Avarage Tickets to Spend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E44ACE8-650E-4DB6-8370-229E78FA5E80}" name="Tabela3" displayName="Tabela3" ref="A1:K13" totalsRowShown="0">
  <autoFilter ref="A1:K13" xr:uid="{D4CFB0B1-5E49-48A2-9074-212DEBA27E08}">
    <filterColumn colId="1">
      <filters>
        <filter val="Bundle"/>
      </filters>
    </filterColumn>
  </autoFilter>
  <tableColumns count="11">
    <tableColumn id="1" xr3:uid="{E32CA741-9E8A-40B1-9653-E8A417F05A3C}" name="Nr"/>
    <tableColumn id="12" xr3:uid="{BB8EFD04-B57E-48E8-AB87-9035F70F742F}" name="Type"/>
    <tableColumn id="2" xr3:uid="{79C3846F-9768-4034-B35B-CA25FCD101CE}" name="Pack Name"/>
    <tableColumn id="3" xr3:uid="{C9BBF209-867E-4E1B-980E-7FDE8D7B2A87}" name="Gold"/>
    <tableColumn id="4" xr3:uid="{206B889B-20AB-4400-8C50-E8627F9356D3}" name="Price"/>
    <tableColumn id="5" xr3:uid="{DFEEBB43-4E47-4CAD-A424-5CDD1F2034A9}" name="Tickets" dataDxfId="0">
      <calculatedColumnFormula>INT(#REF!/1)</calculatedColumnFormula>
    </tableColumn>
    <tableColumn id="6" xr3:uid="{482DF810-E2EF-4C62-AE9D-3C39488681FE}" name="Price/Tickets">
      <calculatedColumnFormula>Tabela3[[#This Row],[Price]]/Tabela3[[#This Row],[Tickets]]</calculatedColumnFormula>
    </tableColumn>
    <tableColumn id="7" xr3:uid="{B2911FBF-B2CE-4A82-90C3-C024720D7017}" name="Tickets for 500$">
      <calculatedColumnFormula>INT((500/Tabela3[[#This Row],[Price]])*Tabela3[[#This Row],[Tickets]])</calculatedColumnFormula>
    </tableColumn>
    <tableColumn id="8" xr3:uid="{64511F98-795E-46CD-AC70-4AE8768018DC}" name="Tickets for 400$">
      <calculatedColumnFormula>INT((400/Tabela3[[#This Row],[Price]])*Tabela3[[#This Row],[Tickets]])</calculatedColumnFormula>
    </tableColumn>
    <tableColumn id="9" xr3:uid="{842E2528-6EEB-4DAA-8F80-87B122814711}" name="Tickets for 300$">
      <calculatedColumnFormula>INT((300/Tabela3[[#This Row],[Price]])*Tabela3[[#This Row],[Tickets]])</calculatedColumnFormula>
    </tableColumn>
    <tableColumn id="10" xr3:uid="{0F3C67D7-B622-4963-A46E-5AC4F1D141FB}" name="Tickets for 200$">
      <calculatedColumnFormula>INT((200/Tabela3[[#This Row],[Price]])*Tabela3[[#This Row],[Tickets]])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A3441-9FD5-4358-956E-C8B237831D58}">
  <dimension ref="A1:E8"/>
  <sheetViews>
    <sheetView workbookViewId="0">
      <selection activeCell="D15" sqref="D15"/>
    </sheetView>
  </sheetViews>
  <sheetFormatPr defaultRowHeight="15" x14ac:dyDescent="0.25"/>
  <cols>
    <col min="1" max="1" width="24.28515625" bestFit="1" customWidth="1"/>
    <col min="4" max="4" width="81.5703125" bestFit="1" customWidth="1"/>
  </cols>
  <sheetData>
    <row r="1" spans="1:5" x14ac:dyDescent="0.25">
      <c r="A1" t="s">
        <v>13</v>
      </c>
      <c r="B1" t="s">
        <v>12</v>
      </c>
    </row>
    <row r="2" spans="1:5" x14ac:dyDescent="0.25">
      <c r="A2" t="s">
        <v>0</v>
      </c>
      <c r="B2">
        <v>14</v>
      </c>
      <c r="D2" t="s">
        <v>14</v>
      </c>
      <c r="E2" s="4">
        <f>B3+B5*B2</f>
        <v>124</v>
      </c>
    </row>
    <row r="3" spans="1:5" x14ac:dyDescent="0.25">
      <c r="A3" t="s">
        <v>1</v>
      </c>
      <c r="B3">
        <v>12</v>
      </c>
      <c r="D3" t="s">
        <v>15</v>
      </c>
      <c r="E3" s="4">
        <f>7*B2*B4+(0.5*B2)</f>
        <v>105</v>
      </c>
    </row>
    <row r="4" spans="1:5" x14ac:dyDescent="0.25">
      <c r="A4" t="s">
        <v>2</v>
      </c>
      <c r="B4">
        <v>1</v>
      </c>
      <c r="D4" t="s">
        <v>16</v>
      </c>
      <c r="E4" s="4">
        <f>(B8/2)*Tabela2[[#This Row],[Value]]</f>
        <v>25</v>
      </c>
    </row>
    <row r="5" spans="1:5" x14ac:dyDescent="0.25">
      <c r="A5" t="s">
        <v>3</v>
      </c>
      <c r="B5">
        <v>8</v>
      </c>
      <c r="C5" s="1"/>
      <c r="D5" t="s">
        <v>17</v>
      </c>
      <c r="E5" s="4">
        <f>(B8-1)*B4</f>
        <v>49</v>
      </c>
    </row>
    <row r="6" spans="1:5" x14ac:dyDescent="0.25">
      <c r="A6" t="s">
        <v>4</v>
      </c>
      <c r="B6">
        <v>14</v>
      </c>
    </row>
    <row r="7" spans="1:5" x14ac:dyDescent="0.25">
      <c r="A7" t="s">
        <v>5</v>
      </c>
      <c r="B7">
        <v>3</v>
      </c>
      <c r="E7">
        <f>E2+E3</f>
        <v>229</v>
      </c>
    </row>
    <row r="8" spans="1:5" x14ac:dyDescent="0.25">
      <c r="A8" t="s">
        <v>6</v>
      </c>
      <c r="B8">
        <v>50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4BF6C1-2CCF-4DE3-AA42-6EBD70DD170F}">
  <dimension ref="A1:G51"/>
  <sheetViews>
    <sheetView workbookViewId="0">
      <selection activeCell="D51" sqref="D2:D51"/>
    </sheetView>
  </sheetViews>
  <sheetFormatPr defaultRowHeight="15" x14ac:dyDescent="0.25"/>
  <cols>
    <col min="1" max="1" width="9.7109375" customWidth="1"/>
    <col min="2" max="2" width="11" bestFit="1" customWidth="1"/>
    <col min="3" max="3" width="12.42578125" customWidth="1"/>
    <col min="4" max="4" width="22.140625" style="3" bestFit="1" customWidth="1"/>
    <col min="5" max="5" width="30.42578125" bestFit="1" customWidth="1"/>
    <col min="6" max="6" width="22.28515625" bestFit="1" customWidth="1"/>
    <col min="7" max="7" width="25.7109375" bestFit="1" customWidth="1"/>
  </cols>
  <sheetData>
    <row r="1" spans="1:7" x14ac:dyDescent="0.25">
      <c r="A1" t="s">
        <v>7</v>
      </c>
      <c r="B1" t="s">
        <v>9</v>
      </c>
      <c r="C1" t="s">
        <v>8</v>
      </c>
      <c r="D1" s="3" t="s">
        <v>11</v>
      </c>
      <c r="E1" t="s">
        <v>19</v>
      </c>
      <c r="F1" t="s">
        <v>18</v>
      </c>
      <c r="G1" t="s">
        <v>20</v>
      </c>
    </row>
    <row r="2" spans="1:7" x14ac:dyDescent="0.25">
      <c r="A2">
        <v>1</v>
      </c>
      <c r="B2" s="2" t="s">
        <v>10</v>
      </c>
      <c r="C2" s="2">
        <v>1</v>
      </c>
      <c r="D2" s="3">
        <f>ROUNDUP(1+(IF(Tabela1[[#This Row],[Win Ratio]]&gt;=10%,10,20)-(IF(Tabela1[[#This Row],[Win Ratio]]&gt;=10%,10,20)*Tabela1[[#This Row],[Win Ratio]])),0)</f>
        <v>1</v>
      </c>
      <c r="E2">
        <f>Tabela1[[#This Row],[Max Atempts To Win]]*Dane!$B$7</f>
        <v>3</v>
      </c>
      <c r="F2">
        <f>Tabela1[[#This Row],[Max Needed Tickets per Level]]</f>
        <v>3</v>
      </c>
      <c r="G2">
        <f>Tabela1[[#This Row],[Max Needed Tickets per Level]]</f>
        <v>3</v>
      </c>
    </row>
    <row r="3" spans="1:7" x14ac:dyDescent="0.25">
      <c r="A3">
        <v>2</v>
      </c>
      <c r="C3" s="2">
        <v>1</v>
      </c>
      <c r="D3" s="3">
        <f>ROUNDUP(1+(IF(Tabela1[[#This Row],[Win Ratio]]&gt;=10%,10,20)-(IF(Tabela1[[#This Row],[Win Ratio]]&gt;=10%,10,20)*Tabela1[[#This Row],[Win Ratio]])),0)</f>
        <v>1</v>
      </c>
      <c r="E3">
        <f>Tabela1[[#This Row],[Max Atempts To Win]]*Dane!$B$7</f>
        <v>3</v>
      </c>
      <c r="F3">
        <f>F2+Tabela1[[#This Row],[Max Needed Tickets per Level]]</f>
        <v>6</v>
      </c>
      <c r="G3">
        <f>G2+Tabela1[[#This Row],[Max Needed Tickets per Level]]/IF(Tabela1[[#This Row],[Max Needed Tickets per Level]]&lt;=3,1,2)</f>
        <v>6</v>
      </c>
    </row>
    <row r="4" spans="1:7" x14ac:dyDescent="0.25">
      <c r="A4">
        <v>3</v>
      </c>
      <c r="B4" s="2" t="s">
        <v>10</v>
      </c>
      <c r="C4" s="2">
        <v>0.9</v>
      </c>
      <c r="D4" s="3">
        <f>ROUNDUP(1+(IF(Tabela1[[#This Row],[Win Ratio]]&gt;=10%,10,20)-(IF(Tabela1[[#This Row],[Win Ratio]]&gt;=10%,10,20)*Tabela1[[#This Row],[Win Ratio]])),0)</f>
        <v>2</v>
      </c>
      <c r="E4">
        <f>Tabela1[[#This Row],[Max Atempts To Win]]*Dane!$B$7</f>
        <v>6</v>
      </c>
      <c r="F4">
        <f>F3+Tabela1[[#This Row],[Max Needed Tickets per Level]]</f>
        <v>12</v>
      </c>
      <c r="G4">
        <f>G3+Tabela1[[#This Row],[Max Needed Tickets per Level]]/IF(Tabela1[[#This Row],[Max Needed Tickets per Level]]&lt;=3,1,2)</f>
        <v>9</v>
      </c>
    </row>
    <row r="5" spans="1:7" x14ac:dyDescent="0.25">
      <c r="A5">
        <v>4</v>
      </c>
      <c r="C5" s="2">
        <v>0.9</v>
      </c>
      <c r="D5" s="3">
        <f>ROUNDUP(1+(IF(Tabela1[[#This Row],[Win Ratio]]&gt;=10%,10,20)-(IF(Tabela1[[#This Row],[Win Ratio]]&gt;=10%,10,20)*Tabela1[[#This Row],[Win Ratio]])),0)</f>
        <v>2</v>
      </c>
      <c r="E5">
        <f>Tabela1[[#This Row],[Max Atempts To Win]]*Dane!$B$7</f>
        <v>6</v>
      </c>
      <c r="F5">
        <f>F4+Tabela1[[#This Row],[Max Needed Tickets per Level]]</f>
        <v>18</v>
      </c>
      <c r="G5">
        <f>G4+Tabela1[[#This Row],[Max Needed Tickets per Level]]/IF(Tabela1[[#This Row],[Max Needed Tickets per Level]]&lt;=3,1,2)</f>
        <v>12</v>
      </c>
    </row>
    <row r="6" spans="1:7" x14ac:dyDescent="0.25">
      <c r="A6">
        <v>5</v>
      </c>
      <c r="C6" s="2">
        <v>0.9</v>
      </c>
      <c r="D6" s="3">
        <f>ROUNDUP(1+(IF(Tabela1[[#This Row],[Win Ratio]]&gt;=10%,10,20)-(IF(Tabela1[[#This Row],[Win Ratio]]&gt;=10%,10,20)*Tabela1[[#This Row],[Win Ratio]])),0)</f>
        <v>2</v>
      </c>
      <c r="E6">
        <f>Tabela1[[#This Row],[Max Atempts To Win]]*Dane!$B$7</f>
        <v>6</v>
      </c>
      <c r="F6">
        <f>F5+Tabela1[[#This Row],[Max Needed Tickets per Level]]</f>
        <v>24</v>
      </c>
      <c r="G6">
        <f>G5+Tabela1[[#This Row],[Max Needed Tickets per Level]]/IF(Tabela1[[#This Row],[Max Needed Tickets per Level]]&lt;=3,1,2)</f>
        <v>15</v>
      </c>
    </row>
    <row r="7" spans="1:7" x14ac:dyDescent="0.25">
      <c r="A7">
        <v>6</v>
      </c>
      <c r="B7" s="2" t="s">
        <v>10</v>
      </c>
      <c r="C7" s="2">
        <v>0.6</v>
      </c>
      <c r="D7" s="3">
        <f>ROUNDUP(1+(IF(Tabela1[[#This Row],[Win Ratio]]&gt;=10%,10,20)-(IF(Tabela1[[#This Row],[Win Ratio]]&gt;=10%,10,20)*Tabela1[[#This Row],[Win Ratio]])),0)</f>
        <v>5</v>
      </c>
      <c r="E7">
        <f>Tabela1[[#This Row],[Max Atempts To Win]]*Dane!$B$7</f>
        <v>15</v>
      </c>
      <c r="F7">
        <f>F6+Tabela1[[#This Row],[Max Needed Tickets per Level]]</f>
        <v>39</v>
      </c>
      <c r="G7">
        <f>G6+Tabela1[[#This Row],[Max Needed Tickets per Level]]/IF(Tabela1[[#This Row],[Max Needed Tickets per Level]]&lt;=3,1,2)</f>
        <v>22.5</v>
      </c>
    </row>
    <row r="8" spans="1:7" x14ac:dyDescent="0.25">
      <c r="A8">
        <v>7</v>
      </c>
      <c r="C8" s="2">
        <v>0.9</v>
      </c>
      <c r="D8" s="3">
        <f>ROUNDUP(1+(IF(Tabela1[[#This Row],[Win Ratio]]&gt;=10%,10,20)-(IF(Tabela1[[#This Row],[Win Ratio]]&gt;=10%,10,20)*Tabela1[[#This Row],[Win Ratio]])),0)</f>
        <v>2</v>
      </c>
      <c r="E8">
        <f>Tabela1[[#This Row],[Max Atempts To Win]]*Dane!$B$7</f>
        <v>6</v>
      </c>
      <c r="F8">
        <f>F7+Tabela1[[#This Row],[Max Needed Tickets per Level]]</f>
        <v>45</v>
      </c>
      <c r="G8">
        <f>G7+Tabela1[[#This Row],[Max Needed Tickets per Level]]/IF(Tabela1[[#This Row],[Max Needed Tickets per Level]]&lt;=3,1,2)</f>
        <v>25.5</v>
      </c>
    </row>
    <row r="9" spans="1:7" x14ac:dyDescent="0.25">
      <c r="A9">
        <v>8</v>
      </c>
      <c r="C9" s="2">
        <v>0.8</v>
      </c>
      <c r="D9" s="3">
        <f>ROUNDUP(1+(IF(Tabela1[[#This Row],[Win Ratio]]&gt;=10%,10,20)-(IF(Tabela1[[#This Row],[Win Ratio]]&gt;=10%,10,20)*Tabela1[[#This Row],[Win Ratio]])),0)</f>
        <v>3</v>
      </c>
      <c r="E9">
        <f>Tabela1[[#This Row],[Max Atempts To Win]]*Dane!$B$7</f>
        <v>9</v>
      </c>
      <c r="F9">
        <f>F8+Tabela1[[#This Row],[Max Needed Tickets per Level]]</f>
        <v>54</v>
      </c>
      <c r="G9">
        <f>G8+Tabela1[[#This Row],[Max Needed Tickets per Level]]/IF(Tabela1[[#This Row],[Max Needed Tickets per Level]]&lt;=3,1,2)</f>
        <v>30</v>
      </c>
    </row>
    <row r="10" spans="1:7" x14ac:dyDescent="0.25">
      <c r="A10">
        <v>9</v>
      </c>
      <c r="B10" s="2" t="s">
        <v>10</v>
      </c>
      <c r="C10" s="2">
        <v>0.5</v>
      </c>
      <c r="D10" s="3">
        <f>ROUNDUP(1+(IF(Tabela1[[#This Row],[Win Ratio]]&gt;=10%,10,20)-(IF(Tabela1[[#This Row],[Win Ratio]]&gt;=10%,10,20)*Tabela1[[#This Row],[Win Ratio]])),0)</f>
        <v>6</v>
      </c>
      <c r="E10">
        <f>Tabela1[[#This Row],[Max Atempts To Win]]*Dane!$B$7</f>
        <v>18</v>
      </c>
      <c r="F10">
        <f>F9+Tabela1[[#This Row],[Max Needed Tickets per Level]]</f>
        <v>72</v>
      </c>
      <c r="G10">
        <f>G9+Tabela1[[#This Row],[Max Needed Tickets per Level]]/IF(Tabela1[[#This Row],[Max Needed Tickets per Level]]&lt;=3,1,2)</f>
        <v>39</v>
      </c>
    </row>
    <row r="11" spans="1:7" x14ac:dyDescent="0.25">
      <c r="A11">
        <v>10</v>
      </c>
      <c r="C11" s="2">
        <v>0.8</v>
      </c>
      <c r="D11" s="3">
        <f>ROUNDUP(1+(IF(Tabela1[[#This Row],[Win Ratio]]&gt;=10%,10,20)-(IF(Tabela1[[#This Row],[Win Ratio]]&gt;=10%,10,20)*Tabela1[[#This Row],[Win Ratio]])),0)</f>
        <v>3</v>
      </c>
      <c r="E11">
        <f>Tabela1[[#This Row],[Max Atempts To Win]]*Dane!$B$7</f>
        <v>9</v>
      </c>
      <c r="F11">
        <f>F10+Tabela1[[#This Row],[Max Needed Tickets per Level]]</f>
        <v>81</v>
      </c>
      <c r="G11">
        <f>G10+Tabela1[[#This Row],[Max Needed Tickets per Level]]/IF(Tabela1[[#This Row],[Max Needed Tickets per Level]]&lt;=3,1,2)</f>
        <v>43.5</v>
      </c>
    </row>
    <row r="12" spans="1:7" x14ac:dyDescent="0.25">
      <c r="A12">
        <v>11</v>
      </c>
      <c r="C12" s="2">
        <v>0.7</v>
      </c>
      <c r="D12" s="3">
        <f>ROUNDUP(1+(IF(Tabela1[[#This Row],[Win Ratio]]&gt;=10%,10,20)-(IF(Tabela1[[#This Row],[Win Ratio]]&gt;=10%,10,20)*Tabela1[[#This Row],[Win Ratio]])),0)</f>
        <v>4</v>
      </c>
      <c r="E12">
        <f>Tabela1[[#This Row],[Max Atempts To Win]]*Dane!$B$7</f>
        <v>12</v>
      </c>
      <c r="F12">
        <f>F11+Tabela1[[#This Row],[Max Needed Tickets per Level]]</f>
        <v>93</v>
      </c>
      <c r="G12">
        <f>G11+Tabela1[[#This Row],[Max Needed Tickets per Level]]/IF(Tabela1[[#This Row],[Max Needed Tickets per Level]]&lt;=3,1,2)</f>
        <v>49.5</v>
      </c>
    </row>
    <row r="13" spans="1:7" x14ac:dyDescent="0.25">
      <c r="A13">
        <v>12</v>
      </c>
      <c r="B13" s="2" t="s">
        <v>10</v>
      </c>
      <c r="C13" s="2">
        <v>0.4</v>
      </c>
      <c r="D13" s="3">
        <f>ROUNDUP(1+(IF(Tabela1[[#This Row],[Win Ratio]]&gt;=10%,10,20)-(IF(Tabela1[[#This Row],[Win Ratio]]&gt;=10%,10,20)*Tabela1[[#This Row],[Win Ratio]])),0)</f>
        <v>7</v>
      </c>
      <c r="E13">
        <f>Tabela1[[#This Row],[Max Atempts To Win]]*Dane!$B$7</f>
        <v>21</v>
      </c>
      <c r="F13">
        <f>F12+Tabela1[[#This Row],[Max Needed Tickets per Level]]</f>
        <v>114</v>
      </c>
      <c r="G13">
        <f>G12+Tabela1[[#This Row],[Max Needed Tickets per Level]]/IF(Tabela1[[#This Row],[Max Needed Tickets per Level]]&lt;=3,1,2)</f>
        <v>60</v>
      </c>
    </row>
    <row r="14" spans="1:7" x14ac:dyDescent="0.25">
      <c r="A14">
        <v>13</v>
      </c>
      <c r="C14" s="2">
        <v>0.7</v>
      </c>
      <c r="D14" s="3">
        <f>ROUNDUP(1+(IF(Tabela1[[#This Row],[Win Ratio]]&gt;=10%,10,20)-(IF(Tabela1[[#This Row],[Win Ratio]]&gt;=10%,10,20)*Tabela1[[#This Row],[Win Ratio]])),0)</f>
        <v>4</v>
      </c>
      <c r="E14">
        <f>Tabela1[[#This Row],[Max Atempts To Win]]*Dane!$B$7</f>
        <v>12</v>
      </c>
      <c r="F14">
        <f>F13+Tabela1[[#This Row],[Max Needed Tickets per Level]]</f>
        <v>126</v>
      </c>
      <c r="G14">
        <f>G13+Tabela1[[#This Row],[Max Needed Tickets per Level]]/IF(Tabela1[[#This Row],[Max Needed Tickets per Level]]&lt;=3,1,2)</f>
        <v>66</v>
      </c>
    </row>
    <row r="15" spans="1:7" x14ac:dyDescent="0.25">
      <c r="A15">
        <v>14</v>
      </c>
      <c r="C15" s="2">
        <v>0.6</v>
      </c>
      <c r="D15" s="3">
        <f>ROUNDUP(1+(IF(Tabela1[[#This Row],[Win Ratio]]&gt;=10%,10,20)-(IF(Tabela1[[#This Row],[Win Ratio]]&gt;=10%,10,20)*Tabela1[[#This Row],[Win Ratio]])),0)</f>
        <v>5</v>
      </c>
      <c r="E15">
        <f>Tabela1[[#This Row],[Max Atempts To Win]]*Dane!$B$7</f>
        <v>15</v>
      </c>
      <c r="F15">
        <f>F14+Tabela1[[#This Row],[Max Needed Tickets per Level]]</f>
        <v>141</v>
      </c>
      <c r="G15">
        <f>G14+Tabela1[[#This Row],[Max Needed Tickets per Level]]/IF(Tabela1[[#This Row],[Max Needed Tickets per Level]]&lt;=3,1,2)</f>
        <v>73.5</v>
      </c>
    </row>
    <row r="16" spans="1:7" x14ac:dyDescent="0.25">
      <c r="A16">
        <v>15</v>
      </c>
      <c r="C16" s="2">
        <v>0.6</v>
      </c>
      <c r="D16" s="3">
        <f>ROUNDUP(1+(IF(Tabela1[[#This Row],[Win Ratio]]&gt;=10%,10,20)-(IF(Tabela1[[#This Row],[Win Ratio]]&gt;=10%,10,20)*Tabela1[[#This Row],[Win Ratio]])),0)</f>
        <v>5</v>
      </c>
      <c r="E16">
        <f>Tabela1[[#This Row],[Max Atempts To Win]]*Dane!$B$7</f>
        <v>15</v>
      </c>
      <c r="F16">
        <f>F15+Tabela1[[#This Row],[Max Needed Tickets per Level]]</f>
        <v>156</v>
      </c>
      <c r="G16">
        <f>G15+Tabela1[[#This Row],[Max Needed Tickets per Level]]/IF(Tabela1[[#This Row],[Max Needed Tickets per Level]]&lt;=3,1,2)</f>
        <v>81</v>
      </c>
    </row>
    <row r="17" spans="1:7" x14ac:dyDescent="0.25">
      <c r="A17">
        <v>16</v>
      </c>
      <c r="B17" s="2" t="s">
        <v>10</v>
      </c>
      <c r="C17" s="2">
        <v>0.3</v>
      </c>
      <c r="D17" s="3">
        <f>ROUNDUP(1+(IF(Tabela1[[#This Row],[Win Ratio]]&gt;=10%,10,20)-(IF(Tabela1[[#This Row],[Win Ratio]]&gt;=10%,10,20)*Tabela1[[#This Row],[Win Ratio]])),0)</f>
        <v>8</v>
      </c>
      <c r="E17">
        <f>Tabela1[[#This Row],[Max Atempts To Win]]*Dane!$B$7</f>
        <v>24</v>
      </c>
      <c r="F17">
        <f>F16+Tabela1[[#This Row],[Max Needed Tickets per Level]]</f>
        <v>180</v>
      </c>
      <c r="G17">
        <f>G16+Tabela1[[#This Row],[Max Needed Tickets per Level]]/IF(Tabela1[[#This Row],[Max Needed Tickets per Level]]&lt;=3,1,2)</f>
        <v>93</v>
      </c>
    </row>
    <row r="18" spans="1:7" x14ac:dyDescent="0.25">
      <c r="A18">
        <v>17</v>
      </c>
      <c r="C18" s="2">
        <v>0.6</v>
      </c>
      <c r="D18" s="3">
        <f>ROUNDUP(1+(IF(Tabela1[[#This Row],[Win Ratio]]&gt;=10%,10,20)-(IF(Tabela1[[#This Row],[Win Ratio]]&gt;=10%,10,20)*Tabela1[[#This Row],[Win Ratio]])),0)</f>
        <v>5</v>
      </c>
      <c r="E18">
        <f>Tabela1[[#This Row],[Max Atempts To Win]]*Dane!$B$7</f>
        <v>15</v>
      </c>
      <c r="F18">
        <f>F17+Tabela1[[#This Row],[Max Needed Tickets per Level]]</f>
        <v>195</v>
      </c>
      <c r="G18">
        <f>G17+Tabela1[[#This Row],[Max Needed Tickets per Level]]/IF(Tabela1[[#This Row],[Max Needed Tickets per Level]]&lt;=3,1,2)</f>
        <v>100.5</v>
      </c>
    </row>
    <row r="19" spans="1:7" x14ac:dyDescent="0.25">
      <c r="A19">
        <v>18</v>
      </c>
      <c r="C19" s="2">
        <v>0.5</v>
      </c>
      <c r="D19" s="3">
        <f>ROUNDUP(1+(IF(Tabela1[[#This Row],[Win Ratio]]&gt;=10%,10,20)-(IF(Tabela1[[#This Row],[Win Ratio]]&gt;=10%,10,20)*Tabela1[[#This Row],[Win Ratio]])),0)</f>
        <v>6</v>
      </c>
      <c r="E19">
        <f>Tabela1[[#This Row],[Max Atempts To Win]]*Dane!$B$7</f>
        <v>18</v>
      </c>
      <c r="F19">
        <f>F18+Tabela1[[#This Row],[Max Needed Tickets per Level]]</f>
        <v>213</v>
      </c>
      <c r="G19">
        <f>G18+Tabela1[[#This Row],[Max Needed Tickets per Level]]/IF(Tabela1[[#This Row],[Max Needed Tickets per Level]]&lt;=3,1,2)</f>
        <v>109.5</v>
      </c>
    </row>
    <row r="20" spans="1:7" x14ac:dyDescent="0.25">
      <c r="A20">
        <v>19</v>
      </c>
      <c r="C20" s="2">
        <v>0.5</v>
      </c>
      <c r="D20" s="3">
        <f>ROUNDUP(1+(IF(Tabela1[[#This Row],[Win Ratio]]&gt;=10%,10,20)-(IF(Tabela1[[#This Row],[Win Ratio]]&gt;=10%,10,20)*Tabela1[[#This Row],[Win Ratio]])),0)</f>
        <v>6</v>
      </c>
      <c r="E20">
        <f>Tabela1[[#This Row],[Max Atempts To Win]]*Dane!$B$7</f>
        <v>18</v>
      </c>
      <c r="F20">
        <f>F19+Tabela1[[#This Row],[Max Needed Tickets per Level]]</f>
        <v>231</v>
      </c>
      <c r="G20">
        <f>G19+Tabela1[[#This Row],[Max Needed Tickets per Level]]/IF(Tabela1[[#This Row],[Max Needed Tickets per Level]]&lt;=3,1,2)</f>
        <v>118.5</v>
      </c>
    </row>
    <row r="21" spans="1:7" x14ac:dyDescent="0.25">
      <c r="A21">
        <v>20</v>
      </c>
      <c r="B21" s="2" t="s">
        <v>10</v>
      </c>
      <c r="C21" s="2">
        <v>0.2</v>
      </c>
      <c r="D21" s="3">
        <f>ROUNDUP(1+(IF(Tabela1[[#This Row],[Win Ratio]]&gt;=10%,10,20)-(IF(Tabela1[[#This Row],[Win Ratio]]&gt;=10%,10,20)*Tabela1[[#This Row],[Win Ratio]])),0)</f>
        <v>9</v>
      </c>
      <c r="E21">
        <f>Tabela1[[#This Row],[Max Atempts To Win]]*Dane!$B$7</f>
        <v>27</v>
      </c>
      <c r="F21">
        <f>F20+Tabela1[[#This Row],[Max Needed Tickets per Level]]</f>
        <v>258</v>
      </c>
      <c r="G21">
        <f>G20+Tabela1[[#This Row],[Max Needed Tickets per Level]]/IF(Tabela1[[#This Row],[Max Needed Tickets per Level]]&lt;=3,1,2)</f>
        <v>132</v>
      </c>
    </row>
    <row r="22" spans="1:7" x14ac:dyDescent="0.25">
      <c r="A22">
        <v>21</v>
      </c>
      <c r="C22" s="2">
        <v>0.5</v>
      </c>
      <c r="D22" s="3">
        <f>ROUNDUP(1+(IF(Tabela1[[#This Row],[Win Ratio]]&gt;=10%,10,20)-(IF(Tabela1[[#This Row],[Win Ratio]]&gt;=10%,10,20)*Tabela1[[#This Row],[Win Ratio]])),0)</f>
        <v>6</v>
      </c>
      <c r="E22">
        <f>Tabela1[[#This Row],[Max Atempts To Win]]*Dane!$B$7</f>
        <v>18</v>
      </c>
      <c r="F22">
        <f>F21+Tabela1[[#This Row],[Max Needed Tickets per Level]]</f>
        <v>276</v>
      </c>
      <c r="G22">
        <f>G21+Tabela1[[#This Row],[Max Needed Tickets per Level]]/IF(Tabela1[[#This Row],[Max Needed Tickets per Level]]&lt;=3,1,2)</f>
        <v>141</v>
      </c>
    </row>
    <row r="23" spans="1:7" x14ac:dyDescent="0.25">
      <c r="A23">
        <v>22</v>
      </c>
      <c r="C23" s="2">
        <v>0.4</v>
      </c>
      <c r="D23" s="3">
        <f>ROUNDUP(1+(IF(Tabela1[[#This Row],[Win Ratio]]&gt;=10%,10,20)-(IF(Tabela1[[#This Row],[Win Ratio]]&gt;=10%,10,20)*Tabela1[[#This Row],[Win Ratio]])),0)</f>
        <v>7</v>
      </c>
      <c r="E23">
        <f>Tabela1[[#This Row],[Max Atempts To Win]]*Dane!$B$7</f>
        <v>21</v>
      </c>
      <c r="F23">
        <f>F22+Tabela1[[#This Row],[Max Needed Tickets per Level]]</f>
        <v>297</v>
      </c>
      <c r="G23">
        <f>G22+Tabela1[[#This Row],[Max Needed Tickets per Level]]/IF(Tabela1[[#This Row],[Max Needed Tickets per Level]]&lt;=3,1,2)</f>
        <v>151.5</v>
      </c>
    </row>
    <row r="24" spans="1:7" x14ac:dyDescent="0.25">
      <c r="A24">
        <v>23</v>
      </c>
      <c r="C24" s="2">
        <v>0.4</v>
      </c>
      <c r="D24" s="3">
        <f>ROUNDUP(1+(IF(Tabela1[[#This Row],[Win Ratio]]&gt;=10%,10,20)-(IF(Tabela1[[#This Row],[Win Ratio]]&gt;=10%,10,20)*Tabela1[[#This Row],[Win Ratio]])),0)</f>
        <v>7</v>
      </c>
      <c r="E24">
        <f>Tabela1[[#This Row],[Max Atempts To Win]]*Dane!$B$7</f>
        <v>21</v>
      </c>
      <c r="F24">
        <f>F23+Tabela1[[#This Row],[Max Needed Tickets per Level]]</f>
        <v>318</v>
      </c>
      <c r="G24">
        <f>G23+Tabela1[[#This Row],[Max Needed Tickets per Level]]/IF(Tabela1[[#This Row],[Max Needed Tickets per Level]]&lt;=3,1,2)</f>
        <v>162</v>
      </c>
    </row>
    <row r="25" spans="1:7" x14ac:dyDescent="0.25">
      <c r="A25">
        <v>24</v>
      </c>
      <c r="B25" s="2" t="s">
        <v>10</v>
      </c>
      <c r="C25" s="2">
        <v>0.2</v>
      </c>
      <c r="D25" s="3">
        <f>ROUNDUP(1+(IF(Tabela1[[#This Row],[Win Ratio]]&gt;=10%,10,20)-(IF(Tabela1[[#This Row],[Win Ratio]]&gt;=10%,10,20)*Tabela1[[#This Row],[Win Ratio]])),0)</f>
        <v>9</v>
      </c>
      <c r="E25">
        <f>Tabela1[[#This Row],[Max Atempts To Win]]*Dane!$B$7</f>
        <v>27</v>
      </c>
      <c r="F25">
        <f>F24+Tabela1[[#This Row],[Max Needed Tickets per Level]]</f>
        <v>345</v>
      </c>
      <c r="G25">
        <f>G24+Tabela1[[#This Row],[Max Needed Tickets per Level]]/IF(Tabela1[[#This Row],[Max Needed Tickets per Level]]&lt;=3,1,2)</f>
        <v>175.5</v>
      </c>
    </row>
    <row r="26" spans="1:7" x14ac:dyDescent="0.25">
      <c r="A26">
        <v>25</v>
      </c>
      <c r="B26" s="2"/>
      <c r="C26" s="2">
        <v>0.5</v>
      </c>
      <c r="D26" s="3">
        <f>ROUNDUP(1+(IF(Tabela1[[#This Row],[Win Ratio]]&gt;=10%,10,20)-(IF(Tabela1[[#This Row],[Win Ratio]]&gt;=10%,10,20)*Tabela1[[#This Row],[Win Ratio]])),0)</f>
        <v>6</v>
      </c>
      <c r="E26">
        <f>Tabela1[[#This Row],[Max Atempts To Win]]*Dane!$B$7</f>
        <v>18</v>
      </c>
      <c r="F26">
        <f>F25+Tabela1[[#This Row],[Max Needed Tickets per Level]]</f>
        <v>363</v>
      </c>
      <c r="G26">
        <f>G25+Tabela1[[#This Row],[Max Needed Tickets per Level]]/IF(Tabela1[[#This Row],[Max Needed Tickets per Level]]&lt;=3,1,2)</f>
        <v>184.5</v>
      </c>
    </row>
    <row r="27" spans="1:7" x14ac:dyDescent="0.25">
      <c r="A27">
        <v>26</v>
      </c>
      <c r="C27" s="2">
        <v>0.4</v>
      </c>
      <c r="D27" s="3">
        <f>ROUNDUP(1+(IF(Tabela1[[#This Row],[Win Ratio]]&gt;=10%,10,20)-(IF(Tabela1[[#This Row],[Win Ratio]]&gt;=10%,10,20)*Tabela1[[#This Row],[Win Ratio]])),0)</f>
        <v>7</v>
      </c>
      <c r="E27">
        <f>Tabela1[[#This Row],[Max Atempts To Win]]*Dane!$B$7</f>
        <v>21</v>
      </c>
      <c r="F27">
        <f>F26+Tabela1[[#This Row],[Max Needed Tickets per Level]]</f>
        <v>384</v>
      </c>
      <c r="G27">
        <f>G26+Tabela1[[#This Row],[Max Needed Tickets per Level]]/IF(Tabela1[[#This Row],[Max Needed Tickets per Level]]&lt;=3,1,2)</f>
        <v>195</v>
      </c>
    </row>
    <row r="28" spans="1:7" x14ac:dyDescent="0.25">
      <c r="A28">
        <v>27</v>
      </c>
      <c r="C28" s="2">
        <v>0.4</v>
      </c>
      <c r="D28" s="3">
        <f>ROUNDUP(1+(IF(Tabela1[[#This Row],[Win Ratio]]&gt;=10%,10,20)-(IF(Tabela1[[#This Row],[Win Ratio]]&gt;=10%,10,20)*Tabela1[[#This Row],[Win Ratio]])),0)</f>
        <v>7</v>
      </c>
      <c r="E28">
        <f>Tabela1[[#This Row],[Max Atempts To Win]]*Dane!$B$7</f>
        <v>21</v>
      </c>
      <c r="F28">
        <f>F27+Tabela1[[#This Row],[Max Needed Tickets per Level]]</f>
        <v>405</v>
      </c>
      <c r="G28">
        <f>G27+Tabela1[[#This Row],[Max Needed Tickets per Level]]/IF(Tabela1[[#This Row],[Max Needed Tickets per Level]]&lt;=3,1,2)</f>
        <v>205.5</v>
      </c>
    </row>
    <row r="29" spans="1:7" x14ac:dyDescent="0.25">
      <c r="A29" s="5">
        <v>28</v>
      </c>
      <c r="B29" s="2" t="s">
        <v>10</v>
      </c>
      <c r="C29" s="2">
        <v>0.15</v>
      </c>
      <c r="D29" s="3">
        <f>ROUNDUP(1+(IF(Tabela1[[#This Row],[Win Ratio]]&gt;=10%,10,20)-(IF(Tabela1[[#This Row],[Win Ratio]]&gt;=10%,10,20)*Tabela1[[#This Row],[Win Ratio]])),0)</f>
        <v>10</v>
      </c>
      <c r="E29">
        <f>Tabela1[[#This Row],[Max Atempts To Win]]*Dane!$B$7</f>
        <v>30</v>
      </c>
      <c r="F29">
        <f>F28+Tabela1[[#This Row],[Max Needed Tickets per Level]]</f>
        <v>435</v>
      </c>
      <c r="G29">
        <f>G28+Tabela1[[#This Row],[Max Needed Tickets per Level]]/IF(Tabela1[[#This Row],[Max Needed Tickets per Level]]&lt;=3,1,2)</f>
        <v>220.5</v>
      </c>
    </row>
    <row r="30" spans="1:7" x14ac:dyDescent="0.25">
      <c r="A30" s="5">
        <v>29</v>
      </c>
      <c r="C30" s="2">
        <v>0.3</v>
      </c>
      <c r="D30" s="3">
        <f>ROUNDUP(1+(IF(Tabela1[[#This Row],[Win Ratio]]&gt;=10%,10,20)-(IF(Tabela1[[#This Row],[Win Ratio]]&gt;=10%,10,20)*Tabela1[[#This Row],[Win Ratio]])),0)</f>
        <v>8</v>
      </c>
      <c r="E30">
        <f>Tabela1[[#This Row],[Max Atempts To Win]]*Dane!$B$7</f>
        <v>24</v>
      </c>
      <c r="F30">
        <f>F29+Tabela1[[#This Row],[Max Needed Tickets per Level]]</f>
        <v>459</v>
      </c>
      <c r="G30">
        <f>G29+Tabela1[[#This Row],[Max Needed Tickets per Level]]/IF(Tabela1[[#This Row],[Max Needed Tickets per Level]]&lt;=3,1,2)</f>
        <v>232.5</v>
      </c>
    </row>
    <row r="31" spans="1:7" x14ac:dyDescent="0.25">
      <c r="A31" s="5">
        <v>30</v>
      </c>
      <c r="B31" s="2"/>
      <c r="C31" s="2">
        <v>0.25</v>
      </c>
      <c r="D31" s="3">
        <f>ROUNDUP(1+(IF(Tabela1[[#This Row],[Win Ratio]]&gt;=10%,10,20)-(IF(Tabela1[[#This Row],[Win Ratio]]&gt;=10%,10,20)*Tabela1[[#This Row],[Win Ratio]])),0)</f>
        <v>9</v>
      </c>
      <c r="E31">
        <f>Tabela1[[#This Row],[Max Atempts To Win]]*Dane!$B$7</f>
        <v>27</v>
      </c>
      <c r="F31">
        <f>F30+Tabela1[[#This Row],[Max Needed Tickets per Level]]</f>
        <v>486</v>
      </c>
      <c r="G31">
        <f>G30+Tabela1[[#This Row],[Max Needed Tickets per Level]]/IF(Tabela1[[#This Row],[Max Needed Tickets per Level]]&lt;=3,1,2)</f>
        <v>246</v>
      </c>
    </row>
    <row r="32" spans="1:7" x14ac:dyDescent="0.25">
      <c r="A32" s="5">
        <v>31</v>
      </c>
      <c r="C32" s="2">
        <v>0.2</v>
      </c>
      <c r="D32" s="3">
        <f>ROUNDUP(1+(IF(Tabela1[[#This Row],[Win Ratio]]&gt;=10%,10,20)-(IF(Tabela1[[#This Row],[Win Ratio]]&gt;=10%,10,20)*Tabela1[[#This Row],[Win Ratio]])),0)</f>
        <v>9</v>
      </c>
      <c r="E32">
        <f>Tabela1[[#This Row],[Max Atempts To Win]]*Dane!$B$7</f>
        <v>27</v>
      </c>
      <c r="F32">
        <f>F31+Tabela1[[#This Row],[Max Needed Tickets per Level]]</f>
        <v>513</v>
      </c>
      <c r="G32">
        <f>G31+Tabela1[[#This Row],[Max Needed Tickets per Level]]/IF(Tabela1[[#This Row],[Max Needed Tickets per Level]]&lt;=3,1,2)</f>
        <v>259.5</v>
      </c>
    </row>
    <row r="33" spans="1:7" x14ac:dyDescent="0.25">
      <c r="A33" s="5">
        <v>32</v>
      </c>
      <c r="B33" s="2" t="s">
        <v>10</v>
      </c>
      <c r="C33" s="2">
        <v>0.1</v>
      </c>
      <c r="D33" s="3">
        <f>ROUNDUP(1+(IF(Tabela1[[#This Row],[Win Ratio]]&gt;=10%,10,20)-(IF(Tabela1[[#This Row],[Win Ratio]]&gt;=10%,10,20)*Tabela1[[#This Row],[Win Ratio]])),0)</f>
        <v>10</v>
      </c>
      <c r="E33">
        <f>Tabela1[[#This Row],[Max Atempts To Win]]*Dane!$B$7</f>
        <v>30</v>
      </c>
      <c r="F33">
        <f>F32+Tabela1[[#This Row],[Max Needed Tickets per Level]]</f>
        <v>543</v>
      </c>
      <c r="G33">
        <f>G32+Tabela1[[#This Row],[Max Needed Tickets per Level]]/IF(Tabela1[[#This Row],[Max Needed Tickets per Level]]&lt;=3,1,2)</f>
        <v>274.5</v>
      </c>
    </row>
    <row r="34" spans="1:7" x14ac:dyDescent="0.25">
      <c r="A34" s="5">
        <v>33</v>
      </c>
      <c r="C34" s="2">
        <v>0.2</v>
      </c>
      <c r="D34" s="3">
        <f>ROUNDUP(1+(IF(Tabela1[[#This Row],[Win Ratio]]&gt;=10%,10,20)-(IF(Tabela1[[#This Row],[Win Ratio]]&gt;=10%,10,20)*Tabela1[[#This Row],[Win Ratio]])),0)</f>
        <v>9</v>
      </c>
      <c r="E34">
        <f>Tabela1[[#This Row],[Max Atempts To Win]]*Dane!$B$7</f>
        <v>27</v>
      </c>
      <c r="F34">
        <f>F33+Tabela1[[#This Row],[Max Needed Tickets per Level]]</f>
        <v>570</v>
      </c>
      <c r="G34">
        <f>G33+Tabela1[[#This Row],[Max Needed Tickets per Level]]/IF(Tabela1[[#This Row],[Max Needed Tickets per Level]]&lt;=3,1,2)</f>
        <v>288</v>
      </c>
    </row>
    <row r="35" spans="1:7" x14ac:dyDescent="0.25">
      <c r="A35" s="5">
        <v>34</v>
      </c>
      <c r="C35" s="2">
        <v>0.15</v>
      </c>
      <c r="D35" s="3">
        <f>ROUNDUP(1+(IF(Tabela1[[#This Row],[Win Ratio]]&gt;=10%,10,20)-(IF(Tabela1[[#This Row],[Win Ratio]]&gt;=10%,10,20)*Tabela1[[#This Row],[Win Ratio]])),0)</f>
        <v>10</v>
      </c>
      <c r="E35">
        <f>Tabela1[[#This Row],[Max Atempts To Win]]*Dane!$B$7</f>
        <v>30</v>
      </c>
      <c r="F35">
        <f>F34+Tabela1[[#This Row],[Max Needed Tickets per Level]]</f>
        <v>600</v>
      </c>
      <c r="G35">
        <f>G34+Tabela1[[#This Row],[Max Needed Tickets per Level]]/IF(Tabela1[[#This Row],[Max Needed Tickets per Level]]&lt;=3,1,2)</f>
        <v>303</v>
      </c>
    </row>
    <row r="36" spans="1:7" x14ac:dyDescent="0.25">
      <c r="A36" s="5">
        <v>35</v>
      </c>
      <c r="C36" s="2">
        <v>0.15</v>
      </c>
      <c r="D36" s="3">
        <f>ROUNDUP(1+(IF(Tabela1[[#This Row],[Win Ratio]]&gt;=10%,10,20)-(IF(Tabela1[[#This Row],[Win Ratio]]&gt;=10%,10,20)*Tabela1[[#This Row],[Win Ratio]])),0)</f>
        <v>10</v>
      </c>
      <c r="E36">
        <f>Tabela1[[#This Row],[Max Atempts To Win]]*Dane!$B$7</f>
        <v>30</v>
      </c>
      <c r="F36">
        <f>F35+Tabela1[[#This Row],[Max Needed Tickets per Level]]</f>
        <v>630</v>
      </c>
      <c r="G36">
        <f>G35+Tabela1[[#This Row],[Max Needed Tickets per Level]]/IF(Tabela1[[#This Row],[Max Needed Tickets per Level]]&lt;=3,1,2)</f>
        <v>318</v>
      </c>
    </row>
    <row r="37" spans="1:7" x14ac:dyDescent="0.25">
      <c r="A37" s="5">
        <v>36</v>
      </c>
      <c r="B37" s="2" t="s">
        <v>10</v>
      </c>
      <c r="C37" s="2">
        <v>0.1</v>
      </c>
      <c r="D37" s="3">
        <f>ROUNDUP(1+(IF(Tabela1[[#This Row],[Win Ratio]]&gt;=10%,10,20)-(IF(Tabela1[[#This Row],[Win Ratio]]&gt;=10%,10,20)*Tabela1[[#This Row],[Win Ratio]])),0)</f>
        <v>10</v>
      </c>
      <c r="E37">
        <f>Tabela1[[#This Row],[Max Atempts To Win]]*Dane!$B$7</f>
        <v>30</v>
      </c>
      <c r="F37">
        <f>F36+Tabela1[[#This Row],[Max Needed Tickets per Level]]</f>
        <v>660</v>
      </c>
      <c r="G37">
        <f>G36+Tabela1[[#This Row],[Max Needed Tickets per Level]]/IF(Tabela1[[#This Row],[Max Needed Tickets per Level]]&lt;=3,1,2)</f>
        <v>333</v>
      </c>
    </row>
    <row r="38" spans="1:7" x14ac:dyDescent="0.25">
      <c r="A38" s="5">
        <v>37</v>
      </c>
      <c r="C38" s="2">
        <v>0.2</v>
      </c>
      <c r="D38" s="3">
        <f>ROUNDUP(1+(IF(Tabela1[[#This Row],[Win Ratio]]&gt;=10%,10,20)-(IF(Tabela1[[#This Row],[Win Ratio]]&gt;=10%,10,20)*Tabela1[[#This Row],[Win Ratio]])),0)</f>
        <v>9</v>
      </c>
      <c r="E38">
        <f>Tabela1[[#This Row],[Max Atempts To Win]]*Dane!$B$7</f>
        <v>27</v>
      </c>
      <c r="F38">
        <f>F37+Tabela1[[#This Row],[Max Needed Tickets per Level]]</f>
        <v>687</v>
      </c>
      <c r="G38">
        <f>G37+Tabela1[[#This Row],[Max Needed Tickets per Level]]/IF(Tabela1[[#This Row],[Max Needed Tickets per Level]]&lt;=3,1,2)</f>
        <v>346.5</v>
      </c>
    </row>
    <row r="39" spans="1:7" x14ac:dyDescent="0.25">
      <c r="A39" s="5">
        <v>38</v>
      </c>
      <c r="C39" s="2">
        <v>0.15</v>
      </c>
      <c r="D39" s="3">
        <f>ROUNDUP(1+(IF(Tabela1[[#This Row],[Win Ratio]]&gt;=10%,10,20)-(IF(Tabela1[[#This Row],[Win Ratio]]&gt;=10%,10,20)*Tabela1[[#This Row],[Win Ratio]])),0)</f>
        <v>10</v>
      </c>
      <c r="E39">
        <f>Tabela1[[#This Row],[Max Atempts To Win]]*Dane!$B$7</f>
        <v>30</v>
      </c>
      <c r="F39">
        <f>F38+Tabela1[[#This Row],[Max Needed Tickets per Level]]</f>
        <v>717</v>
      </c>
      <c r="G39">
        <f>G38+Tabela1[[#This Row],[Max Needed Tickets per Level]]/IF(Tabela1[[#This Row],[Max Needed Tickets per Level]]&lt;=3,1,2)</f>
        <v>361.5</v>
      </c>
    </row>
    <row r="40" spans="1:7" x14ac:dyDescent="0.25">
      <c r="A40" s="5">
        <v>39</v>
      </c>
      <c r="C40" s="2">
        <v>0.15</v>
      </c>
      <c r="D40" s="3">
        <f>ROUNDUP(1+(IF(Tabela1[[#This Row],[Win Ratio]]&gt;=10%,10,20)-(IF(Tabela1[[#This Row],[Win Ratio]]&gt;=10%,10,20)*Tabela1[[#This Row],[Win Ratio]])),0)</f>
        <v>10</v>
      </c>
      <c r="E40">
        <f>Tabela1[[#This Row],[Max Atempts To Win]]*Dane!$B$7</f>
        <v>30</v>
      </c>
      <c r="F40">
        <f>F39+Tabela1[[#This Row],[Max Needed Tickets per Level]]</f>
        <v>747</v>
      </c>
      <c r="G40">
        <f>G39+Tabela1[[#This Row],[Max Needed Tickets per Level]]/IF(Tabela1[[#This Row],[Max Needed Tickets per Level]]&lt;=3,1,2)</f>
        <v>376.5</v>
      </c>
    </row>
    <row r="41" spans="1:7" x14ac:dyDescent="0.25">
      <c r="A41" s="5">
        <v>40</v>
      </c>
      <c r="B41" s="2" t="s">
        <v>10</v>
      </c>
      <c r="C41" s="2">
        <v>0.1</v>
      </c>
      <c r="D41" s="3">
        <f>ROUNDUP(1+(IF(Tabela1[[#This Row],[Win Ratio]]&gt;=10%,10,20)-(IF(Tabela1[[#This Row],[Win Ratio]]&gt;=10%,10,20)*Tabela1[[#This Row],[Win Ratio]])),0)</f>
        <v>10</v>
      </c>
      <c r="E41">
        <f>Tabela1[[#This Row],[Max Atempts To Win]]*Dane!$B$7</f>
        <v>30</v>
      </c>
      <c r="F41">
        <f>F40+Tabela1[[#This Row],[Max Needed Tickets per Level]]</f>
        <v>777</v>
      </c>
      <c r="G41">
        <f>G40+Tabela1[[#This Row],[Max Needed Tickets per Level]]/IF(Tabela1[[#This Row],[Max Needed Tickets per Level]]&lt;=3,1,2)</f>
        <v>391.5</v>
      </c>
    </row>
    <row r="42" spans="1:7" x14ac:dyDescent="0.25">
      <c r="A42" s="5">
        <v>41</v>
      </c>
      <c r="C42" s="2">
        <v>0.2</v>
      </c>
      <c r="D42" s="3">
        <f>ROUNDUP(1+(IF(Tabela1[[#This Row],[Win Ratio]]&gt;=10%,10,20)-(IF(Tabela1[[#This Row],[Win Ratio]]&gt;=10%,10,20)*Tabela1[[#This Row],[Win Ratio]])),0)</f>
        <v>9</v>
      </c>
      <c r="E42">
        <f>Tabela1[[#This Row],[Max Atempts To Win]]*Dane!$B$7</f>
        <v>27</v>
      </c>
      <c r="F42">
        <f>F41+Tabela1[[#This Row],[Max Needed Tickets per Level]]</f>
        <v>804</v>
      </c>
      <c r="G42">
        <f>G41+Tabela1[[#This Row],[Max Needed Tickets per Level]]/IF(Tabela1[[#This Row],[Max Needed Tickets per Level]]&lt;=3,1,2)</f>
        <v>405</v>
      </c>
    </row>
    <row r="43" spans="1:7" x14ac:dyDescent="0.25">
      <c r="A43" s="5">
        <v>42</v>
      </c>
      <c r="C43" s="2">
        <v>0.15</v>
      </c>
      <c r="D43" s="3">
        <f>ROUNDUP(1+(IF(Tabela1[[#This Row],[Win Ratio]]&gt;=10%,10,20)-(IF(Tabela1[[#This Row],[Win Ratio]]&gt;=10%,10,20)*Tabela1[[#This Row],[Win Ratio]])),0)</f>
        <v>10</v>
      </c>
      <c r="E43">
        <f>Tabela1[[#This Row],[Max Atempts To Win]]*Dane!$B$7</f>
        <v>30</v>
      </c>
      <c r="F43">
        <f>F42+Tabela1[[#This Row],[Max Needed Tickets per Level]]</f>
        <v>834</v>
      </c>
      <c r="G43">
        <f>G42+Tabela1[[#This Row],[Max Needed Tickets per Level]]/IF(Tabela1[[#This Row],[Max Needed Tickets per Level]]&lt;=3,1,2)</f>
        <v>420</v>
      </c>
    </row>
    <row r="44" spans="1:7" x14ac:dyDescent="0.25">
      <c r="A44" s="5">
        <v>43</v>
      </c>
      <c r="C44" s="2">
        <v>0.1</v>
      </c>
      <c r="D44" s="3">
        <f>ROUNDUP(1+(IF(Tabela1[[#This Row],[Win Ratio]]&gt;=10%,10,20)-(IF(Tabela1[[#This Row],[Win Ratio]]&gt;=10%,10,20)*Tabela1[[#This Row],[Win Ratio]])),0)</f>
        <v>10</v>
      </c>
      <c r="E44">
        <f>Tabela1[[#This Row],[Max Atempts To Win]]*Dane!$B$7</f>
        <v>30</v>
      </c>
      <c r="F44">
        <f>F43+Tabela1[[#This Row],[Max Needed Tickets per Level]]</f>
        <v>864</v>
      </c>
      <c r="G44">
        <f>G43+Tabela1[[#This Row],[Max Needed Tickets per Level]]/IF(Tabela1[[#This Row],[Max Needed Tickets per Level]]&lt;=3,1,2)</f>
        <v>435</v>
      </c>
    </row>
    <row r="45" spans="1:7" x14ac:dyDescent="0.25">
      <c r="A45" s="5">
        <v>44</v>
      </c>
      <c r="C45" s="2">
        <v>0.1</v>
      </c>
      <c r="D45" s="3">
        <f>ROUNDUP(1+(IF(Tabela1[[#This Row],[Win Ratio]]&gt;=10%,10,20)-(IF(Tabela1[[#This Row],[Win Ratio]]&gt;=10%,10,20)*Tabela1[[#This Row],[Win Ratio]])),0)</f>
        <v>10</v>
      </c>
      <c r="E45">
        <f>Tabela1[[#This Row],[Max Atempts To Win]]*Dane!$B$7</f>
        <v>30</v>
      </c>
      <c r="F45">
        <f>F44+Tabela1[[#This Row],[Max Needed Tickets per Level]]</f>
        <v>894</v>
      </c>
      <c r="G45">
        <f>G44+Tabela1[[#This Row],[Max Needed Tickets per Level]]/IF(Tabela1[[#This Row],[Max Needed Tickets per Level]]&lt;=3,1,2)</f>
        <v>450</v>
      </c>
    </row>
    <row r="46" spans="1:7" x14ac:dyDescent="0.25">
      <c r="A46" s="5">
        <v>45</v>
      </c>
      <c r="B46" s="2" t="s">
        <v>10</v>
      </c>
      <c r="C46" s="2">
        <v>0.05</v>
      </c>
      <c r="D46" s="3">
        <f>ROUNDUP(1+(IF(Tabela1[[#This Row],[Win Ratio]]&gt;=10%,10,20)-(IF(Tabela1[[#This Row],[Win Ratio]]&gt;=10%,10,20)*Tabela1[[#This Row],[Win Ratio]])),0)</f>
        <v>20</v>
      </c>
      <c r="E46">
        <f>Tabela1[[#This Row],[Max Atempts To Win]]*Dane!$B$7</f>
        <v>60</v>
      </c>
      <c r="F46">
        <f>F45+Tabela1[[#This Row],[Max Needed Tickets per Level]]</f>
        <v>954</v>
      </c>
      <c r="G46">
        <f>G45+Tabela1[[#This Row],[Max Needed Tickets per Level]]/IF(Tabela1[[#This Row],[Max Needed Tickets per Level]]&lt;=3,1,2)</f>
        <v>480</v>
      </c>
    </row>
    <row r="47" spans="1:7" x14ac:dyDescent="0.25">
      <c r="A47" s="5">
        <v>46</v>
      </c>
      <c r="C47" s="2">
        <v>0.1</v>
      </c>
      <c r="D47" s="3">
        <f>ROUNDUP(1+(IF(Tabela1[[#This Row],[Win Ratio]]&gt;=10%,10,20)-(IF(Tabela1[[#This Row],[Win Ratio]]&gt;=10%,10,20)*Tabela1[[#This Row],[Win Ratio]])),0)</f>
        <v>10</v>
      </c>
      <c r="E47">
        <f>Tabela1[[#This Row],[Max Atempts To Win]]*Dane!$B$7</f>
        <v>30</v>
      </c>
      <c r="F47">
        <f>F46+Tabela1[[#This Row],[Max Needed Tickets per Level]]</f>
        <v>984</v>
      </c>
      <c r="G47">
        <f>G46+Tabela1[[#This Row],[Max Needed Tickets per Level]]/IF(Tabela1[[#This Row],[Max Needed Tickets per Level]]&lt;=3,1,2)</f>
        <v>495</v>
      </c>
    </row>
    <row r="48" spans="1:7" x14ac:dyDescent="0.25">
      <c r="A48" s="5">
        <v>47</v>
      </c>
      <c r="C48" s="2">
        <v>0.1</v>
      </c>
      <c r="D48" s="3">
        <f>ROUNDUP(1+(IF(Tabela1[[#This Row],[Win Ratio]]&gt;=10%,10,20)-(IF(Tabela1[[#This Row],[Win Ratio]]&gt;=10%,10,20)*Tabela1[[#This Row],[Win Ratio]])),0)</f>
        <v>10</v>
      </c>
      <c r="E48">
        <f>Tabela1[[#This Row],[Max Atempts To Win]]*Dane!$B$7</f>
        <v>30</v>
      </c>
      <c r="F48">
        <f>F47+Tabela1[[#This Row],[Max Needed Tickets per Level]]</f>
        <v>1014</v>
      </c>
      <c r="G48">
        <f>G47+Tabela1[[#This Row],[Max Needed Tickets per Level]]/IF(Tabela1[[#This Row],[Max Needed Tickets per Level]]&lt;=3,1,2)</f>
        <v>510</v>
      </c>
    </row>
    <row r="49" spans="1:7" x14ac:dyDescent="0.25">
      <c r="A49" s="5">
        <v>48</v>
      </c>
      <c r="C49" s="2">
        <v>0.05</v>
      </c>
      <c r="D49" s="3">
        <f>ROUNDUP(1+(IF(Tabela1[[#This Row],[Win Ratio]]&gt;=10%,10,20)-(IF(Tabela1[[#This Row],[Win Ratio]]&gt;=10%,10,20)*Tabela1[[#This Row],[Win Ratio]])),0)</f>
        <v>20</v>
      </c>
      <c r="E49">
        <f>Tabela1[[#This Row],[Max Atempts To Win]]*Dane!$B$7</f>
        <v>60</v>
      </c>
      <c r="F49">
        <f>F48+Tabela1[[#This Row],[Max Needed Tickets per Level]]</f>
        <v>1074</v>
      </c>
      <c r="G49">
        <f>G48+Tabela1[[#This Row],[Max Needed Tickets per Level]]/IF(Tabela1[[#This Row],[Max Needed Tickets per Level]]&lt;=3,1,2)</f>
        <v>540</v>
      </c>
    </row>
    <row r="50" spans="1:7" x14ac:dyDescent="0.25">
      <c r="A50" s="5">
        <v>49</v>
      </c>
      <c r="C50" s="2">
        <v>0.05</v>
      </c>
      <c r="D50" s="3">
        <f>ROUNDUP(1+(IF(Tabela1[[#This Row],[Win Ratio]]&gt;=10%,10,20)-(IF(Tabela1[[#This Row],[Win Ratio]]&gt;=10%,10,20)*Tabela1[[#This Row],[Win Ratio]])),0)</f>
        <v>20</v>
      </c>
      <c r="E50">
        <f>Tabela1[[#This Row],[Max Atempts To Win]]*Dane!$B$7</f>
        <v>60</v>
      </c>
      <c r="F50">
        <f>F49+Tabela1[[#This Row],[Max Needed Tickets per Level]]</f>
        <v>1134</v>
      </c>
      <c r="G50">
        <f>G49+Tabela1[[#This Row],[Max Needed Tickets per Level]]/IF(Tabela1[[#This Row],[Max Needed Tickets per Level]]&lt;=3,1,2)</f>
        <v>570</v>
      </c>
    </row>
    <row r="51" spans="1:7" x14ac:dyDescent="0.25">
      <c r="A51" s="5">
        <v>50</v>
      </c>
      <c r="B51" s="2" t="s">
        <v>10</v>
      </c>
      <c r="C51" s="2">
        <v>0.02</v>
      </c>
      <c r="D51" s="3">
        <f>ROUNDUP(1+(IF(Tabela1[[#This Row],[Win Ratio]]&gt;=10%,10,20)-(IF(Tabela1[[#This Row],[Win Ratio]]&gt;=10%,10,20)*Tabela1[[#This Row],[Win Ratio]])),0)</f>
        <v>21</v>
      </c>
      <c r="E51">
        <f>Tabela1[[#This Row],[Max Atempts To Win]]*Dane!$B$7</f>
        <v>63</v>
      </c>
      <c r="F51">
        <f>F50+Tabela1[[#This Row],[Max Needed Tickets per Level]]</f>
        <v>1197</v>
      </c>
      <c r="G51">
        <f>G50+Tabela1[[#This Row],[Max Needed Tickets per Level]]/IF(Tabela1[[#This Row],[Max Needed Tickets per Level]]&lt;=3,1,2)</f>
        <v>601.5</v>
      </c>
    </row>
  </sheetData>
  <phoneticPr fontId="2" type="noConversion"/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1DF89-354F-4AB0-81A0-18680DF8BB3D}">
  <dimension ref="A1:C51"/>
  <sheetViews>
    <sheetView tabSelected="1" workbookViewId="0">
      <selection activeCell="E12" sqref="E12"/>
    </sheetView>
  </sheetViews>
  <sheetFormatPr defaultRowHeight="15" x14ac:dyDescent="0.25"/>
  <sheetData>
    <row r="1" spans="1:3" x14ac:dyDescent="0.25">
      <c r="A1" t="s">
        <v>46</v>
      </c>
      <c r="B1" t="s">
        <v>47</v>
      </c>
      <c r="C1" t="s">
        <v>48</v>
      </c>
    </row>
    <row r="2" spans="1:3" x14ac:dyDescent="0.25">
      <c r="A2" s="7">
        <v>1</v>
      </c>
      <c r="B2" s="9">
        <v>1</v>
      </c>
      <c r="C2" s="14">
        <f>ROUNDUP(1+(IF(Tabela1[[#This Row],[Win Ratio]]&gt;=10%,10,20)-(IF(Tabela1[[#This Row],[Win Ratio]]&gt;=10%,10,20)*Tabela1[[#This Row],[Win Ratio]])),0)</f>
        <v>1</v>
      </c>
    </row>
    <row r="3" spans="1:3" x14ac:dyDescent="0.25">
      <c r="A3" s="8">
        <v>2</v>
      </c>
      <c r="B3" s="10">
        <v>1</v>
      </c>
      <c r="C3" s="15">
        <f>ROUNDUP(1+(IF(Tabela1[[#This Row],[Win Ratio]]&gt;=10%,10,20)-(IF(Tabela1[[#This Row],[Win Ratio]]&gt;=10%,10,20)*Tabela1[[#This Row],[Win Ratio]])),0)</f>
        <v>1</v>
      </c>
    </row>
    <row r="4" spans="1:3" x14ac:dyDescent="0.25">
      <c r="A4" s="7">
        <v>3</v>
      </c>
      <c r="B4" s="9">
        <v>0.9</v>
      </c>
      <c r="C4" s="14">
        <f>ROUNDUP(1+(IF(Tabela1[[#This Row],[Win Ratio]]&gt;=10%,10,20)-(IF(Tabela1[[#This Row],[Win Ratio]]&gt;=10%,10,20)*Tabela1[[#This Row],[Win Ratio]])),0)</f>
        <v>2</v>
      </c>
    </row>
    <row r="5" spans="1:3" x14ac:dyDescent="0.25">
      <c r="A5" s="8">
        <v>4</v>
      </c>
      <c r="B5" s="10">
        <v>0.9</v>
      </c>
      <c r="C5" s="15">
        <f>ROUNDUP(1+(IF(Tabela1[[#This Row],[Win Ratio]]&gt;=10%,10,20)-(IF(Tabela1[[#This Row],[Win Ratio]]&gt;=10%,10,20)*Tabela1[[#This Row],[Win Ratio]])),0)</f>
        <v>2</v>
      </c>
    </row>
    <row r="6" spans="1:3" x14ac:dyDescent="0.25">
      <c r="A6" s="7">
        <v>5</v>
      </c>
      <c r="B6" s="9">
        <v>0.9</v>
      </c>
      <c r="C6" s="14">
        <f>ROUNDUP(1+(IF(Tabela1[[#This Row],[Win Ratio]]&gt;=10%,10,20)-(IF(Tabela1[[#This Row],[Win Ratio]]&gt;=10%,10,20)*Tabela1[[#This Row],[Win Ratio]])),0)</f>
        <v>2</v>
      </c>
    </row>
    <row r="7" spans="1:3" x14ac:dyDescent="0.25">
      <c r="A7" s="8">
        <v>6</v>
      </c>
      <c r="B7" s="10">
        <v>0.6</v>
      </c>
      <c r="C7" s="15">
        <f>ROUNDUP(1+(IF(Tabela1[[#This Row],[Win Ratio]]&gt;=10%,10,20)-(IF(Tabela1[[#This Row],[Win Ratio]]&gt;=10%,10,20)*Tabela1[[#This Row],[Win Ratio]])),0)</f>
        <v>5</v>
      </c>
    </row>
    <row r="8" spans="1:3" x14ac:dyDescent="0.25">
      <c r="A8" s="7">
        <v>7</v>
      </c>
      <c r="B8" s="9">
        <v>0.9</v>
      </c>
      <c r="C8" s="14">
        <f>ROUNDUP(1+(IF(Tabela1[[#This Row],[Win Ratio]]&gt;=10%,10,20)-(IF(Tabela1[[#This Row],[Win Ratio]]&gt;=10%,10,20)*Tabela1[[#This Row],[Win Ratio]])),0)</f>
        <v>2</v>
      </c>
    </row>
    <row r="9" spans="1:3" x14ac:dyDescent="0.25">
      <c r="A9" s="8">
        <v>8</v>
      </c>
      <c r="B9" s="10">
        <v>0.8</v>
      </c>
      <c r="C9" s="15">
        <f>ROUNDUP(1+(IF(Tabela1[[#This Row],[Win Ratio]]&gt;=10%,10,20)-(IF(Tabela1[[#This Row],[Win Ratio]]&gt;=10%,10,20)*Tabela1[[#This Row],[Win Ratio]])),0)</f>
        <v>3</v>
      </c>
    </row>
    <row r="10" spans="1:3" x14ac:dyDescent="0.25">
      <c r="A10" s="7">
        <v>9</v>
      </c>
      <c r="B10" s="9">
        <v>0.5</v>
      </c>
      <c r="C10" s="14">
        <f>ROUNDUP(1+(IF(Tabela1[[#This Row],[Win Ratio]]&gt;=10%,10,20)-(IF(Tabela1[[#This Row],[Win Ratio]]&gt;=10%,10,20)*Tabela1[[#This Row],[Win Ratio]])),0)</f>
        <v>6</v>
      </c>
    </row>
    <row r="11" spans="1:3" x14ac:dyDescent="0.25">
      <c r="A11" s="8">
        <v>10</v>
      </c>
      <c r="B11" s="10">
        <v>0.8</v>
      </c>
      <c r="C11" s="15">
        <f>ROUNDUP(1+(IF(Tabela1[[#This Row],[Win Ratio]]&gt;=10%,10,20)-(IF(Tabela1[[#This Row],[Win Ratio]]&gt;=10%,10,20)*Tabela1[[#This Row],[Win Ratio]])),0)</f>
        <v>3</v>
      </c>
    </row>
    <row r="12" spans="1:3" x14ac:dyDescent="0.25">
      <c r="A12" s="7">
        <v>11</v>
      </c>
      <c r="B12" s="9">
        <v>0.7</v>
      </c>
      <c r="C12" s="14">
        <f>ROUNDUP(1+(IF(Tabela1[[#This Row],[Win Ratio]]&gt;=10%,10,20)-(IF(Tabela1[[#This Row],[Win Ratio]]&gt;=10%,10,20)*Tabela1[[#This Row],[Win Ratio]])),0)</f>
        <v>4</v>
      </c>
    </row>
    <row r="13" spans="1:3" x14ac:dyDescent="0.25">
      <c r="A13" s="8">
        <v>12</v>
      </c>
      <c r="B13" s="10">
        <v>0.4</v>
      </c>
      <c r="C13" s="15">
        <f>ROUNDUP(1+(IF(Tabela1[[#This Row],[Win Ratio]]&gt;=10%,10,20)-(IF(Tabela1[[#This Row],[Win Ratio]]&gt;=10%,10,20)*Tabela1[[#This Row],[Win Ratio]])),0)</f>
        <v>7</v>
      </c>
    </row>
    <row r="14" spans="1:3" x14ac:dyDescent="0.25">
      <c r="A14" s="7">
        <v>13</v>
      </c>
      <c r="B14" s="9">
        <v>0.7</v>
      </c>
      <c r="C14" s="14">
        <f>ROUNDUP(1+(IF(Tabela1[[#This Row],[Win Ratio]]&gt;=10%,10,20)-(IF(Tabela1[[#This Row],[Win Ratio]]&gt;=10%,10,20)*Tabela1[[#This Row],[Win Ratio]])),0)</f>
        <v>4</v>
      </c>
    </row>
    <row r="15" spans="1:3" x14ac:dyDescent="0.25">
      <c r="A15" s="8">
        <v>14</v>
      </c>
      <c r="B15" s="10">
        <v>0.6</v>
      </c>
      <c r="C15" s="15">
        <f>ROUNDUP(1+(IF(Tabela1[[#This Row],[Win Ratio]]&gt;=10%,10,20)-(IF(Tabela1[[#This Row],[Win Ratio]]&gt;=10%,10,20)*Tabela1[[#This Row],[Win Ratio]])),0)</f>
        <v>5</v>
      </c>
    </row>
    <row r="16" spans="1:3" x14ac:dyDescent="0.25">
      <c r="A16" s="7">
        <v>15</v>
      </c>
      <c r="B16" s="9">
        <v>0.6</v>
      </c>
      <c r="C16" s="14">
        <f>ROUNDUP(1+(IF(Tabela1[[#This Row],[Win Ratio]]&gt;=10%,10,20)-(IF(Tabela1[[#This Row],[Win Ratio]]&gt;=10%,10,20)*Tabela1[[#This Row],[Win Ratio]])),0)</f>
        <v>5</v>
      </c>
    </row>
    <row r="17" spans="1:3" x14ac:dyDescent="0.25">
      <c r="A17" s="8">
        <v>16</v>
      </c>
      <c r="B17" s="10">
        <v>0.3</v>
      </c>
      <c r="C17" s="15">
        <f>ROUNDUP(1+(IF(Tabela1[[#This Row],[Win Ratio]]&gt;=10%,10,20)-(IF(Tabela1[[#This Row],[Win Ratio]]&gt;=10%,10,20)*Tabela1[[#This Row],[Win Ratio]])),0)</f>
        <v>8</v>
      </c>
    </row>
    <row r="18" spans="1:3" x14ac:dyDescent="0.25">
      <c r="A18" s="7">
        <v>17</v>
      </c>
      <c r="B18" s="9">
        <v>0.6</v>
      </c>
      <c r="C18" s="14">
        <f>ROUNDUP(1+(IF(Tabela1[[#This Row],[Win Ratio]]&gt;=10%,10,20)-(IF(Tabela1[[#This Row],[Win Ratio]]&gt;=10%,10,20)*Tabela1[[#This Row],[Win Ratio]])),0)</f>
        <v>5</v>
      </c>
    </row>
    <row r="19" spans="1:3" x14ac:dyDescent="0.25">
      <c r="A19" s="8">
        <v>18</v>
      </c>
      <c r="B19" s="10">
        <v>0.5</v>
      </c>
      <c r="C19" s="15">
        <f>ROUNDUP(1+(IF(Tabela1[[#This Row],[Win Ratio]]&gt;=10%,10,20)-(IF(Tabela1[[#This Row],[Win Ratio]]&gt;=10%,10,20)*Tabela1[[#This Row],[Win Ratio]])),0)</f>
        <v>6</v>
      </c>
    </row>
    <row r="20" spans="1:3" x14ac:dyDescent="0.25">
      <c r="A20" s="7">
        <v>19</v>
      </c>
      <c r="B20" s="9">
        <v>0.5</v>
      </c>
      <c r="C20" s="14">
        <f>ROUNDUP(1+(IF(Tabela1[[#This Row],[Win Ratio]]&gt;=10%,10,20)-(IF(Tabela1[[#This Row],[Win Ratio]]&gt;=10%,10,20)*Tabela1[[#This Row],[Win Ratio]])),0)</f>
        <v>6</v>
      </c>
    </row>
    <row r="21" spans="1:3" x14ac:dyDescent="0.25">
      <c r="A21" s="8">
        <v>20</v>
      </c>
      <c r="B21" s="10">
        <v>0.2</v>
      </c>
      <c r="C21" s="15">
        <f>ROUNDUP(1+(IF(Tabela1[[#This Row],[Win Ratio]]&gt;=10%,10,20)-(IF(Tabela1[[#This Row],[Win Ratio]]&gt;=10%,10,20)*Tabela1[[#This Row],[Win Ratio]])),0)</f>
        <v>9</v>
      </c>
    </row>
    <row r="22" spans="1:3" x14ac:dyDescent="0.25">
      <c r="A22" s="7">
        <v>21</v>
      </c>
      <c r="B22" s="9">
        <v>0.5</v>
      </c>
      <c r="C22" s="14">
        <f>ROUNDUP(1+(IF(Tabela1[[#This Row],[Win Ratio]]&gt;=10%,10,20)-(IF(Tabela1[[#This Row],[Win Ratio]]&gt;=10%,10,20)*Tabela1[[#This Row],[Win Ratio]])),0)</f>
        <v>6</v>
      </c>
    </row>
    <row r="23" spans="1:3" x14ac:dyDescent="0.25">
      <c r="A23" s="8">
        <v>22</v>
      </c>
      <c r="B23" s="10">
        <v>0.4</v>
      </c>
      <c r="C23" s="15">
        <f>ROUNDUP(1+(IF(Tabela1[[#This Row],[Win Ratio]]&gt;=10%,10,20)-(IF(Tabela1[[#This Row],[Win Ratio]]&gt;=10%,10,20)*Tabela1[[#This Row],[Win Ratio]])),0)</f>
        <v>7</v>
      </c>
    </row>
    <row r="24" spans="1:3" x14ac:dyDescent="0.25">
      <c r="A24" s="7">
        <v>23</v>
      </c>
      <c r="B24" s="9">
        <v>0.4</v>
      </c>
      <c r="C24" s="14">
        <f>ROUNDUP(1+(IF(Tabela1[[#This Row],[Win Ratio]]&gt;=10%,10,20)-(IF(Tabela1[[#This Row],[Win Ratio]]&gt;=10%,10,20)*Tabela1[[#This Row],[Win Ratio]])),0)</f>
        <v>7</v>
      </c>
    </row>
    <row r="25" spans="1:3" x14ac:dyDescent="0.25">
      <c r="A25" s="8">
        <v>24</v>
      </c>
      <c r="B25" s="10">
        <v>0.2</v>
      </c>
      <c r="C25" s="15">
        <f>ROUNDUP(1+(IF(Tabela1[[#This Row],[Win Ratio]]&gt;=10%,10,20)-(IF(Tabela1[[#This Row],[Win Ratio]]&gt;=10%,10,20)*Tabela1[[#This Row],[Win Ratio]])),0)</f>
        <v>9</v>
      </c>
    </row>
    <row r="26" spans="1:3" x14ac:dyDescent="0.25">
      <c r="A26" s="7">
        <v>25</v>
      </c>
      <c r="B26" s="9">
        <v>0.5</v>
      </c>
      <c r="C26" s="14">
        <f>ROUNDUP(1+(IF(Tabela1[[#This Row],[Win Ratio]]&gt;=10%,10,20)-(IF(Tabela1[[#This Row],[Win Ratio]]&gt;=10%,10,20)*Tabela1[[#This Row],[Win Ratio]])),0)</f>
        <v>6</v>
      </c>
    </row>
    <row r="27" spans="1:3" x14ac:dyDescent="0.25">
      <c r="A27" s="8">
        <v>26</v>
      </c>
      <c r="B27" s="10">
        <v>0.4</v>
      </c>
      <c r="C27" s="15">
        <f>ROUNDUP(1+(IF(Tabela1[[#This Row],[Win Ratio]]&gt;=10%,10,20)-(IF(Tabela1[[#This Row],[Win Ratio]]&gt;=10%,10,20)*Tabela1[[#This Row],[Win Ratio]])),0)</f>
        <v>7</v>
      </c>
    </row>
    <row r="28" spans="1:3" x14ac:dyDescent="0.25">
      <c r="A28" s="7">
        <v>27</v>
      </c>
      <c r="B28" s="9">
        <v>0.4</v>
      </c>
      <c r="C28" s="14">
        <f>ROUNDUP(1+(IF(Tabela1[[#This Row],[Win Ratio]]&gt;=10%,10,20)-(IF(Tabela1[[#This Row],[Win Ratio]]&gt;=10%,10,20)*Tabela1[[#This Row],[Win Ratio]])),0)</f>
        <v>7</v>
      </c>
    </row>
    <row r="29" spans="1:3" x14ac:dyDescent="0.25">
      <c r="A29" s="11">
        <v>28</v>
      </c>
      <c r="B29" s="10">
        <v>0.15</v>
      </c>
      <c r="C29" s="15">
        <f>ROUNDUP(1+(IF(Tabela1[[#This Row],[Win Ratio]]&gt;=10%,10,20)-(IF(Tabela1[[#This Row],[Win Ratio]]&gt;=10%,10,20)*Tabela1[[#This Row],[Win Ratio]])),0)</f>
        <v>10</v>
      </c>
    </row>
    <row r="30" spans="1:3" x14ac:dyDescent="0.25">
      <c r="A30" s="11">
        <v>29</v>
      </c>
      <c r="B30" s="9">
        <v>0.3</v>
      </c>
      <c r="C30" s="14">
        <f>ROUNDUP(1+(IF(Tabela1[[#This Row],[Win Ratio]]&gt;=10%,10,20)-(IF(Tabela1[[#This Row],[Win Ratio]]&gt;=10%,10,20)*Tabela1[[#This Row],[Win Ratio]])),0)</f>
        <v>8</v>
      </c>
    </row>
    <row r="31" spans="1:3" x14ac:dyDescent="0.25">
      <c r="A31" s="11">
        <v>30</v>
      </c>
      <c r="B31" s="10">
        <v>0.25</v>
      </c>
      <c r="C31" s="15">
        <f>ROUNDUP(1+(IF(Tabela1[[#This Row],[Win Ratio]]&gt;=10%,10,20)-(IF(Tabela1[[#This Row],[Win Ratio]]&gt;=10%,10,20)*Tabela1[[#This Row],[Win Ratio]])),0)</f>
        <v>9</v>
      </c>
    </row>
    <row r="32" spans="1:3" x14ac:dyDescent="0.25">
      <c r="A32" s="11">
        <v>31</v>
      </c>
      <c r="B32" s="9">
        <v>0.2</v>
      </c>
      <c r="C32" s="14">
        <f>ROUNDUP(1+(IF(Tabela1[[#This Row],[Win Ratio]]&gt;=10%,10,20)-(IF(Tabela1[[#This Row],[Win Ratio]]&gt;=10%,10,20)*Tabela1[[#This Row],[Win Ratio]])),0)</f>
        <v>9</v>
      </c>
    </row>
    <row r="33" spans="1:3" x14ac:dyDescent="0.25">
      <c r="A33" s="11">
        <v>32</v>
      </c>
      <c r="B33" s="10">
        <v>0.1</v>
      </c>
      <c r="C33" s="15">
        <f>ROUNDUP(1+(IF(Tabela1[[#This Row],[Win Ratio]]&gt;=10%,10,20)-(IF(Tabela1[[#This Row],[Win Ratio]]&gt;=10%,10,20)*Tabela1[[#This Row],[Win Ratio]])),0)</f>
        <v>10</v>
      </c>
    </row>
    <row r="34" spans="1:3" x14ac:dyDescent="0.25">
      <c r="A34" s="11">
        <v>33</v>
      </c>
      <c r="B34" s="9">
        <v>0.2</v>
      </c>
      <c r="C34" s="14">
        <f>ROUNDUP(1+(IF(Tabela1[[#This Row],[Win Ratio]]&gt;=10%,10,20)-(IF(Tabela1[[#This Row],[Win Ratio]]&gt;=10%,10,20)*Tabela1[[#This Row],[Win Ratio]])),0)</f>
        <v>9</v>
      </c>
    </row>
    <row r="35" spans="1:3" x14ac:dyDescent="0.25">
      <c r="A35" s="11">
        <v>34</v>
      </c>
      <c r="B35" s="10">
        <v>0.15</v>
      </c>
      <c r="C35" s="15">
        <f>ROUNDUP(1+(IF(Tabela1[[#This Row],[Win Ratio]]&gt;=10%,10,20)-(IF(Tabela1[[#This Row],[Win Ratio]]&gt;=10%,10,20)*Tabela1[[#This Row],[Win Ratio]])),0)</f>
        <v>10</v>
      </c>
    </row>
    <row r="36" spans="1:3" x14ac:dyDescent="0.25">
      <c r="A36" s="11">
        <v>35</v>
      </c>
      <c r="B36" s="9">
        <v>0.15</v>
      </c>
      <c r="C36" s="14">
        <f>ROUNDUP(1+(IF(Tabela1[[#This Row],[Win Ratio]]&gt;=10%,10,20)-(IF(Tabela1[[#This Row],[Win Ratio]]&gt;=10%,10,20)*Tabela1[[#This Row],[Win Ratio]])),0)</f>
        <v>10</v>
      </c>
    </row>
    <row r="37" spans="1:3" x14ac:dyDescent="0.25">
      <c r="A37" s="11">
        <v>36</v>
      </c>
      <c r="B37" s="10">
        <v>0.1</v>
      </c>
      <c r="C37" s="15">
        <f>ROUNDUP(1+(IF(Tabela1[[#This Row],[Win Ratio]]&gt;=10%,10,20)-(IF(Tabela1[[#This Row],[Win Ratio]]&gt;=10%,10,20)*Tabela1[[#This Row],[Win Ratio]])),0)</f>
        <v>10</v>
      </c>
    </row>
    <row r="38" spans="1:3" x14ac:dyDescent="0.25">
      <c r="A38" s="11">
        <v>37</v>
      </c>
      <c r="B38" s="9">
        <v>0.2</v>
      </c>
      <c r="C38" s="14">
        <f>ROUNDUP(1+(IF(Tabela1[[#This Row],[Win Ratio]]&gt;=10%,10,20)-(IF(Tabela1[[#This Row],[Win Ratio]]&gt;=10%,10,20)*Tabela1[[#This Row],[Win Ratio]])),0)</f>
        <v>9</v>
      </c>
    </row>
    <row r="39" spans="1:3" x14ac:dyDescent="0.25">
      <c r="A39" s="11">
        <v>38</v>
      </c>
      <c r="B39" s="10">
        <v>0.15</v>
      </c>
      <c r="C39" s="15">
        <f>ROUNDUP(1+(IF(Tabela1[[#This Row],[Win Ratio]]&gt;=10%,10,20)-(IF(Tabela1[[#This Row],[Win Ratio]]&gt;=10%,10,20)*Tabela1[[#This Row],[Win Ratio]])),0)</f>
        <v>10</v>
      </c>
    </row>
    <row r="40" spans="1:3" x14ac:dyDescent="0.25">
      <c r="A40" s="11">
        <v>39</v>
      </c>
      <c r="B40" s="9">
        <v>0.15</v>
      </c>
      <c r="C40" s="14">
        <f>ROUNDUP(1+(IF(Tabela1[[#This Row],[Win Ratio]]&gt;=10%,10,20)-(IF(Tabela1[[#This Row],[Win Ratio]]&gt;=10%,10,20)*Tabela1[[#This Row],[Win Ratio]])),0)</f>
        <v>10</v>
      </c>
    </row>
    <row r="41" spans="1:3" x14ac:dyDescent="0.25">
      <c r="A41" s="11">
        <v>40</v>
      </c>
      <c r="B41" s="10">
        <v>0.1</v>
      </c>
      <c r="C41" s="15">
        <f>ROUNDUP(1+(IF(Tabela1[[#This Row],[Win Ratio]]&gt;=10%,10,20)-(IF(Tabela1[[#This Row],[Win Ratio]]&gt;=10%,10,20)*Tabela1[[#This Row],[Win Ratio]])),0)</f>
        <v>10</v>
      </c>
    </row>
    <row r="42" spans="1:3" x14ac:dyDescent="0.25">
      <c r="A42" s="11">
        <v>41</v>
      </c>
      <c r="B42" s="9">
        <v>0.2</v>
      </c>
      <c r="C42" s="14">
        <f>ROUNDUP(1+(IF(Tabela1[[#This Row],[Win Ratio]]&gt;=10%,10,20)-(IF(Tabela1[[#This Row],[Win Ratio]]&gt;=10%,10,20)*Tabela1[[#This Row],[Win Ratio]])),0)</f>
        <v>9</v>
      </c>
    </row>
    <row r="43" spans="1:3" x14ac:dyDescent="0.25">
      <c r="A43" s="11">
        <v>42</v>
      </c>
      <c r="B43" s="10">
        <v>0.15</v>
      </c>
      <c r="C43" s="15">
        <f>ROUNDUP(1+(IF(Tabela1[[#This Row],[Win Ratio]]&gt;=10%,10,20)-(IF(Tabela1[[#This Row],[Win Ratio]]&gt;=10%,10,20)*Tabela1[[#This Row],[Win Ratio]])),0)</f>
        <v>10</v>
      </c>
    </row>
    <row r="44" spans="1:3" x14ac:dyDescent="0.25">
      <c r="A44" s="11">
        <v>43</v>
      </c>
      <c r="B44" s="9">
        <v>0.1</v>
      </c>
      <c r="C44" s="14">
        <f>ROUNDUP(1+(IF(Tabela1[[#This Row],[Win Ratio]]&gt;=10%,10,20)-(IF(Tabela1[[#This Row],[Win Ratio]]&gt;=10%,10,20)*Tabela1[[#This Row],[Win Ratio]])),0)</f>
        <v>10</v>
      </c>
    </row>
    <row r="45" spans="1:3" x14ac:dyDescent="0.25">
      <c r="A45" s="11">
        <v>44</v>
      </c>
      <c r="B45" s="10">
        <v>0.1</v>
      </c>
      <c r="C45" s="15">
        <f>ROUNDUP(1+(IF(Tabela1[[#This Row],[Win Ratio]]&gt;=10%,10,20)-(IF(Tabela1[[#This Row],[Win Ratio]]&gt;=10%,10,20)*Tabela1[[#This Row],[Win Ratio]])),0)</f>
        <v>10</v>
      </c>
    </row>
    <row r="46" spans="1:3" x14ac:dyDescent="0.25">
      <c r="A46" s="11">
        <v>45</v>
      </c>
      <c r="B46" s="9">
        <v>0.05</v>
      </c>
      <c r="C46" s="14">
        <f>ROUNDUP(1+(IF(Tabela1[[#This Row],[Win Ratio]]&gt;=10%,10,20)-(IF(Tabela1[[#This Row],[Win Ratio]]&gt;=10%,10,20)*Tabela1[[#This Row],[Win Ratio]])),0)</f>
        <v>20</v>
      </c>
    </row>
    <row r="47" spans="1:3" x14ac:dyDescent="0.25">
      <c r="A47" s="11">
        <v>46</v>
      </c>
      <c r="B47" s="10">
        <v>0.1</v>
      </c>
      <c r="C47" s="15">
        <f>ROUNDUP(1+(IF(Tabela1[[#This Row],[Win Ratio]]&gt;=10%,10,20)-(IF(Tabela1[[#This Row],[Win Ratio]]&gt;=10%,10,20)*Tabela1[[#This Row],[Win Ratio]])),0)</f>
        <v>10</v>
      </c>
    </row>
    <row r="48" spans="1:3" x14ac:dyDescent="0.25">
      <c r="A48" s="11">
        <v>47</v>
      </c>
      <c r="B48" s="9">
        <v>0.1</v>
      </c>
      <c r="C48" s="14">
        <f>ROUNDUP(1+(IF(Tabela1[[#This Row],[Win Ratio]]&gt;=10%,10,20)-(IF(Tabela1[[#This Row],[Win Ratio]]&gt;=10%,10,20)*Tabela1[[#This Row],[Win Ratio]])),0)</f>
        <v>10</v>
      </c>
    </row>
    <row r="49" spans="1:3" x14ac:dyDescent="0.25">
      <c r="A49" s="11">
        <v>48</v>
      </c>
      <c r="B49" s="10">
        <v>0.05</v>
      </c>
      <c r="C49" s="15">
        <f>ROUNDUP(1+(IF(Tabela1[[#This Row],[Win Ratio]]&gt;=10%,10,20)-(IF(Tabela1[[#This Row],[Win Ratio]]&gt;=10%,10,20)*Tabela1[[#This Row],[Win Ratio]])),0)</f>
        <v>20</v>
      </c>
    </row>
    <row r="50" spans="1:3" x14ac:dyDescent="0.25">
      <c r="A50" s="11">
        <v>49</v>
      </c>
      <c r="B50" s="9">
        <v>0.05</v>
      </c>
      <c r="C50" s="14">
        <f>ROUNDUP(1+(IF(Tabela1[[#This Row],[Win Ratio]]&gt;=10%,10,20)-(IF(Tabela1[[#This Row],[Win Ratio]]&gt;=10%,10,20)*Tabela1[[#This Row],[Win Ratio]])),0)</f>
        <v>20</v>
      </c>
    </row>
    <row r="51" spans="1:3" x14ac:dyDescent="0.25">
      <c r="A51" s="12">
        <v>50</v>
      </c>
      <c r="B51" s="13">
        <v>0.02</v>
      </c>
      <c r="C51" s="16">
        <f>ROUNDUP(1+(IF(Tabela1[[#This Row],[Win Ratio]]&gt;=10%,10,20)-(IF(Tabela1[[#This Row],[Win Ratio]]&gt;=10%,10,20)*Tabela1[[#This Row],[Win Ratio]])),0)</f>
        <v>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22E42-59A3-4D32-B33B-84196A6AA14C}">
  <dimension ref="A1:K15"/>
  <sheetViews>
    <sheetView workbookViewId="0">
      <selection activeCell="J16" sqref="J16"/>
    </sheetView>
  </sheetViews>
  <sheetFormatPr defaultRowHeight="15" x14ac:dyDescent="0.25"/>
  <cols>
    <col min="1" max="1" width="5.28515625" customWidth="1"/>
    <col min="2" max="2" width="12.140625" bestFit="1" customWidth="1"/>
    <col min="3" max="3" width="15.42578125" bestFit="1" customWidth="1"/>
    <col min="6" max="6" width="9.42578125" bestFit="1" customWidth="1"/>
    <col min="7" max="7" width="19.140625" customWidth="1"/>
    <col min="8" max="11" width="17" bestFit="1" customWidth="1"/>
  </cols>
  <sheetData>
    <row r="1" spans="1:11" x14ac:dyDescent="0.25">
      <c r="A1" t="s">
        <v>7</v>
      </c>
      <c r="B1" t="s">
        <v>42</v>
      </c>
      <c r="C1" t="s">
        <v>21</v>
      </c>
      <c r="D1" t="s">
        <v>22</v>
      </c>
      <c r="E1" t="s">
        <v>23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</row>
    <row r="2" spans="1:11" hidden="1" x14ac:dyDescent="0.25">
      <c r="A2">
        <v>1</v>
      </c>
      <c r="B2" t="s">
        <v>44</v>
      </c>
      <c r="C2" t="s">
        <v>36</v>
      </c>
      <c r="D2">
        <v>1000</v>
      </c>
      <c r="E2">
        <v>0.99</v>
      </c>
      <c r="F2" s="6" t="e">
        <f>INT(#REF!/3)</f>
        <v>#REF!</v>
      </c>
      <c r="G2" t="e">
        <f>Tabela3[[#This Row],[Price]]/Tabela3[[#This Row],[Tickets]]</f>
        <v>#REF!</v>
      </c>
      <c r="H2" t="e">
        <f>INT((500/Tabela3[[#This Row],[Price]])*Tabela3[[#This Row],[Tickets]])</f>
        <v>#REF!</v>
      </c>
      <c r="I2" t="e">
        <f>INT((400/Tabela3[[#This Row],[Price]])*Tabela3[[#This Row],[Tickets]])</f>
        <v>#REF!</v>
      </c>
      <c r="J2" t="e">
        <f>INT((300/Tabela3[[#This Row],[Price]])*Tabela3[[#This Row],[Tickets]])</f>
        <v>#REF!</v>
      </c>
      <c r="K2" t="e">
        <f>INT((200/Tabela3[[#This Row],[Price]])*Tabela3[[#This Row],[Tickets]])</f>
        <v>#REF!</v>
      </c>
    </row>
    <row r="3" spans="1:11" x14ac:dyDescent="0.25">
      <c r="A3">
        <v>2</v>
      </c>
      <c r="B3" t="s">
        <v>43</v>
      </c>
      <c r="C3" t="s">
        <v>24</v>
      </c>
      <c r="D3">
        <v>1500</v>
      </c>
      <c r="E3">
        <v>1.99</v>
      </c>
      <c r="F3" s="6">
        <v>3</v>
      </c>
      <c r="G3">
        <f>Tabela3[[#This Row],[Price]]/Tabela3[[#This Row],[Tickets]]</f>
        <v>0.66333333333333333</v>
      </c>
      <c r="H3">
        <f>INT((500/Tabela3[[#This Row],[Price]])*Tabela3[[#This Row],[Tickets]])</f>
        <v>753</v>
      </c>
      <c r="I3">
        <f>INT((400/Tabela3[[#This Row],[Price]])*Tabela3[[#This Row],[Tickets]])</f>
        <v>603</v>
      </c>
      <c r="J3">
        <f>INT((300/Tabela3[[#This Row],[Price]])*Tabela3[[#This Row],[Tickets]])</f>
        <v>452</v>
      </c>
      <c r="K3">
        <f>INT((200/Tabela3[[#This Row],[Price]])*Tabela3[[#This Row],[Tickets]])</f>
        <v>301</v>
      </c>
    </row>
    <row r="4" spans="1:11" hidden="1" x14ac:dyDescent="0.25">
      <c r="A4">
        <v>3</v>
      </c>
      <c r="B4" t="s">
        <v>44</v>
      </c>
      <c r="C4" t="s">
        <v>37</v>
      </c>
      <c r="D4">
        <v>5500</v>
      </c>
      <c r="E4">
        <v>4.99</v>
      </c>
      <c r="F4" s="6">
        <v>5</v>
      </c>
      <c r="G4">
        <f>Tabela3[[#This Row],[Price]]/Tabela3[[#This Row],[Tickets]]</f>
        <v>0.998</v>
      </c>
      <c r="H4">
        <f>INT((500/Tabela3[[#This Row],[Price]])*Tabela3[[#This Row],[Tickets]])</f>
        <v>501</v>
      </c>
      <c r="I4">
        <f>INT((400/Tabela3[[#This Row],[Price]])*Tabela3[[#This Row],[Tickets]])</f>
        <v>400</v>
      </c>
      <c r="J4">
        <f>INT((300/Tabela3[[#This Row],[Price]])*Tabela3[[#This Row],[Tickets]])</f>
        <v>300</v>
      </c>
      <c r="K4">
        <f>INT((200/Tabela3[[#This Row],[Price]])*Tabela3[[#This Row],[Tickets]])</f>
        <v>200</v>
      </c>
    </row>
    <row r="5" spans="1:11" x14ac:dyDescent="0.25">
      <c r="A5">
        <v>4</v>
      </c>
      <c r="B5" t="s">
        <v>43</v>
      </c>
      <c r="C5" t="s">
        <v>25</v>
      </c>
      <c r="D5">
        <v>5500</v>
      </c>
      <c r="E5">
        <v>6.99</v>
      </c>
      <c r="F5" s="6">
        <v>10</v>
      </c>
      <c r="G5">
        <f>Tabela3[[#This Row],[Price]]/Tabela3[[#This Row],[Tickets]]</f>
        <v>0.69900000000000007</v>
      </c>
      <c r="H5">
        <f>INT((500/Tabela3[[#This Row],[Price]])*Tabela3[[#This Row],[Tickets]])</f>
        <v>715</v>
      </c>
      <c r="I5">
        <f>INT((400/Tabela3[[#This Row],[Price]])*Tabela3[[#This Row],[Tickets]])</f>
        <v>572</v>
      </c>
      <c r="J5">
        <f>INT((300/Tabela3[[#This Row],[Price]])*Tabela3[[#This Row],[Tickets]])</f>
        <v>429</v>
      </c>
      <c r="K5">
        <f>INT((200/Tabela3[[#This Row],[Price]])*Tabela3[[#This Row],[Tickets]])</f>
        <v>286</v>
      </c>
    </row>
    <row r="6" spans="1:11" hidden="1" x14ac:dyDescent="0.25">
      <c r="A6">
        <v>5</v>
      </c>
      <c r="B6" t="s">
        <v>44</v>
      </c>
      <c r="C6" t="s">
        <v>38</v>
      </c>
      <c r="D6">
        <v>12000</v>
      </c>
      <c r="E6">
        <v>9.99</v>
      </c>
      <c r="F6" s="6">
        <v>10</v>
      </c>
      <c r="G6">
        <f>Tabela3[[#This Row],[Price]]/Tabela3[[#This Row],[Tickets]]</f>
        <v>0.999</v>
      </c>
      <c r="H6">
        <f>INT((500/Tabela3[[#This Row],[Price]])*Tabela3[[#This Row],[Tickets]])</f>
        <v>500</v>
      </c>
      <c r="I6">
        <f>INT((400/Tabela3[[#This Row],[Price]])*Tabela3[[#This Row],[Tickets]])</f>
        <v>400</v>
      </c>
      <c r="J6">
        <f>INT((300/Tabela3[[#This Row],[Price]])*Tabela3[[#This Row],[Tickets]])</f>
        <v>300</v>
      </c>
      <c r="K6">
        <f>INT((200/Tabela3[[#This Row],[Price]])*Tabela3[[#This Row],[Tickets]])</f>
        <v>200</v>
      </c>
    </row>
    <row r="7" spans="1:11" x14ac:dyDescent="0.25">
      <c r="A7">
        <v>6</v>
      </c>
      <c r="B7" t="s">
        <v>43</v>
      </c>
      <c r="C7" t="s">
        <v>28</v>
      </c>
      <c r="D7">
        <v>12000</v>
      </c>
      <c r="E7">
        <v>15.99</v>
      </c>
      <c r="F7" s="6">
        <v>25</v>
      </c>
      <c r="G7">
        <f>Tabela3[[#This Row],[Price]]/Tabela3[[#This Row],[Tickets]]</f>
        <v>0.63960000000000006</v>
      </c>
      <c r="H7">
        <f>INT((500/Tabela3[[#This Row],[Price]])*Tabela3[[#This Row],[Tickets]])</f>
        <v>781</v>
      </c>
      <c r="I7">
        <f>INT((400/Tabela3[[#This Row],[Price]])*Tabela3[[#This Row],[Tickets]])</f>
        <v>625</v>
      </c>
      <c r="J7">
        <f>INT((300/Tabela3[[#This Row],[Price]])*Tabela3[[#This Row],[Tickets]])</f>
        <v>469</v>
      </c>
      <c r="K7">
        <f>INT((200/Tabela3[[#This Row],[Price]])*Tabela3[[#This Row],[Tickets]])</f>
        <v>312</v>
      </c>
    </row>
    <row r="8" spans="1:11" hidden="1" x14ac:dyDescent="0.25">
      <c r="A8">
        <v>7</v>
      </c>
      <c r="B8" t="s">
        <v>44</v>
      </c>
      <c r="C8" t="s">
        <v>39</v>
      </c>
      <c r="D8">
        <v>25000</v>
      </c>
      <c r="E8">
        <v>19.989999999999998</v>
      </c>
      <c r="F8" s="6">
        <v>20</v>
      </c>
      <c r="G8">
        <f>Tabela3[[#This Row],[Price]]/Tabela3[[#This Row],[Tickets]]</f>
        <v>0.99949999999999994</v>
      </c>
      <c r="H8">
        <f>INT((500/Tabela3[[#This Row],[Price]])*Tabela3[[#This Row],[Tickets]])</f>
        <v>500</v>
      </c>
      <c r="I8">
        <f>INT((400/Tabela3[[#This Row],[Price]])*Tabela3[[#This Row],[Tickets]])</f>
        <v>400</v>
      </c>
      <c r="J8">
        <f>INT((300/Tabela3[[#This Row],[Price]])*Tabela3[[#This Row],[Tickets]])</f>
        <v>300</v>
      </c>
      <c r="K8">
        <f>INT((200/Tabela3[[#This Row],[Price]])*Tabela3[[#This Row],[Tickets]])</f>
        <v>200</v>
      </c>
    </row>
    <row r="9" spans="1:11" x14ac:dyDescent="0.25">
      <c r="A9">
        <v>8</v>
      </c>
      <c r="B9" t="s">
        <v>43</v>
      </c>
      <c r="C9" t="s">
        <v>26</v>
      </c>
      <c r="D9">
        <v>25000</v>
      </c>
      <c r="E9">
        <v>31.99</v>
      </c>
      <c r="F9" s="6">
        <v>50</v>
      </c>
      <c r="G9">
        <f>Tabela3[[#This Row],[Price]]/Tabela3[[#This Row],[Tickets]]</f>
        <v>0.63979999999999992</v>
      </c>
      <c r="H9">
        <f>INT((500/Tabela3[[#This Row],[Price]])*Tabela3[[#This Row],[Tickets]])</f>
        <v>781</v>
      </c>
      <c r="I9">
        <f>INT((400/Tabela3[[#This Row],[Price]])*Tabela3[[#This Row],[Tickets]])</f>
        <v>625</v>
      </c>
      <c r="J9">
        <f>INT((300/Tabela3[[#This Row],[Price]])*Tabela3[[#This Row],[Tickets]])</f>
        <v>468</v>
      </c>
      <c r="K9">
        <f>INT((200/Tabela3[[#This Row],[Price]])*Tabela3[[#This Row],[Tickets]])</f>
        <v>312</v>
      </c>
    </row>
    <row r="10" spans="1:11" hidden="1" x14ac:dyDescent="0.25">
      <c r="A10">
        <v>9</v>
      </c>
      <c r="B10" t="s">
        <v>44</v>
      </c>
      <c r="C10" t="s">
        <v>40</v>
      </c>
      <c r="D10">
        <v>53000</v>
      </c>
      <c r="E10">
        <v>39.99</v>
      </c>
      <c r="F10" s="6">
        <v>40</v>
      </c>
      <c r="G10">
        <f>Tabela3[[#This Row],[Price]]/Tabela3[[#This Row],[Tickets]]</f>
        <v>0.99975000000000003</v>
      </c>
      <c r="H10">
        <f>INT((500/Tabela3[[#This Row],[Price]])*Tabela3[[#This Row],[Tickets]])</f>
        <v>500</v>
      </c>
      <c r="I10">
        <f>INT((400/Tabela3[[#This Row],[Price]])*Tabela3[[#This Row],[Tickets]])</f>
        <v>400</v>
      </c>
      <c r="J10">
        <f>INT((300/Tabela3[[#This Row],[Price]])*Tabela3[[#This Row],[Tickets]])</f>
        <v>300</v>
      </c>
      <c r="K10">
        <f>INT((200/Tabela3[[#This Row],[Price]])*Tabela3[[#This Row],[Tickets]])</f>
        <v>200</v>
      </c>
    </row>
    <row r="11" spans="1:11" x14ac:dyDescent="0.25">
      <c r="A11">
        <v>10</v>
      </c>
      <c r="B11" t="s">
        <v>43</v>
      </c>
      <c r="C11" t="s">
        <v>27</v>
      </c>
      <c r="D11">
        <v>53000</v>
      </c>
      <c r="E11">
        <v>54.99</v>
      </c>
      <c r="F11" s="6">
        <v>90</v>
      </c>
      <c r="G11">
        <f>Tabela3[[#This Row],[Price]]/Tabela3[[#This Row],[Tickets]]</f>
        <v>0.61099999999999999</v>
      </c>
      <c r="H11">
        <f>INT((500/Tabela3[[#This Row],[Price]])*Tabela3[[#This Row],[Tickets]])</f>
        <v>818</v>
      </c>
      <c r="I11">
        <f>INT((400/Tabela3[[#This Row],[Price]])*Tabela3[[#This Row],[Tickets]])</f>
        <v>654</v>
      </c>
      <c r="J11">
        <f>INT((300/Tabela3[[#This Row],[Price]])*Tabela3[[#This Row],[Tickets]])</f>
        <v>490</v>
      </c>
      <c r="K11">
        <f>INT((200/Tabela3[[#This Row],[Price]])*Tabela3[[#This Row],[Tickets]])</f>
        <v>327</v>
      </c>
    </row>
    <row r="12" spans="1:11" hidden="1" x14ac:dyDescent="0.25">
      <c r="A12">
        <v>11</v>
      </c>
      <c r="B12" t="s">
        <v>44</v>
      </c>
      <c r="C12" t="s">
        <v>41</v>
      </c>
      <c r="D12">
        <v>110000</v>
      </c>
      <c r="E12">
        <v>74.989999999999995</v>
      </c>
      <c r="F12" s="6">
        <v>76</v>
      </c>
      <c r="G12">
        <f>Tabela3[[#This Row],[Price]]/Tabela3[[#This Row],[Tickets]]</f>
        <v>0.98671052631578937</v>
      </c>
      <c r="H12">
        <f>INT((500/Tabela3[[#This Row],[Price]])*Tabela3[[#This Row],[Tickets]])</f>
        <v>506</v>
      </c>
      <c r="I12">
        <f>INT((400/Tabela3[[#This Row],[Price]])*Tabela3[[#This Row],[Tickets]])</f>
        <v>405</v>
      </c>
      <c r="J12">
        <f>INT((300/Tabela3[[#This Row],[Price]])*Tabela3[[#This Row],[Tickets]])</f>
        <v>304</v>
      </c>
      <c r="K12">
        <f>INT((200/Tabela3[[#This Row],[Price]])*Tabela3[[#This Row],[Tickets]])</f>
        <v>202</v>
      </c>
    </row>
    <row r="13" spans="1:11" x14ac:dyDescent="0.25">
      <c r="A13">
        <v>12</v>
      </c>
      <c r="B13" t="s">
        <v>43</v>
      </c>
      <c r="C13" t="s">
        <v>29</v>
      </c>
      <c r="D13">
        <v>110000</v>
      </c>
      <c r="E13">
        <v>99.99</v>
      </c>
      <c r="F13" s="6">
        <v>160</v>
      </c>
      <c r="G13">
        <f>Tabela3[[#This Row],[Price]]/Tabela3[[#This Row],[Tickets]]</f>
        <v>0.62493749999999992</v>
      </c>
      <c r="H13">
        <f>INT((500/Tabela3[[#This Row],[Price]])*Tabela3[[#This Row],[Tickets]])</f>
        <v>800</v>
      </c>
      <c r="I13">
        <f>INT((400/Tabela3[[#This Row],[Price]])*Tabela3[[#This Row],[Tickets]])</f>
        <v>640</v>
      </c>
      <c r="J13">
        <f>INT((300/Tabela3[[#This Row],[Price]])*Tabela3[[#This Row],[Tickets]])</f>
        <v>480</v>
      </c>
      <c r="K13">
        <f>INT((200/Tabela3[[#This Row],[Price]])*Tabela3[[#This Row],[Tickets]])</f>
        <v>320</v>
      </c>
    </row>
    <row r="14" spans="1:11" x14ac:dyDescent="0.25">
      <c r="F14" s="6"/>
    </row>
    <row r="15" spans="1:11" x14ac:dyDescent="0.25">
      <c r="F15" s="6"/>
    </row>
  </sheetData>
  <phoneticPr fontId="2" type="noConversion"/>
  <pageMargins left="0.7" right="0.7" top="0.75" bottom="0.75" header="0.3" footer="0.3"/>
  <pageSetup paperSize="9" orientation="portrait" r:id="rId1"/>
  <ignoredErrors>
    <ignoredError sqref="F3:F13" calculatedColumn="1"/>
  </ignoredErrors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96242-2585-4ADE-B7F8-233A33F6343F}">
  <dimension ref="A1:A51"/>
  <sheetViews>
    <sheetView workbookViewId="0">
      <selection activeCell="F47" sqref="F47"/>
    </sheetView>
  </sheetViews>
  <sheetFormatPr defaultRowHeight="15" x14ac:dyDescent="0.25"/>
  <sheetData>
    <row r="1" spans="1:1" x14ac:dyDescent="0.25">
      <c r="A1" t="s">
        <v>45</v>
      </c>
    </row>
    <row r="2" spans="1:1" x14ac:dyDescent="0.25">
      <c r="A2">
        <v>1</v>
      </c>
    </row>
    <row r="3" spans="1:1" x14ac:dyDescent="0.25">
      <c r="A3">
        <v>1</v>
      </c>
    </row>
    <row r="4" spans="1:1" x14ac:dyDescent="0.25">
      <c r="A4">
        <v>0.9</v>
      </c>
    </row>
    <row r="5" spans="1:1" x14ac:dyDescent="0.25">
      <c r="A5">
        <v>0.9</v>
      </c>
    </row>
    <row r="6" spans="1:1" x14ac:dyDescent="0.25">
      <c r="A6">
        <v>0.9</v>
      </c>
    </row>
    <row r="7" spans="1:1" x14ac:dyDescent="0.25">
      <c r="A7">
        <v>0.6</v>
      </c>
    </row>
    <row r="8" spans="1:1" x14ac:dyDescent="0.25">
      <c r="A8">
        <v>0.9</v>
      </c>
    </row>
    <row r="9" spans="1:1" x14ac:dyDescent="0.25">
      <c r="A9">
        <v>0.8</v>
      </c>
    </row>
    <row r="10" spans="1:1" x14ac:dyDescent="0.25">
      <c r="A10">
        <v>0.5</v>
      </c>
    </row>
    <row r="11" spans="1:1" x14ac:dyDescent="0.25">
      <c r="A11">
        <v>0.8</v>
      </c>
    </row>
    <row r="12" spans="1:1" x14ac:dyDescent="0.25">
      <c r="A12">
        <v>0.7</v>
      </c>
    </row>
    <row r="13" spans="1:1" x14ac:dyDescent="0.25">
      <c r="A13">
        <v>0.4</v>
      </c>
    </row>
    <row r="14" spans="1:1" x14ac:dyDescent="0.25">
      <c r="A14">
        <v>0.7</v>
      </c>
    </row>
    <row r="15" spans="1:1" x14ac:dyDescent="0.25">
      <c r="A15">
        <v>0.6</v>
      </c>
    </row>
    <row r="16" spans="1:1" x14ac:dyDescent="0.25">
      <c r="A16">
        <v>0.6</v>
      </c>
    </row>
    <row r="17" spans="1:1" x14ac:dyDescent="0.25">
      <c r="A17">
        <v>0.3</v>
      </c>
    </row>
    <row r="18" spans="1:1" x14ac:dyDescent="0.25">
      <c r="A18">
        <v>0.6</v>
      </c>
    </row>
    <row r="19" spans="1:1" x14ac:dyDescent="0.25">
      <c r="A19">
        <v>0.5</v>
      </c>
    </row>
    <row r="20" spans="1:1" x14ac:dyDescent="0.25">
      <c r="A20">
        <v>0.5</v>
      </c>
    </row>
    <row r="21" spans="1:1" x14ac:dyDescent="0.25">
      <c r="A21">
        <v>0.2</v>
      </c>
    </row>
    <row r="22" spans="1:1" x14ac:dyDescent="0.25">
      <c r="A22">
        <v>0.5</v>
      </c>
    </row>
    <row r="23" spans="1:1" x14ac:dyDescent="0.25">
      <c r="A23">
        <v>0.4</v>
      </c>
    </row>
    <row r="24" spans="1:1" x14ac:dyDescent="0.25">
      <c r="A24">
        <v>0.4</v>
      </c>
    </row>
    <row r="25" spans="1:1" x14ac:dyDescent="0.25">
      <c r="A25">
        <v>0.2</v>
      </c>
    </row>
    <row r="26" spans="1:1" x14ac:dyDescent="0.25">
      <c r="A26">
        <v>0.5</v>
      </c>
    </row>
    <row r="27" spans="1:1" x14ac:dyDescent="0.25">
      <c r="A27">
        <v>0.4</v>
      </c>
    </row>
    <row r="28" spans="1:1" x14ac:dyDescent="0.25">
      <c r="A28">
        <v>0.4</v>
      </c>
    </row>
    <row r="29" spans="1:1" x14ac:dyDescent="0.25">
      <c r="A29">
        <v>0.2</v>
      </c>
    </row>
    <row r="30" spans="1:1" x14ac:dyDescent="0.25">
      <c r="A30">
        <v>0.4</v>
      </c>
    </row>
    <row r="31" spans="1:1" x14ac:dyDescent="0.25">
      <c r="A31">
        <v>0.3</v>
      </c>
    </row>
    <row r="32" spans="1:1" x14ac:dyDescent="0.25">
      <c r="A32">
        <v>0.3</v>
      </c>
    </row>
    <row r="33" spans="1:1" x14ac:dyDescent="0.25">
      <c r="A33">
        <v>0.1</v>
      </c>
    </row>
    <row r="34" spans="1:1" x14ac:dyDescent="0.25">
      <c r="A34">
        <v>0.4</v>
      </c>
    </row>
    <row r="35" spans="1:1" x14ac:dyDescent="0.25">
      <c r="A35">
        <v>0.3</v>
      </c>
    </row>
    <row r="36" spans="1:1" x14ac:dyDescent="0.25">
      <c r="A36">
        <v>0.3</v>
      </c>
    </row>
    <row r="37" spans="1:1" x14ac:dyDescent="0.25">
      <c r="A37">
        <v>0.1</v>
      </c>
    </row>
    <row r="38" spans="1:1" x14ac:dyDescent="0.25">
      <c r="A38">
        <v>0.4</v>
      </c>
    </row>
    <row r="39" spans="1:1" x14ac:dyDescent="0.25">
      <c r="A39">
        <v>0.3</v>
      </c>
    </row>
    <row r="40" spans="1:1" x14ac:dyDescent="0.25">
      <c r="A40">
        <v>0.3</v>
      </c>
    </row>
    <row r="41" spans="1:1" x14ac:dyDescent="0.25">
      <c r="A41">
        <v>0.1</v>
      </c>
    </row>
    <row r="42" spans="1:1" x14ac:dyDescent="0.25">
      <c r="A42">
        <v>0.3</v>
      </c>
    </row>
    <row r="43" spans="1:1" x14ac:dyDescent="0.25">
      <c r="A43">
        <v>0.2</v>
      </c>
    </row>
    <row r="44" spans="1:1" x14ac:dyDescent="0.25">
      <c r="A44">
        <v>0.2</v>
      </c>
    </row>
    <row r="45" spans="1:1" x14ac:dyDescent="0.25">
      <c r="A45">
        <v>0.2</v>
      </c>
    </row>
    <row r="46" spans="1:1" x14ac:dyDescent="0.25">
      <c r="A46">
        <v>0.1</v>
      </c>
    </row>
    <row r="47" spans="1:1" x14ac:dyDescent="0.25">
      <c r="A47">
        <v>0.2</v>
      </c>
    </row>
    <row r="48" spans="1:1" x14ac:dyDescent="0.25">
      <c r="A48">
        <v>0.1</v>
      </c>
    </row>
    <row r="49" spans="1:1" x14ac:dyDescent="0.25">
      <c r="A49">
        <v>0.1</v>
      </c>
    </row>
    <row r="50" spans="1:1" x14ac:dyDescent="0.25">
      <c r="A50">
        <v>0.1</v>
      </c>
    </row>
    <row r="51" spans="1:1" x14ac:dyDescent="0.25">
      <c r="A51">
        <v>0.05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Dane</vt:lpstr>
      <vt:lpstr>Levels Cost</vt:lpstr>
      <vt:lpstr>Arkusz1</vt:lpstr>
      <vt:lpstr>Bundles</vt:lpstr>
      <vt:lpstr>TEMP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Kusz</dc:creator>
  <cp:lastModifiedBy>Adrian Brodowicz</cp:lastModifiedBy>
  <dcterms:created xsi:type="dcterms:W3CDTF">2019-10-16T07:46:56Z</dcterms:created>
  <dcterms:modified xsi:type="dcterms:W3CDTF">2020-03-05T15:49:05Z</dcterms:modified>
</cp:coreProperties>
</file>