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3"/>
    <sheet state="visible" name="Instructions" sheetId="2" r:id="rId4"/>
    <sheet state="visible" name="Input  Assumptions" sheetId="3" r:id="rId5"/>
    <sheet state="visible" name="Summary" sheetId="4" r:id="rId6"/>
    <sheet state="visible" name="P&amp;L" sheetId="5" r:id="rId7"/>
    <sheet state="visible" name="Cashflow" sheetId="6" r:id="rId8"/>
    <sheet state="visible" name="Personnel" sheetId="7" r:id="rId9"/>
    <sheet state="visible" name="Workings" sheetId="8" r:id="rId10"/>
    <sheet state="visible" name="Scenarios" sheetId="9" r:id="rId11"/>
  </sheets>
  <definedNames/>
  <calcPr/>
</workbook>
</file>

<file path=xl/sharedStrings.xml><?xml version="1.0" encoding="utf-8"?>
<sst xmlns="http://schemas.openxmlformats.org/spreadsheetml/2006/main" count="380" uniqueCount="127">
  <si>
    <t>👆 Click on "File" and "Make Copy" to make your own model</t>
  </si>
  <si>
    <t>FitGochi Financial Model</t>
  </si>
  <si>
    <t>- Sept 2018</t>
  </si>
  <si>
    <t>- by Michael Batko</t>
  </si>
  <si>
    <t>Purpose</t>
  </si>
  <si>
    <t>- Show path to cashflow positivity</t>
  </si>
  <si>
    <t>- Raising $1m</t>
  </si>
  <si>
    <t>Model</t>
  </si>
  <si>
    <t>- Model of financial projections until Dec 2019</t>
  </si>
  <si>
    <t>Historic Data</t>
  </si>
  <si>
    <t>- included from January 2018</t>
  </si>
  <si>
    <t>Currency</t>
  </si>
  <si>
    <t>- All $ values in AUD</t>
  </si>
  <si>
    <t>Please keep confidential</t>
  </si>
  <si>
    <t>The content of this model is confidential. If you have received it by mistake, please inform us by an email reply and then delete the file. It is forbidden to copy, forward, or in any way reveal the contents of this financial model to anyone. The integrity and security of this model cannot be guaranteed over the Internet. Therefore, the sender will not be held liable for any damage caused by the model.</t>
  </si>
  <si>
    <t>Instructions</t>
  </si>
  <si>
    <t>Tabs</t>
  </si>
  <si>
    <t>What?</t>
  </si>
  <si>
    <t>How to use it?</t>
  </si>
  <si>
    <t>Cover page + Instructions</t>
  </si>
  <si>
    <t>Descriptive Help</t>
  </si>
  <si>
    <t>High Level Summary</t>
  </si>
  <si>
    <t>Quick overview of business</t>
  </si>
  <si>
    <t>Input / Assumptions</t>
  </si>
  <si>
    <t>INPUT &lt;--- only change numbers here + Insights into assumptions</t>
  </si>
  <si>
    <t>More Detailed Summaries</t>
  </si>
  <si>
    <t>Dig into the detail of the output</t>
  </si>
  <si>
    <t>Workings</t>
  </si>
  <si>
    <t>Background calculations and supporting tabs</t>
  </si>
  <si>
    <t>Values</t>
  </si>
  <si>
    <t>&lt;-- only change blue values</t>
  </si>
  <si>
    <t>&lt;-- yellow highlights allow you to toggle between scenarios</t>
  </si>
  <si>
    <t>Note</t>
  </si>
  <si>
    <t>- Only change numbers on 'Input / Assumptions' Tab</t>
  </si>
  <si>
    <t>Scenarios</t>
  </si>
  <si>
    <t>Normal</t>
  </si>
  <si>
    <t>Marketing spent increases as per assumptions below</t>
  </si>
  <si>
    <t>Double Marketing Spent</t>
  </si>
  <si>
    <t>Doubling marketing spent to the normal scenario</t>
  </si>
  <si>
    <t>Half Marketing Spent</t>
  </si>
  <si>
    <t>Halfing marketing spent to the normal scenario</t>
  </si>
  <si>
    <t>Metric</t>
  </si>
  <si>
    <t>Assumed</t>
  </si>
  <si>
    <t>Definition</t>
  </si>
  <si>
    <t>Benchmark</t>
  </si>
  <si>
    <t>Comments</t>
  </si>
  <si>
    <t>Monthly Marketing Spent</t>
  </si>
  <si>
    <t>MoM Growth</t>
  </si>
  <si>
    <t>Avg per month</t>
  </si>
  <si>
    <t>$ / Lead Efficiency</t>
  </si>
  <si>
    <t>MoM Improvement</t>
  </si>
  <si>
    <t>Avg per month for last Jun-Aug 2018</t>
  </si>
  <si>
    <t>Newsletter Conversion</t>
  </si>
  <si>
    <t>New sign up feature - Jan 2019</t>
  </si>
  <si>
    <t>Jun-Aug 2018</t>
  </si>
  <si>
    <t>New sign up feature - Jul 2019</t>
  </si>
  <si>
    <t>Weekly Active User Retention</t>
  </si>
  <si>
    <t>Reactivation Feature - Jan 2019</t>
  </si>
  <si>
    <t>Unique Buyers / Weekly Active</t>
  </si>
  <si>
    <t>No change</t>
  </si>
  <si>
    <t># Purchases / Buyer</t>
  </si>
  <si>
    <t>$ Price</t>
  </si>
  <si>
    <t>Price 2018 to date</t>
  </si>
  <si>
    <t>$ Raise</t>
  </si>
  <si>
    <t>Seed Round</t>
  </si>
  <si>
    <t>Actual + Fcst</t>
  </si>
  <si>
    <t>Fcst</t>
  </si>
  <si>
    <t>Growth %</t>
  </si>
  <si>
    <t>Actual</t>
  </si>
  <si>
    <t xml:space="preserve">H1 </t>
  </si>
  <si>
    <t xml:space="preserve">H2 </t>
  </si>
  <si>
    <t xml:space="preserve">Q1 </t>
  </si>
  <si>
    <t xml:space="preserve">Q2 </t>
  </si>
  <si>
    <t xml:space="preserve">Q3 </t>
  </si>
  <si>
    <t xml:space="preserve">Q4 </t>
  </si>
  <si>
    <t>Revenue</t>
  </si>
  <si>
    <t>Leads</t>
  </si>
  <si>
    <t>New Client Accounts</t>
  </si>
  <si>
    <t># Avatars Sold</t>
  </si>
  <si>
    <t>Avatar Revenue</t>
  </si>
  <si>
    <t>Gross Profit</t>
  </si>
  <si>
    <t>Gross Profit Margin</t>
  </si>
  <si>
    <t>Expenses</t>
  </si>
  <si>
    <t>Labour</t>
  </si>
  <si>
    <t># of Personnel (Dec)</t>
  </si>
  <si>
    <t>Management</t>
  </si>
  <si>
    <t>Development</t>
  </si>
  <si>
    <t>Marketing</t>
  </si>
  <si>
    <t>Sales</t>
  </si>
  <si>
    <t>Labour Costs</t>
  </si>
  <si>
    <t>Non-Labour</t>
  </si>
  <si>
    <t>Non-Labour Costs</t>
  </si>
  <si>
    <t>Total Expenses</t>
  </si>
  <si>
    <t>Profit / Loss</t>
  </si>
  <si>
    <t>Check</t>
  </si>
  <si>
    <t>Cashburn</t>
  </si>
  <si>
    <t>Closing Cash Balance</t>
  </si>
  <si>
    <t>Year</t>
  </si>
  <si>
    <t>Half Year</t>
  </si>
  <si>
    <t>Quarter</t>
  </si>
  <si>
    <t>Royalties</t>
  </si>
  <si>
    <t>Superannuation</t>
  </si>
  <si>
    <t>Payroll Tax</t>
  </si>
  <si>
    <t>Computers</t>
  </si>
  <si>
    <t>Rent</t>
  </si>
  <si>
    <t>Insurance</t>
  </si>
  <si>
    <t>Assumption</t>
  </si>
  <si>
    <t>In-month</t>
  </si>
  <si>
    <t>1 month lag</t>
  </si>
  <si>
    <t>Quarterly</t>
  </si>
  <si>
    <t>Cashflow / Burn</t>
  </si>
  <si>
    <t>no raise</t>
  </si>
  <si>
    <t>$1m raise</t>
  </si>
  <si>
    <t>Personnel</t>
  </si>
  <si>
    <t>Salary (Base)</t>
  </si>
  <si>
    <t>TOTAL</t>
  </si>
  <si>
    <t>NEW HIRES</t>
  </si>
  <si>
    <t># of People</t>
  </si>
  <si>
    <t>Hiring Plan</t>
  </si>
  <si>
    <t>Newsletter Signups</t>
  </si>
  <si>
    <t>Total Client Accounts</t>
  </si>
  <si>
    <t>Weekly Active Accounts</t>
  </si>
  <si>
    <t>Active %</t>
  </si>
  <si>
    <t># Unique Buyers</t>
  </si>
  <si>
    <t># Purchases</t>
  </si>
  <si>
    <t>Marketing Spent</t>
  </si>
  <si>
    <t>$ / Lead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</si>
</sst>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quot;$&quot;#,##0.00"/>
    <numFmt numFmtId="166" formatCode="mmm yyyy"/>
    <numFmt numFmtId="167" formatCode="mmm&quot;-&quot;yy"/>
    <numFmt numFmtId="168" formatCode="&quot;$&quot;#,##0.0"/>
  </numFmts>
  <fonts count="14">
    <font>
      <sz val="10.0"/>
      <color rgb="FF000000"/>
      <name val="Arial"/>
    </font>
    <font>
      <i/>
      <sz val="20.0"/>
      <color rgb="FFFF0000"/>
      <name val="Proxima Nova"/>
    </font>
    <font/>
    <font>
      <b/>
      <sz val="16.0"/>
    </font>
    <font>
      <i/>
    </font>
    <font>
      <b/>
      <sz val="14.0"/>
    </font>
    <font>
      <b/>
      <i/>
      <color rgb="FFFF0000"/>
    </font>
    <font>
      <i/>
      <sz val="8.0"/>
      <color rgb="FF444444"/>
      <name val="Arial"/>
    </font>
    <font>
      <b/>
    </font>
    <font>
      <i/>
      <color rgb="FF0000FF"/>
    </font>
    <font>
      <i/>
      <color rgb="FFFF0000"/>
    </font>
    <font>
      <color rgb="FF0000FF"/>
    </font>
    <font>
      <color rgb="FF000000"/>
      <name val="'Arial'"/>
    </font>
    <font>
      <b/>
      <i/>
    </font>
  </fonts>
  <fills count="14">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434343"/>
        <bgColor rgb="FF434343"/>
      </patternFill>
    </fill>
    <fill>
      <patternFill patternType="solid">
        <fgColor rgb="FF85200C"/>
        <bgColor rgb="FF85200C"/>
      </patternFill>
    </fill>
    <fill>
      <patternFill patternType="solid">
        <fgColor rgb="FF1155CC"/>
        <bgColor rgb="FF1155CC"/>
      </patternFill>
    </fill>
    <fill>
      <patternFill patternType="solid">
        <fgColor rgb="FF6AA84F"/>
        <bgColor rgb="FF6AA84F"/>
      </patternFill>
    </fill>
    <fill>
      <patternFill patternType="solid">
        <fgColor rgb="FFCCCCCC"/>
        <bgColor rgb="FFCCCCCC"/>
      </patternFill>
    </fill>
    <fill>
      <patternFill patternType="solid">
        <fgColor rgb="FFFFF2CC"/>
        <bgColor rgb="FFFFF2CC"/>
      </patternFill>
    </fill>
    <fill>
      <patternFill patternType="solid">
        <fgColor rgb="FFEFEFEF"/>
        <bgColor rgb="FFEFEFEF"/>
      </patternFill>
    </fill>
    <fill>
      <patternFill patternType="solid">
        <fgColor rgb="FFB4A7D6"/>
        <bgColor rgb="FFB4A7D6"/>
      </patternFill>
    </fill>
    <fill>
      <patternFill patternType="solid">
        <fgColor rgb="FFD9D2E9"/>
        <bgColor rgb="FFD9D2E9"/>
      </patternFill>
    </fill>
    <fill>
      <patternFill patternType="solid">
        <fgColor rgb="FFF4CCCC"/>
        <bgColor rgb="FFF4CCCC"/>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2" fontId="7" numFmtId="0" xfId="0" applyAlignment="1" applyFill="1" applyFont="1">
      <alignment horizontal="left" readingOrder="0" shrinkToFit="0" vertical="center" wrapText="1"/>
    </xf>
    <xf borderId="0" fillId="0" fontId="2" numFmtId="0" xfId="0" applyAlignment="1" applyFont="1">
      <alignment horizontal="left"/>
    </xf>
    <xf borderId="0" fillId="0" fontId="3" numFmtId="0" xfId="0" applyAlignment="1" applyFont="1">
      <alignment horizontal="left" readingOrder="0"/>
    </xf>
    <xf borderId="0" fillId="3" fontId="8" numFmtId="0" xfId="0" applyAlignment="1" applyFill="1" applyFont="1">
      <alignment horizontal="left" readingOrder="0"/>
    </xf>
    <xf borderId="0" fillId="3" fontId="8" numFmtId="0" xfId="0" applyAlignment="1" applyFont="1">
      <alignment readingOrder="0"/>
    </xf>
    <xf borderId="0" fillId="4" fontId="2" numFmtId="0" xfId="0" applyAlignment="1" applyFill="1" applyFont="1">
      <alignment horizontal="left"/>
    </xf>
    <xf borderId="0" fillId="0" fontId="8" numFmtId="0" xfId="0" applyAlignment="1" applyFont="1">
      <alignment readingOrder="0"/>
    </xf>
    <xf borderId="0" fillId="5" fontId="2" numFmtId="0" xfId="0" applyAlignment="1" applyFill="1" applyFont="1">
      <alignment horizontal="left"/>
    </xf>
    <xf borderId="0" fillId="6" fontId="2" numFmtId="0" xfId="0" applyAlignment="1" applyFill="1" applyFont="1">
      <alignment horizontal="left"/>
    </xf>
    <xf borderId="0" fillId="7" fontId="2" numFmtId="0" xfId="0" applyAlignment="1" applyFill="1" applyFont="1">
      <alignment horizontal="left"/>
    </xf>
    <xf borderId="0" fillId="8" fontId="2" numFmtId="0" xfId="0" applyAlignment="1" applyFill="1" applyFont="1">
      <alignment horizontal="left"/>
    </xf>
    <xf borderId="0" fillId="0" fontId="9" numFmtId="0" xfId="0" applyAlignment="1" applyFont="1">
      <alignment horizontal="left" readingOrder="0"/>
    </xf>
    <xf borderId="0" fillId="9" fontId="8" numFmtId="0" xfId="0" applyAlignment="1" applyFill="1" applyFont="1">
      <alignment horizontal="left" readingOrder="0"/>
    </xf>
    <xf borderId="0" fillId="0" fontId="8" numFmtId="0" xfId="0" applyAlignment="1" applyFont="1">
      <alignment horizontal="left" readingOrder="0"/>
    </xf>
    <xf borderId="0" fillId="0" fontId="10" numFmtId="0" xfId="0" applyAlignment="1" applyFont="1">
      <alignment horizontal="left" readingOrder="0"/>
    </xf>
    <xf borderId="0" fillId="0" fontId="2" numFmtId="0" xfId="0" applyAlignment="1" applyFont="1">
      <alignment horizontal="center"/>
    </xf>
    <xf borderId="0" fillId="9" fontId="2" numFmtId="0" xfId="0" applyAlignment="1" applyFont="1">
      <alignment readingOrder="0"/>
    </xf>
    <xf borderId="0" fillId="10" fontId="8" numFmtId="0" xfId="0" applyAlignment="1" applyFill="1" applyFont="1">
      <alignment readingOrder="0" shrinkToFit="0" wrapText="1"/>
    </xf>
    <xf borderId="0" fillId="10" fontId="8" numFmtId="0" xfId="0" applyAlignment="1" applyFont="1">
      <alignment horizontal="center" readingOrder="0" shrinkToFit="0" wrapText="1"/>
    </xf>
    <xf borderId="0" fillId="8" fontId="8" numFmtId="0" xfId="0" applyAlignment="1" applyFont="1">
      <alignment horizontal="center" readingOrder="0" shrinkToFit="0" wrapText="1"/>
    </xf>
    <xf borderId="0" fillId="11" fontId="8" numFmtId="0" xfId="0" applyAlignment="1" applyFill="1" applyFont="1">
      <alignment horizontal="left" readingOrder="0" shrinkToFit="0" wrapText="1"/>
    </xf>
    <xf borderId="0" fillId="10" fontId="8" numFmtId="0" xfId="0" applyAlignment="1" applyFont="1">
      <alignment shrinkToFit="0" wrapText="1"/>
    </xf>
    <xf borderId="0" fillId="0" fontId="11" numFmtId="9" xfId="0" applyAlignment="1" applyFont="1" applyNumberFormat="1">
      <alignment horizontal="center" readingOrder="0"/>
    </xf>
    <xf borderId="0" fillId="0" fontId="12" numFmtId="0" xfId="0" applyAlignment="1" applyFont="1">
      <alignment readingOrder="0"/>
    </xf>
    <xf borderId="0" fillId="0" fontId="2" numFmtId="164" xfId="0" applyAlignment="1" applyFont="1" applyNumberFormat="1">
      <alignment horizontal="center"/>
    </xf>
    <xf borderId="0" fillId="12" fontId="2" numFmtId="0" xfId="0" applyAlignment="1" applyFill="1" applyFont="1">
      <alignment horizontal="left" readingOrder="0"/>
    </xf>
    <xf borderId="0" fillId="0" fontId="2" numFmtId="165" xfId="0" applyAlignment="1" applyFont="1" applyNumberFormat="1">
      <alignment horizontal="center"/>
    </xf>
    <xf borderId="0" fillId="0" fontId="2" numFmtId="9" xfId="0" applyAlignment="1" applyFont="1" applyNumberFormat="1">
      <alignment horizontal="center"/>
    </xf>
    <xf borderId="0" fillId="12" fontId="2" numFmtId="0" xfId="0" applyAlignment="1" applyFont="1">
      <alignment horizontal="left"/>
    </xf>
    <xf borderId="0" fillId="12" fontId="2" numFmtId="166" xfId="0" applyAlignment="1" applyFont="1" applyNumberFormat="1">
      <alignment horizontal="left" readingOrder="0"/>
    </xf>
    <xf borderId="0" fillId="0" fontId="2" numFmtId="0" xfId="0" applyAlignment="1" applyFont="1">
      <alignment readingOrder="0"/>
    </xf>
    <xf borderId="0" fillId="0" fontId="2" numFmtId="2" xfId="0" applyAlignment="1" applyFont="1" applyNumberFormat="1">
      <alignment horizontal="center"/>
    </xf>
    <xf borderId="0" fillId="0" fontId="11" numFmtId="165" xfId="0" applyAlignment="1" applyFont="1" applyNumberFormat="1">
      <alignment horizontal="center" readingOrder="0"/>
    </xf>
    <xf borderId="0" fillId="0" fontId="2" numFmtId="165" xfId="0" applyAlignment="1" applyFont="1" applyNumberFormat="1">
      <alignment horizontal="center" readingOrder="0"/>
    </xf>
    <xf borderId="0" fillId="0" fontId="11" numFmtId="164" xfId="0" applyAlignment="1" applyFont="1" applyNumberFormat="1">
      <alignment horizontal="center" readingOrder="0"/>
    </xf>
    <xf borderId="0" fillId="0" fontId="11" numFmtId="0" xfId="0" applyAlignment="1" applyFont="1">
      <alignment horizontal="center"/>
    </xf>
    <xf borderId="0" fillId="0" fontId="11" numFmtId="0" xfId="0" applyFont="1"/>
    <xf borderId="0" fillId="0" fontId="2" numFmtId="0" xfId="0" applyAlignment="1" applyFont="1">
      <alignment shrinkToFit="0" wrapText="1"/>
    </xf>
    <xf borderId="0" fillId="0" fontId="2" numFmtId="0" xfId="0" applyAlignment="1" applyFont="1">
      <alignment horizontal="center" readingOrder="0" shrinkToFit="0" wrapText="1"/>
    </xf>
    <xf borderId="0" fillId="10" fontId="4" numFmtId="0" xfId="0" applyAlignment="1" applyFont="1">
      <alignment horizontal="center" readingOrder="0" shrinkToFit="0" wrapText="1"/>
    </xf>
    <xf borderId="0" fillId="0" fontId="13" numFmtId="0" xfId="0" applyAlignment="1" applyFont="1">
      <alignment readingOrder="0"/>
    </xf>
    <xf borderId="0" fillId="0" fontId="13" numFmtId="0" xfId="0" applyAlignment="1" applyFont="1">
      <alignment horizontal="center"/>
    </xf>
    <xf borderId="0" fillId="0" fontId="4" numFmtId="0" xfId="0" applyAlignment="1" applyFont="1">
      <alignment horizontal="center"/>
    </xf>
    <xf borderId="0" fillId="12" fontId="5" numFmtId="0" xfId="0" applyAlignment="1" applyFont="1">
      <alignment readingOrder="0"/>
    </xf>
    <xf borderId="0" fillId="12" fontId="2" numFmtId="0" xfId="0" applyAlignment="1" applyFont="1">
      <alignment horizontal="center"/>
    </xf>
    <xf borderId="0" fillId="12" fontId="4" numFmtId="0" xfId="0" applyAlignment="1" applyFont="1">
      <alignment horizontal="center"/>
    </xf>
    <xf borderId="0" fillId="0" fontId="2" numFmtId="3" xfId="0" applyAlignment="1" applyFont="1" applyNumberFormat="1">
      <alignment horizontal="center"/>
    </xf>
    <xf borderId="0" fillId="0" fontId="4" numFmtId="9" xfId="0" applyAlignment="1" applyFont="1" applyNumberFormat="1">
      <alignment horizontal="center"/>
    </xf>
    <xf borderId="0" fillId="0" fontId="2" numFmtId="1" xfId="0" applyAlignment="1" applyFont="1" applyNumberFormat="1">
      <alignment horizontal="center"/>
    </xf>
    <xf borderId="0" fillId="8" fontId="8" numFmtId="164" xfId="0" applyAlignment="1" applyFont="1" applyNumberFormat="1">
      <alignment readingOrder="0"/>
    </xf>
    <xf borderId="0" fillId="8" fontId="8" numFmtId="164" xfId="0" applyAlignment="1" applyFont="1" applyNumberFormat="1">
      <alignment horizontal="center"/>
    </xf>
    <xf borderId="0" fillId="8" fontId="13" numFmtId="9" xfId="0" applyAlignment="1" applyFont="1" applyNumberFormat="1">
      <alignment horizontal="center"/>
    </xf>
    <xf borderId="0" fillId="0" fontId="8" numFmtId="164" xfId="0" applyAlignment="1" applyFont="1" applyNumberFormat="1">
      <alignment horizontal="center"/>
    </xf>
    <xf borderId="0" fillId="3" fontId="8" numFmtId="164" xfId="0" applyAlignment="1" applyFont="1" applyNumberFormat="1">
      <alignment horizontal="center"/>
    </xf>
    <xf borderId="0" fillId="3" fontId="13" numFmtId="9" xfId="0" applyAlignment="1" applyFont="1" applyNumberFormat="1">
      <alignment horizontal="center"/>
    </xf>
    <xf borderId="0" fillId="3" fontId="8" numFmtId="0" xfId="0" applyAlignment="1" applyFont="1">
      <alignment horizontal="center"/>
    </xf>
    <xf borderId="0" fillId="10" fontId="13" numFmtId="9" xfId="0" applyAlignment="1" applyFont="1" applyNumberFormat="1">
      <alignment horizontal="center"/>
    </xf>
    <xf borderId="0" fillId="0" fontId="8" numFmtId="0" xfId="0" applyAlignment="1" applyFont="1">
      <alignment horizontal="center"/>
    </xf>
    <xf borderId="0" fillId="8" fontId="8" numFmtId="0" xfId="0" applyAlignment="1" applyFont="1">
      <alignment readingOrder="0"/>
    </xf>
    <xf borderId="0" fillId="8" fontId="13" numFmtId="164" xfId="0" applyAlignment="1" applyFont="1" applyNumberFormat="1">
      <alignment horizontal="center"/>
    </xf>
    <xf borderId="0" fillId="12" fontId="8" numFmtId="0" xfId="0" applyAlignment="1" applyFont="1">
      <alignment readingOrder="0"/>
    </xf>
    <xf borderId="0" fillId="12" fontId="13" numFmtId="164" xfId="0" applyAlignment="1" applyFont="1" applyNumberFormat="1">
      <alignment horizontal="center"/>
    </xf>
    <xf borderId="0" fillId="12" fontId="13" numFmtId="9" xfId="0" applyAlignment="1" applyFont="1" applyNumberFormat="1">
      <alignment horizontal="center"/>
    </xf>
    <xf borderId="0" fillId="12" fontId="8" numFmtId="0" xfId="0" applyAlignment="1" applyFont="1">
      <alignment horizontal="center"/>
    </xf>
    <xf borderId="0" fillId="12" fontId="8" numFmtId="164" xfId="0" applyAlignment="1" applyFont="1" applyNumberFormat="1">
      <alignment horizontal="center"/>
    </xf>
    <xf borderId="0" fillId="0" fontId="10" numFmtId="0" xfId="0" applyAlignment="1" applyFont="1">
      <alignment readingOrder="0"/>
    </xf>
    <xf borderId="0" fillId="0" fontId="10" numFmtId="164" xfId="0" applyFont="1" applyNumberFormat="1"/>
    <xf borderId="0" fillId="0" fontId="10" numFmtId="0" xfId="0" applyFont="1"/>
    <xf borderId="0" fillId="0" fontId="4" numFmtId="0" xfId="0" applyFont="1"/>
    <xf borderId="0" fillId="0" fontId="8" numFmtId="164" xfId="0" applyAlignment="1" applyFont="1" applyNumberFormat="1">
      <alignment readingOrder="0"/>
    </xf>
    <xf borderId="0" fillId="0" fontId="4" numFmtId="164" xfId="0" applyFont="1" applyNumberFormat="1"/>
    <xf borderId="0" fillId="0" fontId="2" numFmtId="0" xfId="0" applyAlignment="1" applyFont="1">
      <alignment horizontal="center" readingOrder="0"/>
    </xf>
    <xf borderId="0" fillId="0" fontId="8" numFmtId="167" xfId="0" applyAlignment="1" applyFont="1" applyNumberFormat="1">
      <alignment horizontal="center" readingOrder="0"/>
    </xf>
    <xf borderId="0" fillId="0" fontId="8" numFmtId="167" xfId="0" applyAlignment="1" applyFont="1" applyNumberFormat="1">
      <alignment horizontal="center"/>
    </xf>
    <xf borderId="0" fillId="0" fontId="2" numFmtId="168" xfId="0" applyAlignment="1" applyFont="1" applyNumberFormat="1">
      <alignment horizontal="center"/>
    </xf>
    <xf borderId="0" fillId="0" fontId="2" numFmtId="164" xfId="0" applyAlignment="1" applyFont="1" applyNumberFormat="1">
      <alignment horizontal="center" readingOrder="0"/>
    </xf>
    <xf borderId="0" fillId="0" fontId="4" numFmtId="0" xfId="0" applyAlignment="1" applyFont="1">
      <alignment horizontal="center" readingOrder="0"/>
    </xf>
    <xf borderId="0" fillId="0" fontId="13" numFmtId="0" xfId="0" applyAlignment="1" applyFont="1">
      <alignment horizontal="center" readingOrder="0"/>
    </xf>
    <xf borderId="0" fillId="3" fontId="13" numFmtId="0" xfId="0" applyAlignment="1" applyFont="1">
      <alignment horizontal="center"/>
    </xf>
    <xf borderId="0" fillId="12" fontId="13" numFmtId="0" xfId="0" applyAlignment="1" applyFont="1">
      <alignment horizontal="center"/>
    </xf>
    <xf borderId="0" fillId="13" fontId="8" numFmtId="0" xfId="0" applyAlignment="1" applyFill="1" applyFont="1">
      <alignment readingOrder="0"/>
    </xf>
    <xf borderId="0" fillId="13" fontId="4" numFmtId="0" xfId="0" applyAlignment="1" applyFont="1">
      <alignment horizontal="center" readingOrder="0"/>
    </xf>
    <xf borderId="0" fillId="13" fontId="8" numFmtId="164" xfId="0" applyAlignment="1" applyFont="1" applyNumberFormat="1">
      <alignment horizontal="center"/>
    </xf>
    <xf borderId="0" fillId="0" fontId="4" numFmtId="167" xfId="0" applyAlignment="1" applyFont="1" applyNumberFormat="1">
      <alignment horizontal="center"/>
    </xf>
    <xf borderId="0" fillId="0" fontId="4" numFmtId="164" xfId="0" applyAlignment="1" applyFont="1" applyNumberFormat="1">
      <alignment readingOrder="0"/>
    </xf>
    <xf borderId="0" fillId="0" fontId="2" numFmtId="164" xfId="0" applyFont="1" applyNumberFormat="1"/>
    <xf borderId="0" fillId="0" fontId="2" numFmtId="164" xfId="0" applyAlignment="1" applyFont="1" applyNumberFormat="1">
      <alignment readingOrder="0"/>
    </xf>
    <xf borderId="0" fillId="0" fontId="8" numFmtId="167" xfId="0" applyAlignment="1" applyFont="1" applyNumberFormat="1">
      <alignment readingOrder="0"/>
    </xf>
    <xf borderId="0" fillId="0" fontId="8" numFmtId="167" xfId="0" applyFont="1" applyNumberFormat="1"/>
    <xf borderId="0" fillId="0" fontId="2" numFmtId="1" xfId="0" applyFont="1" applyNumberFormat="1"/>
    <xf borderId="0" fillId="12" fontId="4" numFmtId="0" xfId="0" applyAlignment="1" applyFont="1">
      <alignment readingOrder="0"/>
    </xf>
    <xf borderId="0" fillId="12" fontId="4" numFmtId="9" xfId="0" applyFont="1" applyNumberFormat="1"/>
    <xf borderId="0" fillId="0" fontId="2" numFmtId="2" xfId="0" applyAlignment="1" applyFont="1" applyNumberFormat="1">
      <alignment readingOrder="0"/>
    </xf>
    <xf borderId="0" fillId="0" fontId="2" numFmtId="2" xfId="0" applyFont="1" applyNumberFormat="1"/>
    <xf borderId="0" fillId="12" fontId="4" numFmtId="165" xfId="0" applyAlignment="1" applyFont="1" applyNumberFormat="1">
      <alignment readingOrder="0"/>
    </xf>
    <xf borderId="0" fillId="12" fontId="4" numFmtId="164" xfId="0" applyFont="1" applyNumberFormat="1"/>
    <xf borderId="0" fillId="0" fontId="2" numFmtId="168" xfId="0" applyFont="1" applyNumberFormat="1"/>
    <xf borderId="0" fillId="13" fontId="2" numFmtId="164" xfId="0" applyAlignment="1" applyFont="1" applyNumberFormat="1">
      <alignment horizontal="center" readingOrder="0"/>
    </xf>
  </cellXfs>
  <cellStyles count="1">
    <cellStyle xfId="0" name="Normal" builtinId="0"/>
  </cellStyles>
  <dxfs count="2">
    <dxf>
      <font/>
      <fill>
        <patternFill patternType="solid">
          <fgColor rgb="FFB7E1CD"/>
          <bgColor rgb="FFB7E1CD"/>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Raise vs No Raise</a:t>
            </a:r>
          </a:p>
        </c:rich>
      </c:tx>
      <c:overlay val="0"/>
    </c:title>
    <c:plotArea>
      <c:layout/>
      <c:lineChart>
        <c:ser>
          <c:idx val="0"/>
          <c:order val="0"/>
          <c:tx>
            <c:strRef>
              <c:f>Cashflow!$A$38:$B$38</c:f>
            </c:strRef>
          </c:tx>
          <c:spPr>
            <a:ln cmpd="sng">
              <a:solidFill>
                <a:srgbClr val="4285F4"/>
              </a:solidFill>
            </a:ln>
          </c:spPr>
          <c:marker>
            <c:symbol val="none"/>
          </c:marker>
          <c:cat>
            <c:strRef>
              <c:f>Cashflow!$C$37:$Z$37</c:f>
            </c:strRef>
          </c:cat>
          <c:val>
            <c:numRef>
              <c:f>Cashflow!$C$38:$Z$38</c:f>
              <c:numCache/>
            </c:numRef>
          </c:val>
          <c:smooth val="0"/>
        </c:ser>
        <c:ser>
          <c:idx val="1"/>
          <c:order val="1"/>
          <c:tx>
            <c:strRef>
              <c:f>Cashflow!$A$36:$B$36</c:f>
            </c:strRef>
          </c:tx>
          <c:spPr>
            <a:ln cmpd="sng">
              <a:solidFill>
                <a:srgbClr val="DB4437"/>
              </a:solidFill>
            </a:ln>
          </c:spPr>
          <c:marker>
            <c:symbol val="none"/>
          </c:marker>
          <c:cat>
            <c:strRef>
              <c:f>Cashflow!$C$37:$Z$37</c:f>
            </c:strRef>
          </c:cat>
          <c:val>
            <c:numRef>
              <c:f>Cashflow!$C$36:$Z$36</c:f>
              <c:numCache/>
            </c:numRef>
          </c:val>
          <c:smooth val="0"/>
        </c:ser>
        <c:axId val="919409967"/>
        <c:axId val="613030671"/>
      </c:lineChart>
      <c:catAx>
        <c:axId val="91940996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13030671"/>
      </c:catAx>
      <c:valAx>
        <c:axId val="6130306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Closing Cash Balance</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19409967"/>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819150</xdr:colOff>
      <xdr:row>2</xdr:row>
      <xdr:rowOff>219075</xdr:rowOff>
    </xdr:from>
    <xdr:ext cx="2724150" cy="32861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34</xdr:row>
      <xdr:rowOff>0</xdr:rowOff>
    </xdr:from>
    <xdr:ext cx="74390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2.63" defaultRowHeight="15.75"/>
  <cols>
    <col customWidth="1" min="1" max="1" width="2.63"/>
  </cols>
  <sheetData>
    <row r="1">
      <c r="A1" s="1" t="s">
        <v>0</v>
      </c>
    </row>
    <row r="2">
      <c r="A2" s="2"/>
    </row>
    <row r="3">
      <c r="B3" s="3" t="s">
        <v>1</v>
      </c>
    </row>
    <row r="4">
      <c r="B4" s="4" t="s">
        <v>2</v>
      </c>
    </row>
    <row r="5">
      <c r="B5" s="4" t="s">
        <v>3</v>
      </c>
    </row>
    <row r="7">
      <c r="B7" s="5" t="s">
        <v>4</v>
      </c>
    </row>
    <row r="8">
      <c r="B8" s="2" t="s">
        <v>5</v>
      </c>
    </row>
    <row r="9">
      <c r="B9" s="2" t="s">
        <v>6</v>
      </c>
    </row>
    <row r="11">
      <c r="B11" s="5" t="s">
        <v>7</v>
      </c>
    </row>
    <row r="12">
      <c r="B12" s="2" t="s">
        <v>8</v>
      </c>
    </row>
    <row r="14">
      <c r="B14" s="5" t="s">
        <v>9</v>
      </c>
    </row>
    <row r="15">
      <c r="B15" s="2" t="s">
        <v>10</v>
      </c>
    </row>
    <row r="17">
      <c r="B17" s="5" t="s">
        <v>11</v>
      </c>
    </row>
    <row r="18">
      <c r="B18" s="2" t="s">
        <v>12</v>
      </c>
    </row>
    <row r="20">
      <c r="B20" s="6" t="s">
        <v>13</v>
      </c>
    </row>
    <row r="21">
      <c r="B21" s="7" t="s">
        <v>14</v>
      </c>
    </row>
    <row r="22">
      <c r="B22" s="7"/>
      <c r="C22" s="7"/>
      <c r="D22" s="7"/>
      <c r="E22" s="7"/>
      <c r="F22" s="7"/>
      <c r="G22" s="7"/>
      <c r="H22" s="7"/>
    </row>
    <row r="23">
      <c r="B23" s="7"/>
      <c r="C23" s="7"/>
      <c r="D23" s="7"/>
      <c r="E23" s="7"/>
      <c r="F23" s="7"/>
      <c r="G23" s="7"/>
      <c r="H23" s="7"/>
    </row>
    <row r="24">
      <c r="B24" s="7"/>
      <c r="C24" s="7"/>
      <c r="D24" s="7"/>
      <c r="E24" s="7"/>
      <c r="F24" s="7"/>
      <c r="G24" s="7"/>
      <c r="H24" s="7"/>
    </row>
    <row r="25">
      <c r="B25" s="7"/>
      <c r="C25" s="7"/>
      <c r="D25" s="7"/>
      <c r="E25" s="7"/>
      <c r="F25" s="7"/>
      <c r="G25" s="7"/>
      <c r="H25" s="7"/>
    </row>
  </sheetData>
  <mergeCells count="1">
    <mergeCell ref="B21:H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sheetPr>
  <sheetViews>
    <sheetView showGridLines="0" workbookViewId="0"/>
  </sheetViews>
  <sheetFormatPr customHeight="1" defaultColWidth="12.63" defaultRowHeight="15.75"/>
  <cols>
    <col customWidth="1" min="1" max="1" width="4.25"/>
    <col customWidth="1" min="3" max="3" width="25.0"/>
    <col customWidth="1" min="4" max="4" width="50.13"/>
  </cols>
  <sheetData>
    <row r="1">
      <c r="B1" s="8"/>
    </row>
    <row r="2">
      <c r="B2" s="9" t="s">
        <v>15</v>
      </c>
    </row>
    <row r="3">
      <c r="B3" s="8"/>
    </row>
    <row r="4">
      <c r="B4" s="10" t="s">
        <v>16</v>
      </c>
      <c r="C4" s="11" t="s">
        <v>17</v>
      </c>
      <c r="D4" s="11" t="s">
        <v>18</v>
      </c>
    </row>
    <row r="5">
      <c r="B5" s="12"/>
      <c r="C5" s="13" t="s">
        <v>19</v>
      </c>
      <c r="D5" s="2" t="s">
        <v>20</v>
      </c>
    </row>
    <row r="6">
      <c r="B6" s="14"/>
      <c r="C6" s="13" t="s">
        <v>21</v>
      </c>
      <c r="D6" s="2" t="s">
        <v>22</v>
      </c>
    </row>
    <row r="7">
      <c r="B7" s="15"/>
      <c r="C7" s="13" t="s">
        <v>23</v>
      </c>
      <c r="D7" s="2" t="s">
        <v>24</v>
      </c>
    </row>
    <row r="8">
      <c r="B8" s="16"/>
      <c r="C8" s="13" t="s">
        <v>25</v>
      </c>
      <c r="D8" s="2" t="s">
        <v>26</v>
      </c>
    </row>
    <row r="9">
      <c r="B9" s="17"/>
      <c r="C9" s="13" t="s">
        <v>27</v>
      </c>
      <c r="D9" s="2" t="s">
        <v>28</v>
      </c>
    </row>
    <row r="10">
      <c r="B10" s="8"/>
    </row>
    <row r="11">
      <c r="B11" s="18" t="s">
        <v>29</v>
      </c>
      <c r="C11" s="2" t="s">
        <v>30</v>
      </c>
    </row>
    <row r="12">
      <c r="B12" s="19"/>
      <c r="C12" s="2" t="s">
        <v>31</v>
      </c>
    </row>
    <row r="13">
      <c r="B13" s="20"/>
    </row>
    <row r="14">
      <c r="B14" s="20" t="s">
        <v>32</v>
      </c>
    </row>
    <row r="15">
      <c r="B15" s="21" t="s">
        <v>33</v>
      </c>
    </row>
    <row r="16">
      <c r="B16" s="8"/>
    </row>
    <row r="17">
      <c r="B17" s="8"/>
    </row>
    <row r="18">
      <c r="B18" s="8"/>
    </row>
    <row r="19">
      <c r="B19" s="8"/>
    </row>
    <row r="20">
      <c r="B20" s="8"/>
    </row>
    <row r="21">
      <c r="B21" s="8"/>
    </row>
    <row r="22">
      <c r="B22" s="8"/>
    </row>
    <row r="23">
      <c r="B23" s="8"/>
    </row>
    <row r="24">
      <c r="B24" s="8"/>
    </row>
    <row r="25">
      <c r="B25" s="8"/>
    </row>
    <row r="26">
      <c r="B26" s="8"/>
    </row>
    <row r="27">
      <c r="B27" s="8"/>
    </row>
    <row r="28">
      <c r="B28" s="8"/>
    </row>
    <row r="29">
      <c r="B29" s="8"/>
    </row>
    <row r="30">
      <c r="B30" s="8"/>
    </row>
    <row r="31">
      <c r="B31" s="8"/>
    </row>
    <row r="32">
      <c r="B32" s="8"/>
    </row>
    <row r="33">
      <c r="B33" s="8"/>
    </row>
    <row r="34">
      <c r="B34" s="8"/>
    </row>
    <row r="35">
      <c r="B35" s="8"/>
    </row>
    <row r="36">
      <c r="B36" s="8"/>
    </row>
    <row r="37">
      <c r="B37" s="8"/>
    </row>
    <row r="38">
      <c r="B38" s="8"/>
    </row>
    <row r="39">
      <c r="B39" s="8"/>
    </row>
    <row r="40">
      <c r="B40" s="8"/>
    </row>
    <row r="41">
      <c r="B41" s="8"/>
    </row>
    <row r="42">
      <c r="B42" s="8"/>
    </row>
    <row r="43">
      <c r="B43" s="8"/>
    </row>
    <row r="44">
      <c r="B44" s="8"/>
    </row>
    <row r="45">
      <c r="B45" s="8"/>
    </row>
    <row r="46">
      <c r="B46" s="8"/>
    </row>
    <row r="47">
      <c r="B47" s="8"/>
    </row>
    <row r="48">
      <c r="B48" s="8"/>
    </row>
    <row r="49">
      <c r="B49" s="8"/>
    </row>
    <row r="50">
      <c r="B50" s="8"/>
    </row>
    <row r="51">
      <c r="B51" s="8"/>
    </row>
    <row r="52">
      <c r="B52" s="8"/>
    </row>
    <row r="53">
      <c r="B53" s="8"/>
    </row>
    <row r="54">
      <c r="B54" s="8"/>
    </row>
    <row r="55">
      <c r="B55" s="8"/>
    </row>
    <row r="56">
      <c r="B56" s="8"/>
    </row>
    <row r="57">
      <c r="B57" s="8"/>
    </row>
    <row r="58">
      <c r="B58" s="8"/>
    </row>
    <row r="59">
      <c r="B59" s="8"/>
    </row>
    <row r="60">
      <c r="B60" s="8"/>
    </row>
    <row r="61">
      <c r="B61" s="8"/>
    </row>
    <row r="62">
      <c r="B62" s="8"/>
    </row>
    <row r="63">
      <c r="B63" s="8"/>
    </row>
    <row r="64">
      <c r="B64" s="8"/>
    </row>
    <row r="65">
      <c r="B65" s="8"/>
    </row>
    <row r="66">
      <c r="B66" s="8"/>
    </row>
    <row r="67">
      <c r="B67" s="8"/>
    </row>
    <row r="68">
      <c r="B68" s="8"/>
    </row>
    <row r="69">
      <c r="B69" s="8"/>
    </row>
    <row r="70">
      <c r="B70" s="8"/>
    </row>
    <row r="71">
      <c r="B71" s="8"/>
    </row>
    <row r="72">
      <c r="B72" s="8"/>
    </row>
    <row r="73">
      <c r="B73" s="8"/>
    </row>
    <row r="74">
      <c r="B74" s="8"/>
    </row>
    <row r="75">
      <c r="B75" s="8"/>
    </row>
    <row r="76">
      <c r="B76" s="8"/>
    </row>
    <row r="77">
      <c r="B77" s="8"/>
    </row>
    <row r="78">
      <c r="B78" s="8"/>
    </row>
    <row r="79">
      <c r="B79" s="8"/>
    </row>
    <row r="80">
      <c r="B80" s="8"/>
    </row>
    <row r="81">
      <c r="B81" s="8"/>
    </row>
    <row r="82">
      <c r="B82" s="8"/>
    </row>
    <row r="83">
      <c r="B83" s="8"/>
    </row>
    <row r="84">
      <c r="B84" s="8"/>
    </row>
    <row r="85">
      <c r="B85" s="8"/>
    </row>
    <row r="86">
      <c r="B86" s="8"/>
    </row>
    <row r="87">
      <c r="B87" s="8"/>
    </row>
    <row r="88">
      <c r="B88" s="8"/>
    </row>
    <row r="89">
      <c r="B89" s="8"/>
    </row>
    <row r="90">
      <c r="B90" s="8"/>
    </row>
    <row r="91">
      <c r="B91" s="8"/>
    </row>
    <row r="92">
      <c r="B92" s="8"/>
    </row>
    <row r="93">
      <c r="B93" s="8"/>
    </row>
    <row r="94">
      <c r="B94" s="8"/>
    </row>
    <row r="95">
      <c r="B95" s="8"/>
    </row>
    <row r="96">
      <c r="B96" s="8"/>
    </row>
    <row r="97">
      <c r="B97" s="8"/>
    </row>
    <row r="98">
      <c r="B98" s="8"/>
    </row>
    <row r="99">
      <c r="B99" s="8"/>
    </row>
    <row r="100">
      <c r="B100" s="8"/>
    </row>
    <row r="101">
      <c r="B101" s="8"/>
    </row>
    <row r="102">
      <c r="B102" s="8"/>
    </row>
    <row r="103">
      <c r="B103" s="8"/>
    </row>
    <row r="104">
      <c r="B104" s="8"/>
    </row>
    <row r="105">
      <c r="B105" s="8"/>
    </row>
    <row r="106">
      <c r="B106" s="8"/>
    </row>
    <row r="107">
      <c r="B107" s="8"/>
    </row>
    <row r="108">
      <c r="B108" s="8"/>
    </row>
    <row r="109">
      <c r="B109" s="8"/>
    </row>
    <row r="110">
      <c r="B110" s="8"/>
    </row>
    <row r="111">
      <c r="B111" s="8"/>
    </row>
    <row r="112">
      <c r="B112" s="8"/>
    </row>
    <row r="113">
      <c r="B113" s="8"/>
    </row>
    <row r="114">
      <c r="B114" s="8"/>
    </row>
    <row r="115">
      <c r="B115" s="8"/>
    </row>
    <row r="116">
      <c r="B116" s="8"/>
    </row>
    <row r="117">
      <c r="B117" s="8"/>
    </row>
    <row r="118">
      <c r="B118" s="8"/>
    </row>
    <row r="119">
      <c r="B119" s="8"/>
    </row>
    <row r="120">
      <c r="B120" s="8"/>
    </row>
    <row r="121">
      <c r="B121" s="8"/>
    </row>
    <row r="122">
      <c r="B122" s="8"/>
    </row>
    <row r="123">
      <c r="B123" s="8"/>
    </row>
    <row r="124">
      <c r="B124" s="8"/>
    </row>
    <row r="125">
      <c r="B125" s="8"/>
    </row>
    <row r="126">
      <c r="B126" s="8"/>
    </row>
    <row r="127">
      <c r="B127" s="8"/>
    </row>
    <row r="128">
      <c r="B128" s="8"/>
    </row>
    <row r="129">
      <c r="B129" s="8"/>
    </row>
    <row r="130">
      <c r="B130" s="8"/>
    </row>
    <row r="131">
      <c r="B131" s="8"/>
    </row>
    <row r="132">
      <c r="B132" s="8"/>
    </row>
    <row r="133">
      <c r="B133" s="8"/>
    </row>
    <row r="134">
      <c r="B134" s="8"/>
    </row>
    <row r="135">
      <c r="B135" s="8"/>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row r="1001">
      <c r="B1001" s="8"/>
    </row>
    <row r="1002">
      <c r="B1002"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showGridLines="0" workbookViewId="0">
      <pane xSplit="1.0" ySplit="8.0" topLeftCell="B9" activePane="bottomRight" state="frozen"/>
      <selection activeCell="B1" sqref="B1" pane="topRight"/>
      <selection activeCell="A9" sqref="A9" pane="bottomLeft"/>
      <selection activeCell="B9" sqref="B9" pane="bottomRight"/>
    </sheetView>
  </sheetViews>
  <sheetFormatPr customHeight="1" defaultColWidth="12.63" defaultRowHeight="15.75"/>
  <cols>
    <col customWidth="1" min="1" max="1" width="26.25"/>
    <col customWidth="1" min="2" max="2" width="16.25"/>
    <col customWidth="1" min="3" max="3" width="25.0"/>
    <col customWidth="1" min="4" max="4" width="9.88"/>
    <col customWidth="1" min="5" max="5" width="40.5"/>
  </cols>
  <sheetData>
    <row r="1">
      <c r="A1" s="3" t="s">
        <v>23</v>
      </c>
      <c r="D1" s="22"/>
      <c r="E1" s="8"/>
    </row>
    <row r="2">
      <c r="D2" s="22"/>
      <c r="E2" s="8"/>
    </row>
    <row r="3">
      <c r="A3" s="13" t="s">
        <v>34</v>
      </c>
      <c r="B3" s="23" t="s">
        <v>35</v>
      </c>
      <c r="D3" s="22"/>
      <c r="E3" s="8"/>
    </row>
    <row r="4">
      <c r="A4" s="4" t="s">
        <v>35</v>
      </c>
      <c r="B4" s="4" t="s">
        <v>36</v>
      </c>
      <c r="D4" s="22"/>
      <c r="E4" s="8"/>
    </row>
    <row r="5">
      <c r="A5" s="4" t="s">
        <v>37</v>
      </c>
      <c r="B5" s="4" t="s">
        <v>38</v>
      </c>
      <c r="D5" s="22"/>
      <c r="E5" s="8"/>
    </row>
    <row r="6">
      <c r="A6" s="4" t="s">
        <v>39</v>
      </c>
      <c r="B6" s="4" t="s">
        <v>40</v>
      </c>
      <c r="D6" s="22"/>
      <c r="E6" s="8"/>
    </row>
    <row r="7">
      <c r="D7" s="22"/>
      <c r="E7" s="8"/>
    </row>
    <row r="8">
      <c r="A8" s="24" t="s">
        <v>41</v>
      </c>
      <c r="B8" s="25" t="s">
        <v>42</v>
      </c>
      <c r="C8" s="24" t="s">
        <v>43</v>
      </c>
      <c r="D8" s="26" t="s">
        <v>44</v>
      </c>
      <c r="E8" s="27" t="s">
        <v>45</v>
      </c>
      <c r="F8" s="28"/>
      <c r="G8" s="28"/>
      <c r="H8" s="28"/>
      <c r="I8" s="28"/>
      <c r="J8" s="28"/>
      <c r="K8" s="28"/>
      <c r="L8" s="28"/>
      <c r="M8" s="28"/>
      <c r="N8" s="28"/>
      <c r="O8" s="28"/>
      <c r="P8" s="28"/>
      <c r="Q8" s="28"/>
      <c r="R8" s="28"/>
      <c r="S8" s="28"/>
      <c r="T8" s="28"/>
      <c r="U8" s="28"/>
      <c r="V8" s="28"/>
      <c r="W8" s="28"/>
      <c r="X8" s="28"/>
      <c r="Y8" s="28"/>
      <c r="Z8" s="28"/>
    </row>
    <row r="9">
      <c r="A9" s="2" t="s">
        <v>46</v>
      </c>
      <c r="B9" s="29">
        <v>0.1</v>
      </c>
      <c r="C9" s="30" t="s">
        <v>47</v>
      </c>
      <c r="D9" s="31">
        <f>average(Scenarios!B6:I6)</f>
        <v>93.75</v>
      </c>
      <c r="E9" s="32" t="s">
        <v>48</v>
      </c>
    </row>
    <row r="10">
      <c r="A10" s="2" t="s">
        <v>49</v>
      </c>
      <c r="B10" s="29">
        <v>0.1</v>
      </c>
      <c r="C10" s="2" t="s">
        <v>50</v>
      </c>
      <c r="D10" s="33">
        <f>sum(Workings!G18:I18)/sum(Workings!G6:I6)</f>
        <v>1.176470588</v>
      </c>
      <c r="E10" s="32" t="s">
        <v>51</v>
      </c>
    </row>
    <row r="11">
      <c r="A11" s="2" t="s">
        <v>52</v>
      </c>
      <c r="B11" s="29">
        <v>0.55</v>
      </c>
      <c r="C11" s="2" t="s">
        <v>53</v>
      </c>
      <c r="D11" s="34">
        <f>sum(Workings!G7:I7)/sum(Workings!G6:I6)</f>
        <v>0.4635294118</v>
      </c>
      <c r="E11" s="32" t="s">
        <v>54</v>
      </c>
    </row>
    <row r="12">
      <c r="B12" s="29">
        <v>0.6</v>
      </c>
      <c r="C12" s="2" t="s">
        <v>55</v>
      </c>
      <c r="D12" s="22"/>
      <c r="E12" s="35"/>
    </row>
    <row r="13">
      <c r="A13" s="2" t="s">
        <v>56</v>
      </c>
      <c r="B13" s="29">
        <v>0.6</v>
      </c>
      <c r="C13" s="2" t="s">
        <v>57</v>
      </c>
      <c r="D13" s="34">
        <f>Workings!I10/Workings!I9</f>
        <v>0.5386363636</v>
      </c>
      <c r="E13" s="36">
        <v>43313.0</v>
      </c>
    </row>
    <row r="14">
      <c r="A14" s="2" t="s">
        <v>58</v>
      </c>
      <c r="B14" s="29">
        <f>D14</f>
        <v>0.4135021097</v>
      </c>
      <c r="C14" s="2" t="s">
        <v>59</v>
      </c>
      <c r="D14" s="34">
        <f>Workings!I12/Workings!I10</f>
        <v>0.4135021097</v>
      </c>
      <c r="E14" s="36">
        <v>43313.0</v>
      </c>
    </row>
    <row r="15">
      <c r="A15" s="37" t="s">
        <v>60</v>
      </c>
      <c r="B15" s="29">
        <v>0.1</v>
      </c>
      <c r="C15" s="2" t="s">
        <v>50</v>
      </c>
      <c r="D15" s="38">
        <f>sum(Workings!G13:I13)/sum(Workings!G12:I12)</f>
        <v>1.261324042</v>
      </c>
      <c r="E15" s="32" t="s">
        <v>54</v>
      </c>
    </row>
    <row r="16">
      <c r="A16" s="37" t="s">
        <v>61</v>
      </c>
      <c r="B16" s="39">
        <v>5.0</v>
      </c>
      <c r="C16" s="2" t="s">
        <v>59</v>
      </c>
      <c r="D16" s="40">
        <v>5.0</v>
      </c>
      <c r="E16" s="32" t="s">
        <v>62</v>
      </c>
    </row>
    <row r="17">
      <c r="A17" s="2" t="s">
        <v>63</v>
      </c>
      <c r="B17" s="41">
        <v>500000.0</v>
      </c>
      <c r="D17" s="22"/>
      <c r="E17" s="32" t="s">
        <v>64</v>
      </c>
    </row>
    <row r="18">
      <c r="B18" s="42"/>
      <c r="D18" s="22"/>
      <c r="E18" s="35"/>
    </row>
    <row r="19">
      <c r="B19" s="42"/>
      <c r="D19" s="22"/>
      <c r="E19" s="35"/>
    </row>
    <row r="20">
      <c r="B20" s="42"/>
      <c r="D20" s="22"/>
      <c r="E20" s="35"/>
    </row>
    <row r="21">
      <c r="B21" s="43"/>
      <c r="D21" s="22"/>
      <c r="E21" s="35"/>
    </row>
    <row r="22">
      <c r="B22" s="43"/>
      <c r="D22" s="22"/>
      <c r="E22" s="35"/>
    </row>
    <row r="23">
      <c r="B23" s="43"/>
      <c r="D23" s="22"/>
      <c r="E23" s="35"/>
    </row>
    <row r="24">
      <c r="B24" s="43"/>
      <c r="D24" s="22"/>
      <c r="E24" s="35"/>
    </row>
    <row r="25">
      <c r="B25" s="43"/>
      <c r="D25" s="22"/>
      <c r="E25" s="35"/>
    </row>
    <row r="26">
      <c r="B26" s="43"/>
      <c r="D26" s="22"/>
      <c r="E26" s="35"/>
    </row>
    <row r="27">
      <c r="B27" s="43"/>
      <c r="D27" s="22"/>
      <c r="E27" s="35"/>
    </row>
    <row r="28">
      <c r="B28" s="43"/>
      <c r="D28" s="22"/>
      <c r="E28" s="35"/>
    </row>
    <row r="29">
      <c r="B29" s="43"/>
      <c r="D29" s="22"/>
      <c r="E29" s="35"/>
    </row>
    <row r="30">
      <c r="B30" s="43"/>
      <c r="D30" s="22"/>
      <c r="E30" s="35"/>
    </row>
    <row r="31">
      <c r="B31" s="43"/>
      <c r="D31" s="22"/>
      <c r="E31" s="35"/>
    </row>
    <row r="32">
      <c r="B32" s="43"/>
      <c r="D32" s="22"/>
      <c r="E32" s="35"/>
    </row>
    <row r="33">
      <c r="B33" s="43"/>
      <c r="D33" s="22"/>
      <c r="E33" s="35"/>
    </row>
    <row r="34">
      <c r="B34" s="43"/>
      <c r="D34" s="22"/>
      <c r="E34" s="35"/>
    </row>
    <row r="35">
      <c r="B35" s="43"/>
      <c r="D35" s="22"/>
      <c r="E35" s="35"/>
    </row>
    <row r="36">
      <c r="B36" s="43"/>
      <c r="D36" s="22"/>
      <c r="E36" s="35"/>
    </row>
    <row r="37">
      <c r="B37" s="43"/>
      <c r="D37" s="22"/>
      <c r="E37" s="35"/>
    </row>
    <row r="38">
      <c r="B38" s="43"/>
      <c r="D38" s="22"/>
      <c r="E38" s="35"/>
    </row>
    <row r="39">
      <c r="B39" s="43"/>
      <c r="D39" s="22"/>
      <c r="E39" s="35"/>
    </row>
    <row r="40">
      <c r="B40" s="43"/>
      <c r="D40" s="22"/>
      <c r="E40" s="35"/>
    </row>
    <row r="41">
      <c r="B41" s="43"/>
      <c r="D41" s="22"/>
      <c r="E41" s="35"/>
    </row>
    <row r="42">
      <c r="B42" s="43"/>
      <c r="D42" s="22"/>
      <c r="E42" s="35"/>
    </row>
    <row r="43">
      <c r="B43" s="43"/>
      <c r="D43" s="22"/>
      <c r="E43" s="35"/>
    </row>
    <row r="44">
      <c r="B44" s="43"/>
      <c r="D44" s="22"/>
      <c r="E44" s="35"/>
    </row>
    <row r="45">
      <c r="B45" s="43"/>
      <c r="D45" s="22"/>
      <c r="E45" s="35"/>
    </row>
    <row r="46">
      <c r="B46" s="43"/>
      <c r="D46" s="22"/>
      <c r="E46" s="35"/>
    </row>
    <row r="47">
      <c r="B47" s="43"/>
      <c r="D47" s="22"/>
      <c r="E47" s="35"/>
    </row>
    <row r="48">
      <c r="B48" s="43"/>
      <c r="D48" s="22"/>
      <c r="E48" s="35"/>
    </row>
    <row r="49">
      <c r="B49" s="43"/>
      <c r="D49" s="22"/>
      <c r="E49" s="35"/>
    </row>
    <row r="50">
      <c r="B50" s="43"/>
      <c r="D50" s="22"/>
      <c r="E50" s="35"/>
    </row>
    <row r="51">
      <c r="B51" s="43"/>
      <c r="D51" s="22"/>
      <c r="E51" s="35"/>
    </row>
    <row r="52">
      <c r="B52" s="43"/>
      <c r="D52" s="22"/>
      <c r="E52" s="35"/>
    </row>
    <row r="53">
      <c r="B53" s="43"/>
      <c r="D53" s="22"/>
      <c r="E53" s="35"/>
    </row>
    <row r="54">
      <c r="B54" s="43"/>
      <c r="D54" s="22"/>
      <c r="E54" s="35"/>
    </row>
    <row r="55">
      <c r="B55" s="43"/>
      <c r="D55" s="22"/>
      <c r="E55" s="35"/>
    </row>
    <row r="56">
      <c r="B56" s="43"/>
      <c r="D56" s="22"/>
      <c r="E56" s="35"/>
    </row>
    <row r="57">
      <c r="B57" s="43"/>
      <c r="D57" s="22"/>
      <c r="E57" s="35"/>
    </row>
    <row r="58">
      <c r="B58" s="43"/>
      <c r="D58" s="22"/>
      <c r="E58" s="35"/>
    </row>
    <row r="59">
      <c r="B59" s="43"/>
      <c r="D59" s="22"/>
      <c r="E59" s="35"/>
    </row>
    <row r="60">
      <c r="B60" s="43"/>
      <c r="D60" s="22"/>
      <c r="E60" s="35"/>
    </row>
    <row r="61">
      <c r="B61" s="43"/>
      <c r="D61" s="22"/>
      <c r="E61" s="35"/>
    </row>
    <row r="62">
      <c r="B62" s="43"/>
      <c r="D62" s="22"/>
      <c r="E62" s="35"/>
    </row>
    <row r="63">
      <c r="B63" s="43"/>
      <c r="D63" s="22"/>
      <c r="E63" s="35"/>
    </row>
    <row r="64">
      <c r="B64" s="43"/>
      <c r="D64" s="22"/>
      <c r="E64" s="35"/>
    </row>
    <row r="65">
      <c r="B65" s="43"/>
      <c r="D65" s="22"/>
      <c r="E65" s="35"/>
    </row>
    <row r="66">
      <c r="B66" s="43"/>
      <c r="D66" s="22"/>
      <c r="E66" s="35"/>
    </row>
    <row r="67">
      <c r="B67" s="43"/>
      <c r="D67" s="22"/>
      <c r="E67" s="35"/>
    </row>
    <row r="68">
      <c r="B68" s="43"/>
      <c r="D68" s="22"/>
      <c r="E68" s="35"/>
    </row>
    <row r="69">
      <c r="B69" s="43"/>
      <c r="D69" s="22"/>
      <c r="E69" s="35"/>
    </row>
    <row r="70">
      <c r="B70" s="43"/>
      <c r="D70" s="22"/>
      <c r="E70" s="35"/>
    </row>
    <row r="71">
      <c r="B71" s="43"/>
      <c r="D71" s="22"/>
      <c r="E71" s="35"/>
    </row>
    <row r="72">
      <c r="B72" s="43"/>
      <c r="D72" s="22"/>
      <c r="E72" s="35"/>
    </row>
    <row r="73">
      <c r="B73" s="43"/>
      <c r="D73" s="22"/>
      <c r="E73" s="35"/>
    </row>
    <row r="74">
      <c r="B74" s="43"/>
      <c r="D74" s="22"/>
      <c r="E74" s="35"/>
    </row>
    <row r="75">
      <c r="B75" s="43"/>
      <c r="D75" s="22"/>
      <c r="E75" s="35"/>
    </row>
    <row r="76">
      <c r="B76" s="43"/>
      <c r="D76" s="22"/>
      <c r="E76" s="35"/>
    </row>
    <row r="77">
      <c r="B77" s="43"/>
      <c r="D77" s="22"/>
      <c r="E77" s="35"/>
    </row>
    <row r="78">
      <c r="B78" s="43"/>
      <c r="D78" s="22"/>
      <c r="E78" s="35"/>
    </row>
    <row r="79">
      <c r="B79" s="43"/>
      <c r="D79" s="22"/>
      <c r="E79" s="35"/>
    </row>
    <row r="80">
      <c r="B80" s="43"/>
      <c r="D80" s="22"/>
      <c r="E80" s="35"/>
    </row>
    <row r="81">
      <c r="B81" s="43"/>
      <c r="D81" s="22"/>
      <c r="E81" s="35"/>
    </row>
    <row r="82">
      <c r="B82" s="43"/>
      <c r="D82" s="22"/>
      <c r="E82" s="35"/>
    </row>
    <row r="83">
      <c r="B83" s="43"/>
      <c r="D83" s="22"/>
      <c r="E83" s="35"/>
    </row>
    <row r="84">
      <c r="B84" s="43"/>
      <c r="D84" s="22"/>
      <c r="E84" s="35"/>
    </row>
    <row r="85">
      <c r="B85" s="43"/>
      <c r="D85" s="22"/>
      <c r="E85" s="35"/>
    </row>
    <row r="86">
      <c r="B86" s="43"/>
      <c r="D86" s="22"/>
      <c r="E86" s="35"/>
    </row>
    <row r="87">
      <c r="B87" s="43"/>
      <c r="D87" s="22"/>
      <c r="E87" s="35"/>
    </row>
    <row r="88">
      <c r="B88" s="43"/>
      <c r="D88" s="22"/>
      <c r="E88" s="35"/>
    </row>
    <row r="89">
      <c r="B89" s="43"/>
      <c r="D89" s="22"/>
      <c r="E89" s="35"/>
    </row>
    <row r="90">
      <c r="B90" s="43"/>
      <c r="D90" s="22"/>
      <c r="E90" s="35"/>
    </row>
    <row r="91">
      <c r="B91" s="43"/>
      <c r="D91" s="22"/>
      <c r="E91" s="35"/>
    </row>
    <row r="92">
      <c r="B92" s="43"/>
      <c r="D92" s="22"/>
      <c r="E92" s="35"/>
    </row>
    <row r="93">
      <c r="B93" s="43"/>
      <c r="D93" s="22"/>
      <c r="E93" s="35"/>
    </row>
    <row r="94">
      <c r="B94" s="43"/>
      <c r="D94" s="22"/>
      <c r="E94" s="35"/>
    </row>
    <row r="95">
      <c r="B95" s="43"/>
      <c r="D95" s="22"/>
      <c r="E95" s="35"/>
    </row>
    <row r="96">
      <c r="B96" s="43"/>
      <c r="D96" s="22"/>
      <c r="E96" s="35"/>
    </row>
    <row r="97">
      <c r="B97" s="43"/>
      <c r="D97" s="22"/>
      <c r="E97" s="35"/>
    </row>
    <row r="98">
      <c r="B98" s="43"/>
      <c r="D98" s="22"/>
      <c r="E98" s="35"/>
    </row>
    <row r="99">
      <c r="B99" s="43"/>
      <c r="D99" s="22"/>
      <c r="E99" s="35"/>
    </row>
    <row r="100">
      <c r="B100" s="43"/>
      <c r="D100" s="22"/>
      <c r="E100" s="35"/>
    </row>
    <row r="101">
      <c r="B101" s="43"/>
      <c r="D101" s="22"/>
      <c r="E101" s="35"/>
    </row>
    <row r="102">
      <c r="B102" s="43"/>
      <c r="D102" s="22"/>
      <c r="E102" s="35"/>
    </row>
    <row r="103">
      <c r="B103" s="43"/>
      <c r="D103" s="22"/>
      <c r="E103" s="35"/>
    </row>
    <row r="104">
      <c r="B104" s="43"/>
      <c r="D104" s="22"/>
      <c r="E104" s="35"/>
    </row>
    <row r="105">
      <c r="B105" s="43"/>
      <c r="D105" s="22"/>
      <c r="E105" s="35"/>
    </row>
    <row r="106">
      <c r="B106" s="43"/>
      <c r="D106" s="22"/>
      <c r="E106" s="35"/>
    </row>
    <row r="107">
      <c r="B107" s="43"/>
      <c r="D107" s="22"/>
      <c r="E107" s="35"/>
    </row>
    <row r="108">
      <c r="B108" s="43"/>
      <c r="D108" s="22"/>
      <c r="E108" s="35"/>
    </row>
    <row r="109">
      <c r="B109" s="43"/>
      <c r="D109" s="22"/>
      <c r="E109" s="35"/>
    </row>
    <row r="110">
      <c r="B110" s="43"/>
      <c r="D110" s="22"/>
      <c r="E110" s="35"/>
    </row>
  </sheetData>
  <dataValidations>
    <dataValidation type="list" allowBlank="1" sqref="B3">
      <formula1>Scenarios!$A$6:$A$8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7.63"/>
    <col customWidth="1" min="2" max="2" width="10.5"/>
    <col customWidth="1" min="3" max="3" width="8.38"/>
    <col customWidth="1" hidden="1" min="4" max="4" width="6.63"/>
    <col customWidth="1" min="5" max="5" width="2.38"/>
    <col customWidth="1" min="6" max="6" width="7.38"/>
    <col customWidth="1" min="7" max="7" width="10.5"/>
    <col customWidth="1" min="8" max="8" width="8.38"/>
    <col customWidth="1" min="9" max="9" width="7.75"/>
    <col customWidth="1" hidden="1" min="10" max="12" width="7.25"/>
    <col customWidth="1" min="13" max="13" width="2.5"/>
    <col customWidth="1" min="14" max="15" width="7.38"/>
    <col customWidth="1" min="16" max="16" width="9.13"/>
    <col customWidth="1" min="17" max="19" width="8.38"/>
    <col customWidth="1" min="20" max="21" width="7.75"/>
    <col customWidth="1" hidden="1" min="22" max="28" width="6.13"/>
  </cols>
  <sheetData>
    <row r="1">
      <c r="A1" s="44"/>
      <c r="B1" s="45" t="s">
        <v>65</v>
      </c>
      <c r="C1" s="45" t="s">
        <v>66</v>
      </c>
      <c r="D1" s="46" t="s">
        <v>67</v>
      </c>
      <c r="E1" s="45"/>
      <c r="F1" s="45" t="s">
        <v>68</v>
      </c>
      <c r="G1" s="45" t="s">
        <v>65</v>
      </c>
      <c r="H1" s="45" t="s">
        <v>66</v>
      </c>
      <c r="I1" s="45" t="s">
        <v>66</v>
      </c>
      <c r="J1" s="46" t="s">
        <v>67</v>
      </c>
      <c r="K1" s="46" t="s">
        <v>67</v>
      </c>
      <c r="L1" s="46" t="s">
        <v>67</v>
      </c>
      <c r="M1" s="45"/>
      <c r="N1" s="45" t="s">
        <v>68</v>
      </c>
      <c r="O1" s="45" t="s">
        <v>68</v>
      </c>
      <c r="P1" s="45" t="s">
        <v>68</v>
      </c>
      <c r="Q1" s="45" t="s">
        <v>66</v>
      </c>
      <c r="R1" s="45" t="s">
        <v>66</v>
      </c>
      <c r="S1" s="45" t="s">
        <v>66</v>
      </c>
      <c r="T1" s="45" t="s">
        <v>66</v>
      </c>
      <c r="U1" s="45" t="s">
        <v>66</v>
      </c>
      <c r="V1" s="46" t="s">
        <v>67</v>
      </c>
      <c r="W1" s="46" t="s">
        <v>67</v>
      </c>
      <c r="X1" s="46" t="s">
        <v>67</v>
      </c>
      <c r="Y1" s="46" t="s">
        <v>67</v>
      </c>
      <c r="Z1" s="46" t="s">
        <v>67</v>
      </c>
      <c r="AA1" s="46" t="s">
        <v>67</v>
      </c>
      <c r="AB1" s="46" t="s">
        <v>67</v>
      </c>
    </row>
    <row r="2">
      <c r="A2" s="47"/>
      <c r="D2" s="48"/>
      <c r="E2" s="48"/>
      <c r="F2" s="48">
        <v>2018.0</v>
      </c>
      <c r="G2" s="48">
        <v>2018.0</v>
      </c>
      <c r="H2" s="48">
        <v>2019.0</v>
      </c>
      <c r="I2" s="48">
        <v>2019.0</v>
      </c>
      <c r="J2" s="49">
        <v>2018.0</v>
      </c>
      <c r="K2" s="49">
        <v>2019.0</v>
      </c>
      <c r="L2" s="49">
        <v>2019.0</v>
      </c>
      <c r="M2" s="48"/>
      <c r="N2" s="48">
        <v>2018.0</v>
      </c>
      <c r="O2" s="48">
        <v>2018.0</v>
      </c>
      <c r="P2" s="48">
        <v>2018.0</v>
      </c>
      <c r="Q2" s="48">
        <v>2018.0</v>
      </c>
      <c r="R2" s="48">
        <v>2019.0</v>
      </c>
      <c r="S2" s="48">
        <v>2019.0</v>
      </c>
      <c r="T2" s="48">
        <v>2019.0</v>
      </c>
      <c r="U2" s="48">
        <v>2019.0</v>
      </c>
      <c r="V2" s="49">
        <v>2018.0</v>
      </c>
      <c r="W2" s="49">
        <v>2018.0</v>
      </c>
      <c r="X2" s="49">
        <v>2018.0</v>
      </c>
      <c r="Y2" s="49">
        <v>2019.0</v>
      </c>
      <c r="Z2" s="49">
        <v>2019.0</v>
      </c>
      <c r="AA2" s="49">
        <v>2019.0</v>
      </c>
      <c r="AB2" s="49">
        <v>2019.0</v>
      </c>
    </row>
    <row r="3">
      <c r="A3" s="13" t="s">
        <v>41</v>
      </c>
      <c r="B3" s="48">
        <v>2018.0</v>
      </c>
      <c r="C3" s="48">
        <v>2019.0</v>
      </c>
      <c r="D3" s="48"/>
      <c r="E3" s="48"/>
      <c r="F3" s="48" t="s">
        <v>69</v>
      </c>
      <c r="G3" s="48" t="s">
        <v>70</v>
      </c>
      <c r="H3" s="48" t="s">
        <v>69</v>
      </c>
      <c r="I3" s="48" t="s">
        <v>70</v>
      </c>
      <c r="J3" s="49" t="s">
        <v>70</v>
      </c>
      <c r="K3" s="49" t="s">
        <v>69</v>
      </c>
      <c r="L3" s="49" t="s">
        <v>70</v>
      </c>
      <c r="M3" s="48"/>
      <c r="N3" s="48" t="s">
        <v>71</v>
      </c>
      <c r="O3" s="48" t="s">
        <v>72</v>
      </c>
      <c r="P3" s="48" t="s">
        <v>73</v>
      </c>
      <c r="Q3" s="48" t="s">
        <v>74</v>
      </c>
      <c r="R3" s="48" t="s">
        <v>71</v>
      </c>
      <c r="S3" s="48" t="s">
        <v>72</v>
      </c>
      <c r="T3" s="48" t="s">
        <v>73</v>
      </c>
      <c r="U3" s="48" t="s">
        <v>74</v>
      </c>
      <c r="V3" s="49" t="s">
        <v>72</v>
      </c>
      <c r="W3" s="49" t="s">
        <v>73</v>
      </c>
      <c r="X3" s="49" t="s">
        <v>74</v>
      </c>
      <c r="Y3" s="49" t="s">
        <v>71</v>
      </c>
      <c r="Z3" s="49" t="s">
        <v>72</v>
      </c>
      <c r="AA3" s="49" t="s">
        <v>73</v>
      </c>
      <c r="AB3" s="49" t="s">
        <v>74</v>
      </c>
    </row>
    <row r="4">
      <c r="A4" s="50" t="s">
        <v>75</v>
      </c>
      <c r="B4" s="51"/>
      <c r="C4" s="51"/>
      <c r="D4" s="52"/>
      <c r="E4" s="22"/>
      <c r="F4" s="51"/>
      <c r="G4" s="51"/>
      <c r="H4" s="51"/>
      <c r="I4" s="51"/>
      <c r="J4" s="51"/>
      <c r="K4" s="51"/>
      <c r="L4" s="51"/>
      <c r="M4" s="22"/>
      <c r="N4" s="51"/>
      <c r="O4" s="51"/>
      <c r="P4" s="51"/>
      <c r="Q4" s="51"/>
      <c r="R4" s="51"/>
      <c r="S4" s="51"/>
      <c r="T4" s="51"/>
      <c r="U4" s="51"/>
      <c r="V4" s="51"/>
      <c r="W4" s="51"/>
      <c r="X4" s="51"/>
      <c r="Y4" s="51"/>
      <c r="Z4" s="51"/>
      <c r="AA4" s="51"/>
      <c r="AB4" s="51"/>
    </row>
    <row r="5">
      <c r="B5" s="22"/>
      <c r="C5" s="22"/>
      <c r="D5" s="49"/>
      <c r="E5" s="22"/>
      <c r="F5" s="22"/>
      <c r="G5" s="22"/>
      <c r="H5" s="22"/>
      <c r="I5" s="22"/>
      <c r="J5" s="22"/>
      <c r="K5" s="22"/>
      <c r="L5" s="22"/>
      <c r="M5" s="22"/>
      <c r="N5" s="22"/>
      <c r="O5" s="22"/>
      <c r="P5" s="22"/>
      <c r="Q5" s="22"/>
      <c r="R5" s="22"/>
      <c r="S5" s="22"/>
      <c r="T5" s="22"/>
      <c r="U5" s="22"/>
      <c r="V5" s="22"/>
      <c r="W5" s="22"/>
      <c r="X5" s="22"/>
      <c r="Y5" s="22"/>
      <c r="Z5" s="22"/>
      <c r="AA5" s="22"/>
      <c r="AB5" s="22"/>
    </row>
    <row r="6">
      <c r="A6" s="2" t="s">
        <v>76</v>
      </c>
      <c r="B6" s="53">
        <f>sumifs(Workings!6:6,Workings!$1:$1,B$3)</f>
        <v>8828.105925</v>
      </c>
      <c r="C6" s="53">
        <f>sumifs(Workings!6:6,Workings!$1:$1,C$3)</f>
        <v>33496.60034</v>
      </c>
      <c r="D6" s="54">
        <f t="shared" ref="D6:D11" si="3">C6/B6-1</f>
        <v>2.79431337</v>
      </c>
      <c r="E6" s="22"/>
      <c r="F6" s="53">
        <f>sumifs(Workings!6:6,Workings!$1:$1,F$2,Workings!$2:$2,F$3)</f>
        <v>673</v>
      </c>
      <c r="G6" s="53">
        <f>sumifs(Workings!6:6,Workings!$1:$1,G$2,Workings!$2:$2,G$3)</f>
        <v>8155.105925</v>
      </c>
      <c r="H6" s="53">
        <f>sumifs(Workings!6:6,Workings!$1:$1,H$2,Workings!$2:$2,H$3)</f>
        <v>14591.87502</v>
      </c>
      <c r="I6" s="53">
        <f>sumifs(Workings!6:6,Workings!$1:$1,I$2,Workings!$2:$2,I$3)</f>
        <v>18904.72533</v>
      </c>
      <c r="J6" s="54">
        <f t="shared" ref="J6:L6" si="1">G6/F6-1</f>
        <v>11.11754224</v>
      </c>
      <c r="K6" s="54">
        <f t="shared" si="1"/>
        <v>0.7892931312</v>
      </c>
      <c r="L6" s="54">
        <f t="shared" si="1"/>
        <v>0.2955651899</v>
      </c>
      <c r="M6" s="22"/>
      <c r="N6" s="53">
        <f>sumifs(Workings!6:6,Workings!$1:$1,N$2,Workings!$3:$3,N$3)</f>
        <v>436</v>
      </c>
      <c r="O6" s="53">
        <f>sumifs(Workings!6:6,Workings!$1:$1,O$2,Workings!$3:$3,O$3)</f>
        <v>237</v>
      </c>
      <c r="P6" s="53">
        <f>sumifs(Workings!6:6,Workings!$1:$1,P$2,Workings!$3:$3,P$3)</f>
        <v>2185.792244</v>
      </c>
      <c r="Q6" s="53">
        <f>sumifs(Workings!6:6,Workings!$1:$1,Q$2,Workings!$3:$3,Q$3)</f>
        <v>5969.313681</v>
      </c>
      <c r="R6" s="53">
        <f>sumifs(Workings!6:6,Workings!$1:$1,R$2,Workings!$3:$3,R$3)</f>
        <v>6822.474091</v>
      </c>
      <c r="S6" s="53">
        <f>sumifs(Workings!6:6,Workings!$1:$1,S$2,Workings!$3:$3,S$3)</f>
        <v>7769.400926</v>
      </c>
      <c r="T6" s="53">
        <f>sumifs(Workings!6:6,Workings!$1:$1,T$2,Workings!$3:$3,T$3)</f>
        <v>8842.294831</v>
      </c>
      <c r="U6" s="53">
        <f>sumifs(Workings!6:6,Workings!$1:$1,U$2,Workings!$3:$3,U$3)</f>
        <v>10062.4305</v>
      </c>
      <c r="V6" s="54">
        <f t="shared" ref="V6:AB6" si="2">O6/N6-1</f>
        <v>-0.4564220183</v>
      </c>
      <c r="W6" s="54">
        <f t="shared" si="2"/>
        <v>8.222752083</v>
      </c>
      <c r="X6" s="54">
        <f t="shared" si="2"/>
        <v>1.730961142</v>
      </c>
      <c r="Y6" s="54">
        <f t="shared" si="2"/>
        <v>0.142924372</v>
      </c>
      <c r="Z6" s="54">
        <f t="shared" si="2"/>
        <v>0.1387952263</v>
      </c>
      <c r="AA6" s="54">
        <f t="shared" si="2"/>
        <v>0.1380922308</v>
      </c>
      <c r="AB6" s="54">
        <f t="shared" si="2"/>
        <v>0.137988575</v>
      </c>
    </row>
    <row r="7">
      <c r="A7" s="2" t="s">
        <v>77</v>
      </c>
      <c r="B7" s="53">
        <f>sumifs(Workings!7:7,Workings!$1:$1,B$3)</f>
        <v>3626.392268</v>
      </c>
      <c r="C7" s="53">
        <f>sumifs(Workings!7:7,Workings!$1:$1,C$3)</f>
        <v>18959.91298</v>
      </c>
      <c r="D7" s="54">
        <f t="shared" si="3"/>
        <v>4.228312765</v>
      </c>
      <c r="E7" s="22"/>
      <c r="F7" s="53">
        <f>sumifs(Workings!7:7,Workings!$1:$1,F$2,Workings!$2:$2,F$3)</f>
        <v>277</v>
      </c>
      <c r="G7" s="53">
        <f>sumifs(Workings!7:7,Workings!$1:$1,G$2,Workings!$2:$2,G$3)</f>
        <v>3349.392268</v>
      </c>
      <c r="H7" s="53">
        <f>sumifs(Workings!7:7,Workings!$1:$1,H$2,Workings!$2:$2,H$3)</f>
        <v>7856.453783</v>
      </c>
      <c r="I7" s="53">
        <f>sumifs(Workings!7:7,Workings!$1:$1,I$2,Workings!$2:$2,I$3)</f>
        <v>11103.4592</v>
      </c>
      <c r="J7" s="54">
        <f t="shared" ref="J7:L7" si="4">G7/F7-1</f>
        <v>11.09166884</v>
      </c>
      <c r="K7" s="54">
        <f t="shared" si="4"/>
        <v>1.345635612</v>
      </c>
      <c r="L7" s="54">
        <f t="shared" si="4"/>
        <v>0.4132914808</v>
      </c>
      <c r="M7" s="22"/>
      <c r="N7" s="53">
        <f>sumifs(Workings!7:7,Workings!$1:$1,N$2,Workings!$3:$3,N$3)</f>
        <v>170</v>
      </c>
      <c r="O7" s="53">
        <f>sumifs(Workings!7:7,Workings!$1:$1,O$2,Workings!$3:$3,O$3)</f>
        <v>107</v>
      </c>
      <c r="P7" s="53">
        <f>sumifs(Workings!7:7,Workings!$1:$1,P$2,Workings!$3:$3,P$3)</f>
        <v>633.8977318</v>
      </c>
      <c r="Q7" s="53">
        <f>sumifs(Workings!7:7,Workings!$1:$1,Q$2,Workings!$3:$3,Q$3)</f>
        <v>2715.494536</v>
      </c>
      <c r="R7" s="53">
        <f>sumifs(Workings!7:7,Workings!$1:$1,R$2,Workings!$3:$3,R$3)</f>
        <v>3673.652492</v>
      </c>
      <c r="S7" s="53">
        <f>sumifs(Workings!7:7,Workings!$1:$1,S$2,Workings!$3:$3,S$3)</f>
        <v>4182.801291</v>
      </c>
      <c r="T7" s="53">
        <f>sumifs(Workings!7:7,Workings!$1:$1,T$2,Workings!$3:$3,T$3)</f>
        <v>5193.355111</v>
      </c>
      <c r="U7" s="53">
        <f>sumifs(Workings!7:7,Workings!$1:$1,U$2,Workings!$3:$3,U$3)</f>
        <v>5910.10409</v>
      </c>
      <c r="V7" s="54">
        <f t="shared" ref="V7:AB7" si="5">O7/N7-1</f>
        <v>-0.3705882353</v>
      </c>
      <c r="W7" s="54">
        <f t="shared" si="5"/>
        <v>4.924277867</v>
      </c>
      <c r="X7" s="54">
        <f t="shared" si="5"/>
        <v>3.283805415</v>
      </c>
      <c r="Y7" s="54">
        <f t="shared" si="5"/>
        <v>0.3528484197</v>
      </c>
      <c r="Z7" s="54">
        <f t="shared" si="5"/>
        <v>0.1385947094</v>
      </c>
      <c r="AA7" s="54">
        <f t="shared" si="5"/>
        <v>0.2415973768</v>
      </c>
      <c r="AB7" s="54">
        <f t="shared" si="5"/>
        <v>0.1380127035</v>
      </c>
    </row>
    <row r="8">
      <c r="A8" s="2" t="s">
        <v>78</v>
      </c>
      <c r="B8" s="53">
        <f>sumifs(Workings!13:13,Workings!$1:$1,B$3)</f>
        <v>3801.907142</v>
      </c>
      <c r="C8" s="53">
        <f>sumifs(Workings!13:13,Workings!$1:$1,C$3)</f>
        <v>151251.9902</v>
      </c>
      <c r="D8" s="54">
        <f t="shared" si="3"/>
        <v>38.78318896</v>
      </c>
      <c r="E8" s="55"/>
      <c r="F8" s="53">
        <f>sumifs(Workings!13:13,Workings!$1:$1,F$2,Workings!$2:$2,F$3)</f>
        <v>313</v>
      </c>
      <c r="G8" s="53">
        <f>sumifs(Workings!13:13,Workings!$1:$1,G$2,Workings!$2:$2,G$3)</f>
        <v>3488.907142</v>
      </c>
      <c r="H8" s="53">
        <f>sumifs(Workings!13:13,Workings!$1:$1,H$2,Workings!$2:$2,H$3)</f>
        <v>31231.91601</v>
      </c>
      <c r="I8" s="53">
        <f>sumifs(Workings!13:13,Workings!$1:$1,I$2,Workings!$2:$2,I$3)</f>
        <v>120020.0742</v>
      </c>
      <c r="J8" s="54">
        <f t="shared" ref="J8:L8" si="6">G8/F8-1</f>
        <v>10.14666819</v>
      </c>
      <c r="K8" s="54">
        <f t="shared" si="6"/>
        <v>7.951776227</v>
      </c>
      <c r="L8" s="54">
        <f t="shared" si="6"/>
        <v>2.842866194</v>
      </c>
      <c r="M8" s="55"/>
      <c r="N8" s="53">
        <f>sumifs(Workings!13:13,Workings!$1:$1,N$2,Workings!$3:$3,N$3)</f>
        <v>95</v>
      </c>
      <c r="O8" s="53">
        <f>sumifs(Workings!13:13,Workings!$1:$1,O$2,Workings!$3:$3,O$3)</f>
        <v>218</v>
      </c>
      <c r="P8" s="53">
        <f>sumifs(Workings!13:13,Workings!$1:$1,P$2,Workings!$3:$3,P$3)</f>
        <v>536.7148309</v>
      </c>
      <c r="Q8" s="53">
        <f>sumifs(Workings!13:13,Workings!$1:$1,Q$2,Workings!$3:$3,Q$3)</f>
        <v>2952.192311</v>
      </c>
      <c r="R8" s="53">
        <f>sumifs(Workings!13:13,Workings!$1:$1,R$2,Workings!$3:$3,R$3)</f>
        <v>9742.520528</v>
      </c>
      <c r="S8" s="53">
        <f>sumifs(Workings!13:13,Workings!$1:$1,S$2,Workings!$3:$3,S$3)</f>
        <v>21489.39548</v>
      </c>
      <c r="T8" s="53">
        <f>sumifs(Workings!13:13,Workings!$1:$1,T$2,Workings!$3:$3,T$3)</f>
        <v>42338.88479</v>
      </c>
      <c r="U8" s="53">
        <f>sumifs(Workings!13:13,Workings!$1:$1,U$2,Workings!$3:$3,U$3)</f>
        <v>77681.18943</v>
      </c>
      <c r="V8" s="54">
        <f t="shared" ref="V8:AB8" si="7">O8/N8-1</f>
        <v>1.294736842</v>
      </c>
      <c r="W8" s="54">
        <f t="shared" si="7"/>
        <v>1.461994637</v>
      </c>
      <c r="X8" s="54">
        <f t="shared" si="7"/>
        <v>4.50048581</v>
      </c>
      <c r="Y8" s="54">
        <f t="shared" si="7"/>
        <v>2.300096844</v>
      </c>
      <c r="Z8" s="54">
        <f t="shared" si="7"/>
        <v>1.205732636</v>
      </c>
      <c r="AA8" s="54">
        <f t="shared" si="7"/>
        <v>0.9702222345</v>
      </c>
      <c r="AB8" s="54">
        <f t="shared" si="7"/>
        <v>0.834748124</v>
      </c>
    </row>
    <row r="9">
      <c r="A9" s="2" t="s">
        <v>79</v>
      </c>
      <c r="B9" s="31">
        <f>sumifs(Workings!16:16,Workings!$1:$1,B$3)</f>
        <v>19009.53571</v>
      </c>
      <c r="C9" s="31">
        <f>sumifs(Workings!16:16,Workings!$1:$1,C$3)</f>
        <v>756259.9511</v>
      </c>
      <c r="D9" s="54">
        <f t="shared" si="3"/>
        <v>38.78318896</v>
      </c>
      <c r="E9" s="22"/>
      <c r="F9" s="31">
        <f>sumifs(Workings!16:16,Workings!$1:$1,F$2,Workings!$2:$2,F$3)</f>
        <v>1565</v>
      </c>
      <c r="G9" s="31">
        <f>sumifs(Workings!16:16,Workings!$1:$1,G$2,Workings!$2:$2,G$3)</f>
        <v>17444.53571</v>
      </c>
      <c r="H9" s="31">
        <f>sumifs(Workings!16:16,Workings!$1:$1,H$2,Workings!$2:$2,H$3)</f>
        <v>156159.5801</v>
      </c>
      <c r="I9" s="31">
        <f>sumifs(Workings!16:16,Workings!$1:$1,I$2,Workings!$2:$2,I$3)</f>
        <v>600100.3711</v>
      </c>
      <c r="J9" s="54">
        <f t="shared" ref="J9:L9" si="8">G9/F9-1</f>
        <v>10.14666819</v>
      </c>
      <c r="K9" s="54">
        <f t="shared" si="8"/>
        <v>7.951776227</v>
      </c>
      <c r="L9" s="54">
        <f t="shared" si="8"/>
        <v>2.842866194</v>
      </c>
      <c r="M9" s="22"/>
      <c r="N9" s="31">
        <f>sumifs(Workings!16:16,Workings!$1:$1,N$2,Workings!$3:$3,N$3)</f>
        <v>475</v>
      </c>
      <c r="O9" s="31">
        <f>sumifs(Workings!16:16,Workings!$1:$1,O$2,Workings!$3:$3,O$3)</f>
        <v>1090</v>
      </c>
      <c r="P9" s="31">
        <f>sumifs(Workings!16:16,Workings!$1:$1,P$2,Workings!$3:$3,P$3)</f>
        <v>2683.574154</v>
      </c>
      <c r="Q9" s="31">
        <f>sumifs(Workings!16:16,Workings!$1:$1,Q$2,Workings!$3:$3,Q$3)</f>
        <v>14760.96156</v>
      </c>
      <c r="R9" s="31">
        <f>sumifs(Workings!16:16,Workings!$1:$1,R$2,Workings!$3:$3,R$3)</f>
        <v>48712.60264</v>
      </c>
      <c r="S9" s="31">
        <f>sumifs(Workings!16:16,Workings!$1:$1,S$2,Workings!$3:$3,S$3)</f>
        <v>107446.9774</v>
      </c>
      <c r="T9" s="31">
        <f>sumifs(Workings!16:16,Workings!$1:$1,T$2,Workings!$3:$3,T$3)</f>
        <v>211694.4239</v>
      </c>
      <c r="U9" s="31">
        <f>sumifs(Workings!16:16,Workings!$1:$1,U$2,Workings!$3:$3,U$3)</f>
        <v>388405.9472</v>
      </c>
      <c r="V9" s="54">
        <f t="shared" ref="V9:AB9" si="9">O9/N9-1</f>
        <v>1.294736842</v>
      </c>
      <c r="W9" s="54">
        <f t="shared" si="9"/>
        <v>1.461994637</v>
      </c>
      <c r="X9" s="54">
        <f t="shared" si="9"/>
        <v>4.50048581</v>
      </c>
      <c r="Y9" s="54">
        <f t="shared" si="9"/>
        <v>2.300096844</v>
      </c>
      <c r="Z9" s="54">
        <f t="shared" si="9"/>
        <v>1.205732636</v>
      </c>
      <c r="AA9" s="54">
        <f t="shared" si="9"/>
        <v>0.9702222345</v>
      </c>
      <c r="AB9" s="54">
        <f t="shared" si="9"/>
        <v>0.834748124</v>
      </c>
    </row>
    <row r="10">
      <c r="A10" s="56" t="s">
        <v>80</v>
      </c>
      <c r="B10" s="57">
        <f>sumifs('P&amp;L'!11:11,'P&amp;L'!$1:$1,B$3)</f>
        <v>15207.62857</v>
      </c>
      <c r="C10" s="57">
        <f>sumifs('P&amp;L'!11:11,'P&amp;L'!$1:$1,C$3)</f>
        <v>605007.9609</v>
      </c>
      <c r="D10" s="58">
        <f t="shared" si="3"/>
        <v>38.78318896</v>
      </c>
      <c r="E10" s="59"/>
      <c r="F10" s="57">
        <f>sumifs('P&amp;L'!11:11,'P&amp;L'!$1:$1,F$2,'P&amp;L'!$2:$2,F$3)</f>
        <v>1252</v>
      </c>
      <c r="G10" s="57">
        <f>sumifs('P&amp;L'!11:11,'P&amp;L'!$1:$1,G$2,'P&amp;L'!$2:$2,G$3)</f>
        <v>13955.62857</v>
      </c>
      <c r="H10" s="57">
        <f>sumifs('P&amp;L'!11:11,'P&amp;L'!$1:$1,H$2,'P&amp;L'!$2:$2,H$3)</f>
        <v>124927.664</v>
      </c>
      <c r="I10" s="57">
        <f>sumifs('P&amp;L'!11:11,'P&amp;L'!$1:$1,I$2,'P&amp;L'!$2:$2,I$3)</f>
        <v>480080.2969</v>
      </c>
      <c r="J10" s="58">
        <f t="shared" ref="J10:L10" si="10">G10/F10-1</f>
        <v>10.14666819</v>
      </c>
      <c r="K10" s="58">
        <f t="shared" si="10"/>
        <v>7.951776227</v>
      </c>
      <c r="L10" s="58">
        <f t="shared" si="10"/>
        <v>2.842866194</v>
      </c>
      <c r="M10" s="59"/>
      <c r="N10" s="57">
        <f>sumifs('P&amp;L'!11:11,'P&amp;L'!$1:$1,N$2,'P&amp;L'!$3:$3,N$3)</f>
        <v>380</v>
      </c>
      <c r="O10" s="57">
        <f>sumifs('P&amp;L'!11:11,'P&amp;L'!$1:$1,O$2,'P&amp;L'!$3:$3,O$3)</f>
        <v>872</v>
      </c>
      <c r="P10" s="57">
        <f>sumifs('P&amp;L'!11:11,'P&amp;L'!$1:$1,P$2,'P&amp;L'!$3:$3,P$3)</f>
        <v>2146.859323</v>
      </c>
      <c r="Q10" s="57">
        <f>sumifs('P&amp;L'!11:11,'P&amp;L'!$1:$1,Q$2,'P&amp;L'!$3:$3,Q$3)</f>
        <v>11808.76924</v>
      </c>
      <c r="R10" s="57">
        <f>sumifs('P&amp;L'!11:11,'P&amp;L'!$1:$1,R$2,'P&amp;L'!$3:$3,R$3)</f>
        <v>38970.08211</v>
      </c>
      <c r="S10" s="57">
        <f>sumifs('P&amp;L'!11:11,'P&amp;L'!$1:$1,S$2,'P&amp;L'!$3:$3,S$3)</f>
        <v>85957.58193</v>
      </c>
      <c r="T10" s="57">
        <f>sumifs('P&amp;L'!11:11,'P&amp;L'!$1:$1,T$2,'P&amp;L'!$3:$3,T$3)</f>
        <v>169355.5391</v>
      </c>
      <c r="U10" s="57">
        <f>sumifs('P&amp;L'!11:11,'P&amp;L'!$1:$1,U$2,'P&amp;L'!$3:$3,U$3)</f>
        <v>310724.7577</v>
      </c>
      <c r="V10" s="58">
        <f t="shared" ref="V10:AB10" si="11">O10/N10-1</f>
        <v>1.294736842</v>
      </c>
      <c r="W10" s="58">
        <f t="shared" si="11"/>
        <v>1.461994637</v>
      </c>
      <c r="X10" s="58">
        <f t="shared" si="11"/>
        <v>4.50048581</v>
      </c>
      <c r="Y10" s="58">
        <f t="shared" si="11"/>
        <v>2.300096844</v>
      </c>
      <c r="Z10" s="58">
        <f t="shared" si="11"/>
        <v>1.205732636</v>
      </c>
      <c r="AA10" s="58">
        <f t="shared" si="11"/>
        <v>0.9702222345</v>
      </c>
      <c r="AB10" s="58">
        <f t="shared" si="11"/>
        <v>0.834748124</v>
      </c>
    </row>
    <row r="11">
      <c r="A11" s="4" t="s">
        <v>81</v>
      </c>
      <c r="B11" s="54">
        <f t="shared" ref="B11:C11" si="12">iferror(B10/B9,"-")</f>
        <v>0.8</v>
      </c>
      <c r="C11" s="54">
        <f t="shared" si="12"/>
        <v>0.8</v>
      </c>
      <c r="D11" s="54">
        <f t="shared" si="3"/>
        <v>0</v>
      </c>
      <c r="E11" s="54"/>
      <c r="F11" s="54">
        <f t="shared" ref="F11:I11" si="13">iferror(F10/F9,"-")</f>
        <v>0.8</v>
      </c>
      <c r="G11" s="54">
        <f t="shared" si="13"/>
        <v>0.8</v>
      </c>
      <c r="H11" s="54">
        <f t="shared" si="13"/>
        <v>0.8</v>
      </c>
      <c r="I11" s="54">
        <f t="shared" si="13"/>
        <v>0.8</v>
      </c>
      <c r="J11" s="54"/>
      <c r="K11" s="54"/>
      <c r="L11" s="54"/>
      <c r="M11" s="54"/>
      <c r="N11" s="54">
        <f t="shared" ref="N11:U11" si="14">iferror(N10/N9,"-")</f>
        <v>0.8</v>
      </c>
      <c r="O11" s="54">
        <f t="shared" si="14"/>
        <v>0.8</v>
      </c>
      <c r="P11" s="54">
        <f t="shared" si="14"/>
        <v>0.8</v>
      </c>
      <c r="Q11" s="54">
        <f t="shared" si="14"/>
        <v>0.8</v>
      </c>
      <c r="R11" s="54">
        <f t="shared" si="14"/>
        <v>0.8</v>
      </c>
      <c r="S11" s="54">
        <f t="shared" si="14"/>
        <v>0.8</v>
      </c>
      <c r="T11" s="54">
        <f t="shared" si="14"/>
        <v>0.8</v>
      </c>
      <c r="U11" s="54">
        <f t="shared" si="14"/>
        <v>0.8</v>
      </c>
      <c r="V11" s="54"/>
      <c r="W11" s="54"/>
      <c r="X11" s="54"/>
      <c r="Y11" s="54"/>
      <c r="Z11" s="54"/>
      <c r="AA11" s="54"/>
      <c r="AB11" s="54"/>
    </row>
    <row r="12">
      <c r="B12" s="22"/>
      <c r="C12" s="22"/>
      <c r="D12" s="49"/>
      <c r="E12" s="22"/>
      <c r="F12" s="22"/>
      <c r="G12" s="22"/>
      <c r="H12" s="22"/>
      <c r="I12" s="22"/>
      <c r="J12" s="22"/>
      <c r="K12" s="22"/>
      <c r="L12" s="22"/>
      <c r="M12" s="22"/>
      <c r="N12" s="22"/>
      <c r="O12" s="22"/>
      <c r="P12" s="22"/>
      <c r="Q12" s="22"/>
      <c r="R12" s="22"/>
      <c r="S12" s="22"/>
      <c r="T12" s="22"/>
      <c r="U12" s="22"/>
      <c r="V12" s="22"/>
      <c r="W12" s="22"/>
      <c r="X12" s="22"/>
      <c r="Y12" s="22"/>
      <c r="Z12" s="22"/>
      <c r="AA12" s="22"/>
      <c r="AB12" s="22"/>
    </row>
    <row r="13">
      <c r="A13" s="50" t="s">
        <v>82</v>
      </c>
      <c r="B13" s="51"/>
      <c r="C13" s="51"/>
      <c r="D13" s="52"/>
      <c r="E13" s="22"/>
      <c r="F13" s="51"/>
      <c r="G13" s="51"/>
      <c r="H13" s="51"/>
      <c r="I13" s="51"/>
      <c r="J13" s="51"/>
      <c r="K13" s="51"/>
      <c r="L13" s="51"/>
      <c r="M13" s="22"/>
      <c r="N13" s="51"/>
      <c r="O13" s="51"/>
      <c r="P13" s="51"/>
      <c r="Q13" s="51"/>
      <c r="R13" s="51"/>
      <c r="S13" s="51"/>
      <c r="T13" s="51"/>
      <c r="U13" s="51"/>
      <c r="V13" s="51"/>
      <c r="W13" s="51"/>
      <c r="X13" s="51"/>
      <c r="Y13" s="51"/>
      <c r="Z13" s="51"/>
      <c r="AA13" s="51"/>
      <c r="AB13" s="51"/>
    </row>
    <row r="14">
      <c r="B14" s="22"/>
      <c r="C14" s="22"/>
      <c r="D14" s="49"/>
      <c r="E14" s="22"/>
      <c r="F14" s="22"/>
      <c r="G14" s="22"/>
      <c r="H14" s="22"/>
      <c r="I14" s="22"/>
      <c r="J14" s="22"/>
      <c r="K14" s="22"/>
      <c r="L14" s="22"/>
      <c r="M14" s="22"/>
      <c r="N14" s="22"/>
      <c r="O14" s="22"/>
      <c r="P14" s="22"/>
      <c r="Q14" s="22"/>
      <c r="R14" s="22"/>
      <c r="S14" s="22"/>
      <c r="T14" s="22"/>
      <c r="U14" s="22"/>
      <c r="V14" s="22"/>
      <c r="W14" s="22"/>
      <c r="X14" s="22"/>
      <c r="Y14" s="22"/>
      <c r="Z14" s="22"/>
      <c r="AA14" s="22"/>
      <c r="AB14" s="22"/>
    </row>
    <row r="15">
      <c r="A15" s="13" t="s">
        <v>83</v>
      </c>
      <c r="B15" s="22"/>
      <c r="C15" s="22"/>
      <c r="D15" s="49"/>
      <c r="E15" s="22"/>
      <c r="F15" s="22"/>
      <c r="G15" s="22"/>
      <c r="H15" s="22"/>
      <c r="I15" s="22"/>
      <c r="J15" s="22"/>
      <c r="K15" s="22"/>
      <c r="L15" s="22"/>
      <c r="M15" s="22"/>
      <c r="N15" s="22"/>
      <c r="O15" s="22"/>
      <c r="P15" s="22"/>
      <c r="Q15" s="22"/>
      <c r="R15" s="22"/>
      <c r="S15" s="22"/>
      <c r="T15" s="22"/>
      <c r="U15" s="22"/>
      <c r="V15" s="22"/>
      <c r="W15" s="22"/>
      <c r="X15" s="22"/>
      <c r="Y15" s="22"/>
      <c r="Z15" s="22"/>
      <c r="AA15" s="22"/>
      <c r="AB15" s="22"/>
    </row>
    <row r="16" ht="17.25" customHeight="1">
      <c r="A16" s="13" t="s">
        <v>84</v>
      </c>
      <c r="B16" s="22"/>
      <c r="C16" s="22"/>
      <c r="D16" s="49"/>
      <c r="E16" s="22"/>
      <c r="F16" s="22"/>
      <c r="G16" s="22"/>
      <c r="H16" s="22"/>
      <c r="I16" s="22"/>
      <c r="J16" s="22"/>
      <c r="K16" s="22"/>
      <c r="L16" s="22"/>
      <c r="M16" s="22"/>
      <c r="N16" s="22"/>
      <c r="O16" s="22"/>
      <c r="P16" s="22"/>
      <c r="Q16" s="22"/>
      <c r="R16" s="22"/>
      <c r="S16" s="22"/>
      <c r="T16" s="22"/>
      <c r="U16" s="22"/>
      <c r="V16" s="22"/>
      <c r="W16" s="22"/>
      <c r="X16" s="22"/>
      <c r="Y16" s="22"/>
      <c r="Z16" s="22"/>
      <c r="AA16" s="22"/>
      <c r="AB16" s="22"/>
    </row>
    <row r="17" ht="17.25" customHeight="1">
      <c r="A17" s="2" t="s">
        <v>85</v>
      </c>
      <c r="B17" s="22">
        <f>Personnel!N20</f>
        <v>1</v>
      </c>
      <c r="C17" s="22">
        <f>Personnel!Z20</f>
        <v>1</v>
      </c>
      <c r="D17" s="54">
        <f t="shared" ref="D17:D21" si="17">C17/B17-1</f>
        <v>0</v>
      </c>
      <c r="E17" s="22"/>
      <c r="F17" s="22">
        <f>Personnel!H20</f>
        <v>1</v>
      </c>
      <c r="G17" s="22">
        <f t="shared" ref="G17:G20" si="18">B17</f>
        <v>1</v>
      </c>
      <c r="H17" s="22">
        <f>Personnel!T20</f>
        <v>1</v>
      </c>
      <c r="I17" s="22">
        <f t="shared" ref="I17:I20" si="19">C17</f>
        <v>1</v>
      </c>
      <c r="J17" s="54">
        <f t="shared" ref="J17:K17" si="15">iferror(G17/F17-1,"-")</f>
        <v>0</v>
      </c>
      <c r="K17" s="54">
        <f t="shared" si="15"/>
        <v>0</v>
      </c>
      <c r="L17" s="54">
        <f t="shared" ref="L17:L20" si="21">I17/H17-1</f>
        <v>0</v>
      </c>
      <c r="M17" s="22"/>
      <c r="N17" s="22">
        <f>Personnel!E20</f>
        <v>1</v>
      </c>
      <c r="O17" s="22">
        <f t="shared" ref="O17:O20" si="22">F17</f>
        <v>1</v>
      </c>
      <c r="P17" s="22">
        <f>Personnel!K20</f>
        <v>1</v>
      </c>
      <c r="Q17" s="22">
        <f t="shared" ref="Q17:Q20" si="23">G17</f>
        <v>1</v>
      </c>
      <c r="R17" s="22">
        <f>Personnel!Q20</f>
        <v>1</v>
      </c>
      <c r="S17" s="22">
        <f t="shared" ref="S17:S20" si="24">H17</f>
        <v>1</v>
      </c>
      <c r="T17" s="22">
        <f>Personnel!W20</f>
        <v>1</v>
      </c>
      <c r="U17" s="22">
        <f t="shared" ref="U17:U20" si="25">I17</f>
        <v>1</v>
      </c>
      <c r="V17" s="54">
        <f t="shared" ref="V17:AB17" si="16">iferror(O17/N17-1,"-")</f>
        <v>0</v>
      </c>
      <c r="W17" s="54">
        <f t="shared" si="16"/>
        <v>0</v>
      </c>
      <c r="X17" s="54">
        <f t="shared" si="16"/>
        <v>0</v>
      </c>
      <c r="Y17" s="54">
        <f t="shared" si="16"/>
        <v>0</v>
      </c>
      <c r="Z17" s="54">
        <f t="shared" si="16"/>
        <v>0</v>
      </c>
      <c r="AA17" s="54">
        <f t="shared" si="16"/>
        <v>0</v>
      </c>
      <c r="AB17" s="54">
        <f t="shared" si="16"/>
        <v>0</v>
      </c>
    </row>
    <row r="18">
      <c r="A18" s="37" t="s">
        <v>86</v>
      </c>
      <c r="B18" s="22">
        <f>Personnel!N21</f>
        <v>2</v>
      </c>
      <c r="C18" s="22">
        <f>Personnel!Z21</f>
        <v>4</v>
      </c>
      <c r="D18" s="54">
        <f t="shared" si="17"/>
        <v>1</v>
      </c>
      <c r="E18" s="22"/>
      <c r="F18" s="22">
        <f>Personnel!H21</f>
        <v>0</v>
      </c>
      <c r="G18" s="22">
        <f t="shared" si="18"/>
        <v>2</v>
      </c>
      <c r="H18" s="22">
        <f>Personnel!T21</f>
        <v>4</v>
      </c>
      <c r="I18" s="22">
        <f t="shared" si="19"/>
        <v>4</v>
      </c>
      <c r="J18" s="54" t="str">
        <f t="shared" ref="J18:K18" si="20">iferror(G18/F18-1,"-")</f>
        <v>-</v>
      </c>
      <c r="K18" s="54">
        <f t="shared" si="20"/>
        <v>1</v>
      </c>
      <c r="L18" s="54">
        <f t="shared" si="21"/>
        <v>0</v>
      </c>
      <c r="M18" s="22"/>
      <c r="N18" s="22">
        <f>Personnel!E21</f>
        <v>0</v>
      </c>
      <c r="O18" s="22">
        <f t="shared" si="22"/>
        <v>0</v>
      </c>
      <c r="P18" s="22">
        <f>Personnel!K21</f>
        <v>0</v>
      </c>
      <c r="Q18" s="22">
        <f t="shared" si="23"/>
        <v>2</v>
      </c>
      <c r="R18" s="22">
        <f>Personnel!Q21</f>
        <v>3</v>
      </c>
      <c r="S18" s="22">
        <f t="shared" si="24"/>
        <v>4</v>
      </c>
      <c r="T18" s="22">
        <f>Personnel!W21</f>
        <v>4</v>
      </c>
      <c r="U18" s="22">
        <f t="shared" si="25"/>
        <v>4</v>
      </c>
      <c r="V18" s="54" t="str">
        <f t="shared" ref="V18:AB18" si="26">iferror(O18/N18-1,"-")</f>
        <v>-</v>
      </c>
      <c r="W18" s="54" t="str">
        <f t="shared" si="26"/>
        <v>-</v>
      </c>
      <c r="X18" s="54" t="str">
        <f t="shared" si="26"/>
        <v>-</v>
      </c>
      <c r="Y18" s="54">
        <f t="shared" si="26"/>
        <v>0.5</v>
      </c>
      <c r="Z18" s="54">
        <f t="shared" si="26"/>
        <v>0.3333333333</v>
      </c>
      <c r="AA18" s="54">
        <f t="shared" si="26"/>
        <v>0</v>
      </c>
      <c r="AB18" s="54">
        <f t="shared" si="26"/>
        <v>0</v>
      </c>
    </row>
    <row r="19">
      <c r="A19" s="37" t="s">
        <v>87</v>
      </c>
      <c r="B19" s="22">
        <f>Personnel!N22</f>
        <v>1</v>
      </c>
      <c r="C19" s="22">
        <f>Personnel!Z22</f>
        <v>3</v>
      </c>
      <c r="D19" s="54">
        <f t="shared" si="17"/>
        <v>2</v>
      </c>
      <c r="E19" s="22"/>
      <c r="F19" s="22">
        <f>Personnel!H22</f>
        <v>0</v>
      </c>
      <c r="G19" s="22">
        <f t="shared" si="18"/>
        <v>1</v>
      </c>
      <c r="H19" s="22">
        <f>Personnel!T22</f>
        <v>3</v>
      </c>
      <c r="I19" s="22">
        <f t="shared" si="19"/>
        <v>3</v>
      </c>
      <c r="J19" s="54" t="str">
        <f t="shared" ref="J19:K19" si="27">iferror(G19/F19-1,"-")</f>
        <v>-</v>
      </c>
      <c r="K19" s="54">
        <f t="shared" si="27"/>
        <v>2</v>
      </c>
      <c r="L19" s="54">
        <f t="shared" si="21"/>
        <v>0</v>
      </c>
      <c r="M19" s="22"/>
      <c r="N19" s="22">
        <f>Personnel!E22</f>
        <v>0</v>
      </c>
      <c r="O19" s="22">
        <f t="shared" si="22"/>
        <v>0</v>
      </c>
      <c r="P19" s="22">
        <f>Personnel!K22</f>
        <v>1</v>
      </c>
      <c r="Q19" s="22">
        <f t="shared" si="23"/>
        <v>1</v>
      </c>
      <c r="R19" s="22">
        <f>Personnel!Q22</f>
        <v>2</v>
      </c>
      <c r="S19" s="22">
        <f t="shared" si="24"/>
        <v>3</v>
      </c>
      <c r="T19" s="22">
        <f>Personnel!W22</f>
        <v>3</v>
      </c>
      <c r="U19" s="22">
        <f t="shared" si="25"/>
        <v>3</v>
      </c>
      <c r="V19" s="54" t="str">
        <f t="shared" ref="V19:AB19" si="28">iferror(O19/N19-1,"-")</f>
        <v>-</v>
      </c>
      <c r="W19" s="54" t="str">
        <f t="shared" si="28"/>
        <v>-</v>
      </c>
      <c r="X19" s="54">
        <f t="shared" si="28"/>
        <v>0</v>
      </c>
      <c r="Y19" s="54">
        <f t="shared" si="28"/>
        <v>1</v>
      </c>
      <c r="Z19" s="54">
        <f t="shared" si="28"/>
        <v>0.5</v>
      </c>
      <c r="AA19" s="54">
        <f t="shared" si="28"/>
        <v>0</v>
      </c>
      <c r="AB19" s="54">
        <f t="shared" si="28"/>
        <v>0</v>
      </c>
    </row>
    <row r="20">
      <c r="A20" s="37" t="s">
        <v>88</v>
      </c>
      <c r="B20" s="22">
        <f>Personnel!N23</f>
        <v>1</v>
      </c>
      <c r="C20" s="22">
        <f>Personnel!Z23</f>
        <v>2</v>
      </c>
      <c r="D20" s="54">
        <f t="shared" si="17"/>
        <v>1</v>
      </c>
      <c r="E20" s="22"/>
      <c r="F20" s="22">
        <f>Personnel!H23</f>
        <v>0</v>
      </c>
      <c r="G20" s="22">
        <f t="shared" si="18"/>
        <v>1</v>
      </c>
      <c r="H20" s="22">
        <f>Personnel!T23</f>
        <v>2</v>
      </c>
      <c r="I20" s="22">
        <f t="shared" si="19"/>
        <v>2</v>
      </c>
      <c r="J20" s="54" t="str">
        <f t="shared" ref="J20:K20" si="29">iferror(G20/F20-1,"-")</f>
        <v>-</v>
      </c>
      <c r="K20" s="54">
        <f t="shared" si="29"/>
        <v>1</v>
      </c>
      <c r="L20" s="54">
        <f t="shared" si="21"/>
        <v>0</v>
      </c>
      <c r="M20" s="22"/>
      <c r="N20" s="22">
        <f>Personnel!E23</f>
        <v>0</v>
      </c>
      <c r="O20" s="22">
        <f t="shared" si="22"/>
        <v>0</v>
      </c>
      <c r="P20" s="22">
        <f>Personnel!K23</f>
        <v>0</v>
      </c>
      <c r="Q20" s="22">
        <f t="shared" si="23"/>
        <v>1</v>
      </c>
      <c r="R20" s="22">
        <f>Personnel!Q23</f>
        <v>1</v>
      </c>
      <c r="S20" s="22">
        <f t="shared" si="24"/>
        <v>2</v>
      </c>
      <c r="T20" s="22">
        <f>Personnel!W23</f>
        <v>2</v>
      </c>
      <c r="U20" s="22">
        <f t="shared" si="25"/>
        <v>2</v>
      </c>
      <c r="V20" s="54" t="str">
        <f t="shared" ref="V20:AB20" si="30">iferror(O20/N20-1,"-")</f>
        <v>-</v>
      </c>
      <c r="W20" s="54" t="str">
        <f t="shared" si="30"/>
        <v>-</v>
      </c>
      <c r="X20" s="54" t="str">
        <f t="shared" si="30"/>
        <v>-</v>
      </c>
      <c r="Y20" s="54">
        <f t="shared" si="30"/>
        <v>0</v>
      </c>
      <c r="Z20" s="54">
        <f t="shared" si="30"/>
        <v>1</v>
      </c>
      <c r="AA20" s="54">
        <f t="shared" si="30"/>
        <v>0</v>
      </c>
      <c r="AB20" s="54">
        <f t="shared" si="30"/>
        <v>0</v>
      </c>
    </row>
    <row r="21">
      <c r="A21" s="11" t="s">
        <v>89</v>
      </c>
      <c r="B21" s="60">
        <f>sumifs('P&amp;L'!23:23,'P&amp;L'!$1:$1,B$3)</f>
        <v>231715.6875</v>
      </c>
      <c r="C21" s="60">
        <f>sumifs('P&amp;L'!23:23,'P&amp;L'!$1:$1,C$3)</f>
        <v>1142367.875</v>
      </c>
      <c r="D21" s="61">
        <f t="shared" si="17"/>
        <v>3.930041152</v>
      </c>
      <c r="E21" s="62"/>
      <c r="F21" s="60">
        <f>sumifs('P&amp;L'!23:23,'P&amp;L'!$2:$2,F$3,'P&amp;L'!$1:$1,F$2)</f>
        <v>57213.75</v>
      </c>
      <c r="G21" s="60">
        <f>sumifs('P&amp;L'!23:23,'P&amp;L'!$2:$2,G$3,'P&amp;L'!$1:$1,G$2)</f>
        <v>174501.9375</v>
      </c>
      <c r="H21" s="60">
        <f>sumifs('P&amp;L'!23:23,'P&amp;L'!$2:$2,H$3,'P&amp;L'!$1:$1,H$2)</f>
        <v>513016.625</v>
      </c>
      <c r="I21" s="60">
        <f>sumifs('P&amp;L'!23:23,'P&amp;L'!$2:$2,I$3,'P&amp;L'!$1:$1,I$2)</f>
        <v>629351.25</v>
      </c>
      <c r="J21" s="61">
        <f t="shared" ref="J21:L21" si="31">G21/F21-1</f>
        <v>2.05</v>
      </c>
      <c r="K21" s="61">
        <f t="shared" si="31"/>
        <v>1.93989071</v>
      </c>
      <c r="L21" s="61">
        <f t="shared" si="31"/>
        <v>0.2267657993</v>
      </c>
      <c r="M21" s="62"/>
      <c r="N21" s="60">
        <f>sumifs('P&amp;L'!23:23,'P&amp;L'!$3:$3,N$3,'P&amp;L'!$1:$1,N$2)</f>
        <v>28606.875</v>
      </c>
      <c r="O21" s="60">
        <f>sumifs('P&amp;L'!23:23,'P&amp;L'!$3:$3,O$3,'P&amp;L'!$1:$1,O$2)</f>
        <v>28606.875</v>
      </c>
      <c r="P21" s="60">
        <f>sumifs('P&amp;L'!23:23,'P&amp;L'!$3:$3,P$3,'P&amp;L'!$1:$1,P$2)</f>
        <v>38142.5</v>
      </c>
      <c r="Q21" s="60">
        <f>sumifs('P&amp;L'!23:23,'P&amp;L'!$3:$3,Q$3,'P&amp;L'!$1:$1,Q$2)</f>
        <v>136359.4375</v>
      </c>
      <c r="R21" s="60">
        <f>sumifs('P&amp;L'!23:23,'P&amp;L'!$3:$3,R$3,'P&amp;L'!$1:$1,R$2)</f>
        <v>208830.1875</v>
      </c>
      <c r="S21" s="60">
        <f>sumifs('P&amp;L'!23:23,'P&amp;L'!$3:$3,S$3,'P&amp;L'!$1:$1,S$2)</f>
        <v>304186.4375</v>
      </c>
      <c r="T21" s="60">
        <f>sumifs('P&amp;L'!23:23,'P&amp;L'!$3:$3,T$3,'P&amp;L'!$1:$1,T$2)</f>
        <v>314675.625</v>
      </c>
      <c r="U21" s="60">
        <f>sumifs('P&amp;L'!23:23,'P&amp;L'!$3:$3,U$3,'P&amp;L'!$1:$1,U$2)</f>
        <v>314675.625</v>
      </c>
      <c r="V21" s="61">
        <f t="shared" ref="V21:AB21" si="32">O21/N21-1</f>
        <v>0</v>
      </c>
      <c r="W21" s="61">
        <f t="shared" si="32"/>
        <v>0.3333333333</v>
      </c>
      <c r="X21" s="61">
        <f t="shared" si="32"/>
        <v>2.575</v>
      </c>
      <c r="Y21" s="61">
        <f t="shared" si="32"/>
        <v>0.5314685315</v>
      </c>
      <c r="Z21" s="61">
        <f t="shared" si="32"/>
        <v>0.4566210046</v>
      </c>
      <c r="AA21" s="61">
        <f t="shared" si="32"/>
        <v>0.03448275862</v>
      </c>
      <c r="AB21" s="61">
        <f t="shared" si="32"/>
        <v>0</v>
      </c>
    </row>
    <row r="22">
      <c r="B22" s="22"/>
      <c r="C22" s="22"/>
      <c r="D22" s="49"/>
      <c r="E22" s="22"/>
      <c r="F22" s="22"/>
      <c r="G22" s="22"/>
      <c r="H22" s="22"/>
      <c r="I22" s="22"/>
      <c r="J22" s="22"/>
      <c r="K22" s="22"/>
      <c r="L22" s="22"/>
      <c r="M22" s="22"/>
      <c r="N22" s="22"/>
      <c r="O22" s="22"/>
      <c r="P22" s="22"/>
      <c r="Q22" s="22"/>
      <c r="R22" s="22"/>
      <c r="S22" s="22"/>
      <c r="T22" s="22"/>
      <c r="U22" s="22"/>
      <c r="V22" s="22"/>
      <c r="W22" s="22"/>
      <c r="X22" s="22"/>
      <c r="Y22" s="22"/>
      <c r="Z22" s="22"/>
      <c r="AA22" s="22"/>
      <c r="AB22" s="22"/>
    </row>
    <row r="23">
      <c r="A23" s="13" t="s">
        <v>90</v>
      </c>
      <c r="B23" s="22"/>
      <c r="C23" s="22"/>
      <c r="D23" s="49"/>
      <c r="E23" s="22"/>
      <c r="F23" s="22"/>
      <c r="G23" s="22"/>
      <c r="H23" s="22"/>
      <c r="I23" s="22"/>
      <c r="J23" s="22"/>
      <c r="K23" s="22"/>
      <c r="L23" s="22"/>
      <c r="M23" s="22"/>
      <c r="N23" s="22"/>
      <c r="O23" s="22"/>
      <c r="P23" s="22"/>
      <c r="Q23" s="22"/>
      <c r="R23" s="22"/>
      <c r="S23" s="22"/>
      <c r="T23" s="22"/>
      <c r="U23" s="22"/>
      <c r="V23" s="22"/>
      <c r="W23" s="22"/>
      <c r="X23" s="22"/>
      <c r="Y23" s="22"/>
      <c r="Z23" s="22"/>
      <c r="AA23" s="22"/>
      <c r="AB23" s="22"/>
    </row>
    <row r="24">
      <c r="A24" s="2" t="s">
        <v>87</v>
      </c>
      <c r="B24" s="31">
        <f>sumifs('P&amp;L'!26:26,'P&amp;L'!$1:$1,B$3)</f>
        <v>8732.52</v>
      </c>
      <c r="C24" s="31">
        <f>sumifs('P&amp;L'!26:26,'P&amp;L'!$1:$1,C$3)</f>
        <v>53851.01537</v>
      </c>
      <c r="D24" s="54">
        <f t="shared" ref="D24:D25" si="35">C24/B24-1</f>
        <v>5.166721103</v>
      </c>
      <c r="E24" s="22"/>
      <c r="F24" s="31">
        <f>sumifs('P&amp;L'!26:26,'P&amp;L'!$2:$2,F$3,'P&amp;L'!$1:$1,F$2)</f>
        <v>400</v>
      </c>
      <c r="G24" s="31">
        <f>sumifs('P&amp;L'!26:26,'P&amp;L'!$2:$2,G$3,'P&amp;L'!$1:$1,G$2)</f>
        <v>8332.52</v>
      </c>
      <c r="H24" s="31">
        <f>sumifs('P&amp;L'!26:26,'P&amp;L'!$2:$2,H$3,'P&amp;L'!$1:$1,H$2)</f>
        <v>19429.85031</v>
      </c>
      <c r="I24" s="31">
        <f>sumifs('P&amp;L'!26:26,'P&amp;L'!$2:$2,I$3,'P&amp;L'!$1:$1,I$2)</f>
        <v>34421.16505</v>
      </c>
      <c r="J24" s="54">
        <f t="shared" ref="J24:K24" si="33">iferror(G24/F24-1,"-")</f>
        <v>19.8313</v>
      </c>
      <c r="K24" s="54">
        <f t="shared" si="33"/>
        <v>1.331809622</v>
      </c>
      <c r="L24" s="54">
        <f>I24/H24-1</f>
        <v>0.771561</v>
      </c>
      <c r="M24" s="22"/>
      <c r="N24" s="31">
        <f>sumifs('P&amp;L'!26:26,'P&amp;L'!$3:$3,N$3,'P&amp;L'!$1:$1,N$2)</f>
        <v>0</v>
      </c>
      <c r="O24" s="31">
        <f>sumifs('P&amp;L'!26:26,'P&amp;L'!$3:$3,O$3,'P&amp;L'!$1:$1,O$2)</f>
        <v>400</v>
      </c>
      <c r="P24" s="31">
        <f>sumifs('P&amp;L'!26:26,'P&amp;L'!$3:$3,P$3,'P&amp;L'!$1:$1,P$2)</f>
        <v>2070</v>
      </c>
      <c r="Q24" s="31">
        <f>sumifs('P&amp;L'!26:26,'P&amp;L'!$3:$3,Q$3,'P&amp;L'!$1:$1,Q$2)</f>
        <v>6262.52</v>
      </c>
      <c r="R24" s="31">
        <f>sumifs('P&amp;L'!26:26,'P&amp;L'!$3:$3,R$3,'P&amp;L'!$1:$1,R$2)</f>
        <v>8335.41412</v>
      </c>
      <c r="S24" s="31">
        <f>sumifs('P&amp;L'!26:26,'P&amp;L'!$3:$3,S$3,'P&amp;L'!$1:$1,S$2)</f>
        <v>11094.43619</v>
      </c>
      <c r="T24" s="31">
        <f>sumifs('P&amp;L'!26:26,'P&amp;L'!$3:$3,T$3,'P&amp;L'!$1:$1,T$2)</f>
        <v>14766.69457</v>
      </c>
      <c r="U24" s="31">
        <f>sumifs('P&amp;L'!26:26,'P&amp;L'!$3:$3,U$3,'P&amp;L'!$1:$1,U$2)</f>
        <v>19654.47048</v>
      </c>
      <c r="V24" s="54" t="str">
        <f t="shared" ref="V24:AB24" si="34">iferror(O24/N24-1,"-")</f>
        <v>-</v>
      </c>
      <c r="W24" s="54">
        <f t="shared" si="34"/>
        <v>4.175</v>
      </c>
      <c r="X24" s="54">
        <f t="shared" si="34"/>
        <v>2.025371981</v>
      </c>
      <c r="Y24" s="54">
        <f t="shared" si="34"/>
        <v>0.331</v>
      </c>
      <c r="Z24" s="54">
        <f t="shared" si="34"/>
        <v>0.331</v>
      </c>
      <c r="AA24" s="54">
        <f t="shared" si="34"/>
        <v>0.331</v>
      </c>
      <c r="AB24" s="54">
        <f t="shared" si="34"/>
        <v>0.331</v>
      </c>
    </row>
    <row r="25">
      <c r="A25" s="11" t="s">
        <v>91</v>
      </c>
      <c r="B25" s="60">
        <f>sumifs('P&amp;L'!30:30,'P&amp;L'!$1:$1,B$3)</f>
        <v>32992.52</v>
      </c>
      <c r="C25" s="60">
        <f>sumifs('P&amp;L'!30:30,'P&amp;L'!$1:$1,C$3)</f>
        <v>131431.0154</v>
      </c>
      <c r="D25" s="63">
        <f t="shared" si="35"/>
        <v>2.983661005</v>
      </c>
      <c r="E25" s="64"/>
      <c r="F25" s="60">
        <f>sumifs('P&amp;L'!30:30,'P&amp;L'!$1:$1,F$2,'P&amp;L'!$2:$2,F$3)</f>
        <v>6120</v>
      </c>
      <c r="G25" s="60">
        <f>sumifs('P&amp;L'!30:30,'P&amp;L'!$1:$1,G$2,'P&amp;L'!$2:$2,G$3)</f>
        <v>26872.52</v>
      </c>
      <c r="H25" s="60">
        <f>sumifs('P&amp;L'!30:30,'P&amp;L'!$1:$1,H$2,'P&amp;L'!$2:$2,H$3)</f>
        <v>59809.85031</v>
      </c>
      <c r="I25" s="60">
        <f>sumifs('P&amp;L'!30:30,'P&amp;L'!$1:$1,I$2,'P&amp;L'!$2:$2,I$3)</f>
        <v>71621.16505</v>
      </c>
      <c r="J25" s="61">
        <f t="shared" ref="J25:L25" si="36">G25/F25-1</f>
        <v>3.390934641</v>
      </c>
      <c r="K25" s="61">
        <f t="shared" si="36"/>
        <v>1.225688187</v>
      </c>
      <c r="L25" s="61">
        <f t="shared" si="36"/>
        <v>0.1974810951</v>
      </c>
      <c r="M25" s="64"/>
      <c r="N25" s="60">
        <f>sumifs('P&amp;L'!30:30,'P&amp;L'!$1:$1,N$2,'P&amp;L'!$3:$3,N$3)</f>
        <v>3860</v>
      </c>
      <c r="O25" s="60">
        <f>sumifs('P&amp;L'!30:30,'P&amp;L'!$1:$1,O$2,'P&amp;L'!$3:$3,O$3)</f>
        <v>2260</v>
      </c>
      <c r="P25" s="60">
        <f>sumifs('P&amp;L'!30:30,'P&amp;L'!$1:$1,P$2,'P&amp;L'!$3:$3,P$3)</f>
        <v>6550</v>
      </c>
      <c r="Q25" s="60">
        <f>sumifs('P&amp;L'!30:30,'P&amp;L'!$1:$1,Q$2,'P&amp;L'!$3:$3,Q$3)</f>
        <v>20322.52</v>
      </c>
      <c r="R25" s="60">
        <f>sumifs('P&amp;L'!30:30,'P&amp;L'!$1:$1,R$2,'P&amp;L'!$3:$3,R$3)</f>
        <v>24735.41412</v>
      </c>
      <c r="S25" s="60">
        <f>sumifs('P&amp;L'!30:30,'P&amp;L'!$1:$1,S$2,'P&amp;L'!$3:$3,S$3)</f>
        <v>35074.43619</v>
      </c>
      <c r="T25" s="60">
        <f>sumifs('P&amp;L'!30:30,'P&amp;L'!$1:$1,T$2,'P&amp;L'!$3:$3,T$3)</f>
        <v>33366.69457</v>
      </c>
      <c r="U25" s="60">
        <f>sumifs('P&amp;L'!30:30,'P&amp;L'!$1:$1,U$2,'P&amp;L'!$3:$3,U$3)</f>
        <v>38254.47048</v>
      </c>
      <c r="V25" s="61">
        <f>iferror(O25/N25-1,"-")</f>
        <v>-0.414507772</v>
      </c>
      <c r="W25" s="61">
        <f t="shared" ref="W25:AB25" si="37">P25/O25-1</f>
        <v>1.898230088</v>
      </c>
      <c r="X25" s="61">
        <f t="shared" si="37"/>
        <v>2.102674809</v>
      </c>
      <c r="Y25" s="61">
        <f t="shared" si="37"/>
        <v>0.2171430571</v>
      </c>
      <c r="Z25" s="61">
        <f t="shared" si="37"/>
        <v>0.4179845958</v>
      </c>
      <c r="AA25" s="61">
        <f t="shared" si="37"/>
        <v>-0.04868906831</v>
      </c>
      <c r="AB25" s="61">
        <f t="shared" si="37"/>
        <v>0.1464866678</v>
      </c>
    </row>
    <row r="26">
      <c r="B26" s="22"/>
      <c r="C26" s="22"/>
      <c r="D26" s="49"/>
      <c r="E26" s="22"/>
      <c r="F26" s="22"/>
      <c r="G26" s="22"/>
      <c r="H26" s="22"/>
      <c r="I26" s="22"/>
      <c r="J26" s="22"/>
      <c r="K26" s="22"/>
      <c r="L26" s="22"/>
      <c r="M26" s="22"/>
      <c r="N26" s="22"/>
      <c r="O26" s="22"/>
      <c r="P26" s="22"/>
      <c r="Q26" s="22"/>
      <c r="R26" s="22"/>
      <c r="S26" s="22"/>
      <c r="T26" s="22"/>
      <c r="U26" s="22"/>
      <c r="V26" s="22"/>
      <c r="W26" s="22"/>
      <c r="X26" s="22"/>
      <c r="Y26" s="22"/>
      <c r="Z26" s="22"/>
      <c r="AA26" s="22"/>
      <c r="AB26" s="22"/>
    </row>
    <row r="27">
      <c r="A27" s="65" t="s">
        <v>92</v>
      </c>
      <c r="B27" s="66">
        <f>sumifs('P&amp;L'!32:32,'P&amp;L'!$1:$1,B$3)</f>
        <v>264708.2075</v>
      </c>
      <c r="C27" s="66">
        <f>sumifs('P&amp;L'!32:32,'P&amp;L'!$1:$1,C$3)</f>
        <v>1273798.89</v>
      </c>
      <c r="D27" s="58">
        <f>C27/B27-1</f>
        <v>3.812086873</v>
      </c>
      <c r="E27" s="57"/>
      <c r="F27" s="57">
        <f t="shared" ref="F27:I27" si="38">F21+F25</f>
        <v>63333.75</v>
      </c>
      <c r="G27" s="57">
        <f t="shared" si="38"/>
        <v>201374.4575</v>
      </c>
      <c r="H27" s="57">
        <f t="shared" si="38"/>
        <v>572826.4753</v>
      </c>
      <c r="I27" s="57">
        <f t="shared" si="38"/>
        <v>700972.4151</v>
      </c>
      <c r="J27" s="58">
        <f t="shared" ref="J27:L27" si="39">G27/F27-1</f>
        <v>2.179575779</v>
      </c>
      <c r="K27" s="58">
        <f t="shared" si="39"/>
        <v>1.84458358</v>
      </c>
      <c r="L27" s="58">
        <f t="shared" si="39"/>
        <v>0.2237081302</v>
      </c>
      <c r="M27" s="57"/>
      <c r="N27" s="57">
        <f t="shared" ref="N27:U27" si="40">N21+N25</f>
        <v>32466.875</v>
      </c>
      <c r="O27" s="57">
        <f t="shared" si="40"/>
        <v>30866.875</v>
      </c>
      <c r="P27" s="57">
        <f t="shared" si="40"/>
        <v>44692.5</v>
      </c>
      <c r="Q27" s="57">
        <f t="shared" si="40"/>
        <v>156681.9575</v>
      </c>
      <c r="R27" s="57">
        <f t="shared" si="40"/>
        <v>233565.6016</v>
      </c>
      <c r="S27" s="57">
        <f t="shared" si="40"/>
        <v>339260.8737</v>
      </c>
      <c r="T27" s="57">
        <f t="shared" si="40"/>
        <v>348042.3196</v>
      </c>
      <c r="U27" s="57">
        <f t="shared" si="40"/>
        <v>352930.0955</v>
      </c>
      <c r="V27" s="58">
        <f>iferror(O27/N27-1,"-")</f>
        <v>-0.04928099794</v>
      </c>
      <c r="W27" s="58">
        <f t="shared" ref="W27:AB27" si="41">P27/O27-1</f>
        <v>0.4479113937</v>
      </c>
      <c r="X27" s="58">
        <f t="shared" si="41"/>
        <v>2.505777424</v>
      </c>
      <c r="Y27" s="58">
        <f t="shared" si="41"/>
        <v>0.4906987719</v>
      </c>
      <c r="Z27" s="58">
        <f t="shared" si="41"/>
        <v>0.4525292737</v>
      </c>
      <c r="AA27" s="58">
        <f t="shared" si="41"/>
        <v>0.02588405136</v>
      </c>
      <c r="AB27" s="58">
        <f t="shared" si="41"/>
        <v>0.01404362524</v>
      </c>
    </row>
    <row r="28">
      <c r="B28" s="49"/>
      <c r="C28" s="49"/>
      <c r="D28" s="49"/>
      <c r="E28" s="22"/>
      <c r="F28" s="22"/>
      <c r="G28" s="22"/>
      <c r="H28" s="22"/>
      <c r="I28" s="22"/>
      <c r="J28" s="22"/>
      <c r="K28" s="22"/>
      <c r="L28" s="22"/>
      <c r="M28" s="22"/>
      <c r="N28" s="22"/>
      <c r="O28" s="22"/>
      <c r="P28" s="22"/>
      <c r="Q28" s="22"/>
      <c r="R28" s="22"/>
      <c r="S28" s="22"/>
      <c r="T28" s="22"/>
      <c r="U28" s="22"/>
      <c r="V28" s="22"/>
      <c r="W28" s="22"/>
      <c r="X28" s="22"/>
      <c r="Y28" s="22"/>
      <c r="Z28" s="22"/>
      <c r="AA28" s="22"/>
      <c r="AB28" s="22"/>
    </row>
    <row r="29">
      <c r="A29" s="67" t="s">
        <v>93</v>
      </c>
      <c r="B29" s="68">
        <f>sumifs('P&amp;L'!34:34,'P&amp;L'!$1:$1,B$3)</f>
        <v>-249500.5789</v>
      </c>
      <c r="C29" s="68">
        <f>sumifs('P&amp;L'!34:34,'P&amp;L'!$1:$1,C$3)</f>
        <v>-668790.9294</v>
      </c>
      <c r="D29" s="69">
        <f>C29/B29-1</f>
        <v>1.680518548</v>
      </c>
      <c r="E29" s="70"/>
      <c r="F29" s="71">
        <f t="shared" ref="F29:I29" si="42">F10-F27</f>
        <v>-62081.75</v>
      </c>
      <c r="G29" s="71">
        <f t="shared" si="42"/>
        <v>-187418.8289</v>
      </c>
      <c r="H29" s="71">
        <f t="shared" si="42"/>
        <v>-447898.8113</v>
      </c>
      <c r="I29" s="71">
        <f t="shared" si="42"/>
        <v>-220892.1182</v>
      </c>
      <c r="J29" s="69">
        <f t="shared" ref="J29:L29" si="43">G29/F29-1</f>
        <v>2.018903767</v>
      </c>
      <c r="K29" s="69">
        <f t="shared" si="43"/>
        <v>1.389828246</v>
      </c>
      <c r="L29" s="69">
        <f t="shared" si="43"/>
        <v>-0.5068258441</v>
      </c>
      <c r="M29" s="70"/>
      <c r="N29" s="71">
        <f t="shared" ref="N29:U29" si="44">N10-N27</f>
        <v>-32086.875</v>
      </c>
      <c r="O29" s="71">
        <f t="shared" si="44"/>
        <v>-29994.875</v>
      </c>
      <c r="P29" s="71">
        <f t="shared" si="44"/>
        <v>-42545.64068</v>
      </c>
      <c r="Q29" s="71">
        <f t="shared" si="44"/>
        <v>-144873.1883</v>
      </c>
      <c r="R29" s="71">
        <f t="shared" si="44"/>
        <v>-194595.5195</v>
      </c>
      <c r="S29" s="71">
        <f t="shared" si="44"/>
        <v>-253303.2918</v>
      </c>
      <c r="T29" s="71">
        <f t="shared" si="44"/>
        <v>-178686.7804</v>
      </c>
      <c r="U29" s="71">
        <f t="shared" si="44"/>
        <v>-42205.33775</v>
      </c>
      <c r="V29" s="69">
        <f>iferror(O29/N29-1,"-")</f>
        <v>-0.06519799762</v>
      </c>
      <c r="W29" s="69">
        <f t="shared" ref="W29:AB29" si="45">P29/O29-1</f>
        <v>0.4184303377</v>
      </c>
      <c r="X29" s="69">
        <f t="shared" si="45"/>
        <v>2.405124143</v>
      </c>
      <c r="Y29" s="69">
        <f t="shared" si="45"/>
        <v>0.3432127908</v>
      </c>
      <c r="Z29" s="69">
        <f t="shared" si="45"/>
        <v>0.3016912846</v>
      </c>
      <c r="AA29" s="69">
        <f t="shared" si="45"/>
        <v>-0.2945737926</v>
      </c>
      <c r="AB29" s="69">
        <f t="shared" si="45"/>
        <v>-0.7638026851</v>
      </c>
    </row>
    <row r="30">
      <c r="A30" s="72" t="s">
        <v>94</v>
      </c>
      <c r="B30" s="73">
        <f>B29-sum('P&amp;L'!B34:M34)</f>
        <v>0</v>
      </c>
      <c r="C30" s="73">
        <f>C29-sum('P&amp;L'!N34:Y34)</f>
        <v>0</v>
      </c>
      <c r="D30" s="74"/>
      <c r="E30" s="74"/>
      <c r="F30" s="73">
        <f>F29-sum('P&amp;L'!B34:G34)</f>
        <v>0</v>
      </c>
      <c r="G30" s="73">
        <f>G29-sum('P&amp;L'!H34:M34)</f>
        <v>0</v>
      </c>
      <c r="H30" s="73">
        <f>H29-sum('P&amp;L'!N34:S34)</f>
        <v>0</v>
      </c>
      <c r="I30" s="73">
        <f>I29-sum('P&amp;L'!T34:Y34)</f>
        <v>0</v>
      </c>
      <c r="J30" s="74"/>
      <c r="K30" s="74"/>
      <c r="L30" s="74"/>
      <c r="M30" s="74"/>
      <c r="N30" s="73">
        <f>N29-sum('P&amp;L'!B34:D34)</f>
        <v>0</v>
      </c>
      <c r="O30" s="73">
        <f>O29-sum('P&amp;L'!E34:G34)</f>
        <v>0</v>
      </c>
      <c r="P30" s="73">
        <f>P29-sum('P&amp;L'!H34:J34)</f>
        <v>0</v>
      </c>
      <c r="Q30" s="73">
        <f>Q29-sum('P&amp;L'!K34:M34)</f>
        <v>0</v>
      </c>
      <c r="R30" s="73">
        <f>R29-sum('P&amp;L'!N34:P34)</f>
        <v>0</v>
      </c>
      <c r="S30" s="73">
        <f>S29-sum('P&amp;L'!Q34:S34)</f>
        <v>0</v>
      </c>
      <c r="T30" s="73">
        <f>T29-sum('P&amp;L'!T34:V34)</f>
        <v>0</v>
      </c>
      <c r="U30" s="73">
        <f>U29-sum('P&amp;L'!W34:Y34)</f>
        <v>0</v>
      </c>
      <c r="V30" s="74"/>
      <c r="W30" s="74"/>
      <c r="X30" s="74"/>
      <c r="Y30" s="74"/>
      <c r="Z30" s="74"/>
      <c r="AA30" s="74"/>
      <c r="AB30" s="74"/>
    </row>
    <row r="31">
      <c r="D31" s="75"/>
    </row>
    <row r="32">
      <c r="A32" s="76" t="s">
        <v>95</v>
      </c>
      <c r="B32" s="77">
        <f>sumifs(Cashflow!34:34,Cashflow!$1:$1,B3)</f>
        <v>-235919.5066</v>
      </c>
      <c r="C32" s="77">
        <f>sumifs(Cashflow!34:34,Cashflow!$1:$1,C3)</f>
        <v>-597278.0428</v>
      </c>
      <c r="D32" s="77"/>
      <c r="E32" s="77"/>
      <c r="F32" s="77">
        <f>sumifs(Cashflow!34:34,Cashflow!$1:$1,F2,Cashflow!$2:$2,F3)</f>
        <v>-57720.875</v>
      </c>
      <c r="G32" s="77">
        <f>sumifs(Cashflow!34:34,Cashflow!$1:$1,G2,Cashflow!$2:$2,G3)</f>
        <v>-178198.6316</v>
      </c>
      <c r="H32" s="77">
        <f>sumifs(Cashflow!34:34,Cashflow!$1:$1,H2,Cashflow!$2:$2,H3)</f>
        <v>-398492.229</v>
      </c>
      <c r="I32" s="77">
        <f>sumifs(Cashflow!34:34,Cashflow!$1:$1,I2,Cashflow!$2:$2,I3)</f>
        <v>-198785.8138</v>
      </c>
      <c r="J32" s="77"/>
      <c r="K32" s="77"/>
      <c r="L32" s="77"/>
      <c r="M32" s="77"/>
      <c r="N32" s="77">
        <f>sumifs(Cashflow!34:34,Cashflow!$1:$1,N2,Cashflow!$3:$3,N3)</f>
        <v>-27772</v>
      </c>
      <c r="O32" s="77">
        <f>sumifs(Cashflow!34:34,Cashflow!$1:$1,O2,Cashflow!$3:$3,O3)</f>
        <v>-29948.875</v>
      </c>
      <c r="P32" s="77">
        <f>sumifs(Cashflow!34:34,Cashflow!$1:$1,P2,Cashflow!$3:$3,P3)</f>
        <v>-40548.63418</v>
      </c>
      <c r="Q32" s="77">
        <f>sumifs(Cashflow!34:34,Cashflow!$1:$1,Q2,Cashflow!$3:$3,Q3)</f>
        <v>-137649.9975</v>
      </c>
      <c r="R32" s="77">
        <f>sumifs(Cashflow!34:34,Cashflow!$1:$1,R2,Cashflow!$3:$3,R3)</f>
        <v>-163839.5074</v>
      </c>
      <c r="S32" s="77">
        <f>sumifs(Cashflow!34:34,Cashflow!$1:$1,S2,Cashflow!$3:$3,S3)</f>
        <v>-234652.7216</v>
      </c>
      <c r="T32" s="77">
        <f>sumifs(Cashflow!34:34,Cashflow!$1:$1,T2,Cashflow!$3:$3,T3)</f>
        <v>-170385.787</v>
      </c>
      <c r="U32" s="77">
        <f>sumifs(Cashflow!34:34,Cashflow!$1:$1,U2,Cashflow!$3:$3,U3)</f>
        <v>-28400.02685</v>
      </c>
      <c r="V32" s="77"/>
      <c r="W32" s="77"/>
      <c r="X32" s="77"/>
      <c r="Y32" s="77"/>
      <c r="Z32" s="77"/>
      <c r="AA32" s="77"/>
      <c r="AB32" s="77"/>
    </row>
    <row r="33">
      <c r="A33" s="76" t="s">
        <v>96</v>
      </c>
      <c r="B33" s="77">
        <f>Cashflow!N38</f>
        <v>464080.4934</v>
      </c>
      <c r="C33" s="77">
        <f>Cashflow!Z38</f>
        <v>-133197.5494</v>
      </c>
      <c r="D33" s="77"/>
      <c r="E33" s="77"/>
      <c r="F33" s="77">
        <f>Cashflow!H38</f>
        <v>142279.125</v>
      </c>
      <c r="G33" s="77">
        <f>B33</f>
        <v>464080.4934</v>
      </c>
      <c r="H33" s="77">
        <f>Cashflow!T38</f>
        <v>65588.26438</v>
      </c>
      <c r="I33" s="77">
        <f>C33</f>
        <v>-133197.5494</v>
      </c>
      <c r="J33" s="77"/>
      <c r="K33" s="77"/>
      <c r="L33" s="77"/>
      <c r="M33" s="77"/>
      <c r="N33" s="77">
        <f>Cashflow!E38</f>
        <v>172228</v>
      </c>
      <c r="O33" s="77">
        <f>F33</f>
        <v>142279.125</v>
      </c>
      <c r="P33" s="77">
        <f>Cashflow!K38</f>
        <v>601730.4908</v>
      </c>
      <c r="Q33" s="77">
        <f>G33</f>
        <v>464080.4934</v>
      </c>
      <c r="R33" s="77">
        <f>Cashflow!Q38</f>
        <v>300240.9859</v>
      </c>
      <c r="S33" s="77">
        <f>H33</f>
        <v>65588.26438</v>
      </c>
      <c r="T33" s="77">
        <f>Cashflow!W38</f>
        <v>-104797.5226</v>
      </c>
      <c r="U33" s="77">
        <f>I33</f>
        <v>-133197.5494</v>
      </c>
      <c r="V33" s="77"/>
      <c r="W33" s="77"/>
      <c r="X33" s="77"/>
      <c r="Y33" s="77"/>
      <c r="Z33" s="77"/>
      <c r="AA33" s="77"/>
      <c r="AB33" s="77"/>
    </row>
    <row r="34">
      <c r="D34" s="75"/>
    </row>
    <row r="35">
      <c r="D35" s="75"/>
    </row>
    <row r="36">
      <c r="D36" s="75"/>
    </row>
    <row r="37">
      <c r="D37" s="75"/>
    </row>
    <row r="38">
      <c r="D38" s="75"/>
    </row>
    <row r="39">
      <c r="D39" s="75"/>
    </row>
    <row r="40">
      <c r="D40" s="75"/>
    </row>
    <row r="41">
      <c r="D41" s="75"/>
    </row>
    <row r="42">
      <c r="D42" s="75"/>
    </row>
    <row r="43">
      <c r="D43" s="75"/>
    </row>
    <row r="44">
      <c r="D44" s="75"/>
    </row>
    <row r="45">
      <c r="D45" s="75"/>
    </row>
    <row r="46">
      <c r="D46" s="75"/>
    </row>
    <row r="47">
      <c r="D47" s="75"/>
    </row>
    <row r="48">
      <c r="D48" s="75"/>
    </row>
    <row r="49">
      <c r="D49" s="75"/>
    </row>
    <row r="50">
      <c r="D50" s="75"/>
    </row>
    <row r="51">
      <c r="D51" s="75"/>
    </row>
    <row r="52">
      <c r="D52" s="75"/>
    </row>
    <row r="53">
      <c r="D53" s="75"/>
    </row>
    <row r="54">
      <c r="D54" s="75"/>
    </row>
    <row r="55">
      <c r="D55" s="75"/>
    </row>
    <row r="56">
      <c r="D56" s="75"/>
    </row>
    <row r="57">
      <c r="D57" s="75"/>
    </row>
    <row r="58">
      <c r="D58" s="75"/>
    </row>
    <row r="59">
      <c r="D59" s="75"/>
    </row>
    <row r="60">
      <c r="D60" s="75"/>
    </row>
    <row r="61">
      <c r="D61" s="75"/>
    </row>
    <row r="62">
      <c r="D62" s="75"/>
    </row>
    <row r="63">
      <c r="D63" s="75"/>
    </row>
    <row r="64">
      <c r="D64" s="75"/>
    </row>
    <row r="65">
      <c r="D65" s="75"/>
    </row>
    <row r="66">
      <c r="D66" s="75"/>
    </row>
    <row r="67">
      <c r="D67" s="75"/>
    </row>
    <row r="68">
      <c r="D68" s="75"/>
    </row>
    <row r="69">
      <c r="D69" s="75"/>
    </row>
    <row r="70">
      <c r="D70" s="75"/>
    </row>
    <row r="71">
      <c r="D71" s="75"/>
    </row>
    <row r="72">
      <c r="D72" s="75"/>
    </row>
    <row r="73">
      <c r="D73" s="75"/>
    </row>
    <row r="74">
      <c r="D74" s="75"/>
    </row>
    <row r="75">
      <c r="D75" s="75"/>
    </row>
    <row r="76">
      <c r="D76" s="75"/>
    </row>
    <row r="77">
      <c r="D77" s="75"/>
    </row>
    <row r="78">
      <c r="D78" s="75"/>
    </row>
    <row r="79">
      <c r="D79" s="75"/>
    </row>
    <row r="80">
      <c r="D80" s="75"/>
    </row>
    <row r="81">
      <c r="D81" s="75"/>
    </row>
    <row r="82">
      <c r="D82" s="75"/>
    </row>
    <row r="83">
      <c r="D83" s="75"/>
    </row>
    <row r="84">
      <c r="D84" s="75"/>
    </row>
    <row r="85">
      <c r="D85" s="75"/>
    </row>
    <row r="86">
      <c r="D86" s="75"/>
    </row>
    <row r="87">
      <c r="D87" s="75"/>
    </row>
    <row r="88">
      <c r="D88" s="75"/>
    </row>
    <row r="89">
      <c r="D89" s="75"/>
    </row>
    <row r="90">
      <c r="D90" s="75"/>
    </row>
    <row r="91">
      <c r="D91" s="75"/>
    </row>
    <row r="92">
      <c r="D92" s="75"/>
    </row>
    <row r="93">
      <c r="D93" s="75"/>
    </row>
    <row r="94">
      <c r="D94" s="75"/>
    </row>
    <row r="95">
      <c r="D95" s="75"/>
    </row>
    <row r="96">
      <c r="D96" s="75"/>
    </row>
    <row r="97">
      <c r="D97" s="75"/>
    </row>
    <row r="98">
      <c r="D98" s="75"/>
    </row>
    <row r="99">
      <c r="D99" s="75"/>
    </row>
    <row r="100">
      <c r="D100" s="75"/>
    </row>
    <row r="101">
      <c r="D101" s="75"/>
    </row>
    <row r="102">
      <c r="D102" s="75"/>
    </row>
    <row r="103">
      <c r="D103" s="75"/>
    </row>
    <row r="104">
      <c r="D104" s="75"/>
    </row>
    <row r="105">
      <c r="D105" s="75"/>
    </row>
    <row r="106">
      <c r="D106" s="75"/>
    </row>
    <row r="107">
      <c r="D107" s="75"/>
    </row>
    <row r="108">
      <c r="D108" s="75"/>
    </row>
    <row r="109">
      <c r="D109" s="75"/>
    </row>
    <row r="110">
      <c r="D110" s="75"/>
    </row>
    <row r="111">
      <c r="D111" s="75"/>
    </row>
    <row r="112">
      <c r="D112" s="75"/>
    </row>
    <row r="113">
      <c r="D113" s="75"/>
    </row>
    <row r="114">
      <c r="D114" s="75"/>
    </row>
    <row r="115">
      <c r="D115" s="75"/>
    </row>
    <row r="116">
      <c r="D116" s="75"/>
    </row>
    <row r="117">
      <c r="D117" s="75"/>
    </row>
    <row r="118">
      <c r="D118" s="75"/>
    </row>
    <row r="119">
      <c r="D119" s="75"/>
    </row>
    <row r="120">
      <c r="D120" s="75"/>
    </row>
    <row r="121">
      <c r="D121" s="75"/>
    </row>
    <row r="122">
      <c r="D122" s="75"/>
    </row>
    <row r="123">
      <c r="D123" s="75"/>
    </row>
    <row r="124">
      <c r="D124" s="75"/>
    </row>
    <row r="125">
      <c r="D125" s="75"/>
    </row>
    <row r="126">
      <c r="D126" s="75"/>
    </row>
    <row r="127">
      <c r="D127" s="75"/>
    </row>
    <row r="128">
      <c r="D128" s="75"/>
    </row>
    <row r="129">
      <c r="D129" s="75"/>
    </row>
    <row r="130">
      <c r="D130" s="75"/>
    </row>
    <row r="131">
      <c r="D131" s="75"/>
    </row>
    <row r="132">
      <c r="D132" s="75"/>
    </row>
    <row r="133">
      <c r="D133" s="75"/>
    </row>
    <row r="134">
      <c r="D134" s="75"/>
    </row>
    <row r="135">
      <c r="D135" s="75"/>
    </row>
    <row r="136">
      <c r="D136" s="75"/>
    </row>
    <row r="137">
      <c r="D137" s="75"/>
    </row>
    <row r="138">
      <c r="D138" s="75"/>
    </row>
    <row r="139">
      <c r="D139" s="75"/>
    </row>
    <row r="140">
      <c r="D140" s="75"/>
    </row>
    <row r="141">
      <c r="D141" s="75"/>
    </row>
    <row r="142">
      <c r="D142" s="75"/>
    </row>
    <row r="143">
      <c r="D143" s="75"/>
    </row>
    <row r="144">
      <c r="D144" s="75"/>
    </row>
    <row r="145">
      <c r="D145" s="75"/>
    </row>
    <row r="146">
      <c r="D146" s="75"/>
    </row>
    <row r="147">
      <c r="D147" s="75"/>
    </row>
    <row r="148">
      <c r="D148" s="75"/>
    </row>
    <row r="149">
      <c r="D149" s="75"/>
    </row>
    <row r="150">
      <c r="D150" s="75"/>
    </row>
    <row r="151">
      <c r="D151" s="75"/>
    </row>
    <row r="152">
      <c r="D152" s="75"/>
    </row>
    <row r="153">
      <c r="D153" s="75"/>
    </row>
    <row r="154">
      <c r="D154" s="75"/>
    </row>
    <row r="155">
      <c r="D155" s="75"/>
    </row>
    <row r="156">
      <c r="D156" s="75"/>
    </row>
    <row r="157">
      <c r="D157" s="75"/>
    </row>
    <row r="158">
      <c r="D158" s="75"/>
    </row>
    <row r="159">
      <c r="D159" s="75"/>
    </row>
    <row r="160">
      <c r="D160" s="75"/>
    </row>
    <row r="161">
      <c r="D161" s="75"/>
    </row>
    <row r="162">
      <c r="D162" s="75"/>
    </row>
    <row r="163">
      <c r="D163" s="75"/>
    </row>
    <row r="164">
      <c r="D164" s="75"/>
    </row>
    <row r="165">
      <c r="D165" s="75"/>
    </row>
    <row r="166">
      <c r="D166" s="75"/>
    </row>
    <row r="167">
      <c r="D167" s="75"/>
    </row>
    <row r="168">
      <c r="D168" s="75"/>
    </row>
    <row r="169">
      <c r="D169" s="75"/>
    </row>
    <row r="170">
      <c r="D170" s="75"/>
    </row>
    <row r="171">
      <c r="D171" s="75"/>
    </row>
    <row r="172">
      <c r="D172" s="75"/>
    </row>
    <row r="173">
      <c r="D173" s="75"/>
    </row>
    <row r="174">
      <c r="D174" s="75"/>
    </row>
    <row r="175">
      <c r="D175" s="75"/>
    </row>
    <row r="176">
      <c r="D176" s="75"/>
    </row>
    <row r="177">
      <c r="D177" s="75"/>
    </row>
    <row r="178">
      <c r="D178" s="75"/>
    </row>
    <row r="179">
      <c r="D179" s="75"/>
    </row>
    <row r="180">
      <c r="D180" s="75"/>
    </row>
    <row r="181">
      <c r="D181" s="75"/>
    </row>
    <row r="182">
      <c r="D182" s="75"/>
    </row>
    <row r="183">
      <c r="D183" s="75"/>
    </row>
    <row r="184">
      <c r="D184" s="75"/>
    </row>
    <row r="185">
      <c r="D185" s="75"/>
    </row>
    <row r="186">
      <c r="D186" s="75"/>
    </row>
    <row r="187">
      <c r="D187" s="75"/>
    </row>
    <row r="188">
      <c r="D188" s="75"/>
    </row>
    <row r="189">
      <c r="D189" s="75"/>
    </row>
    <row r="190">
      <c r="D190" s="75"/>
    </row>
    <row r="191">
      <c r="D191" s="75"/>
    </row>
    <row r="192">
      <c r="D192" s="75"/>
    </row>
    <row r="193">
      <c r="D193" s="75"/>
    </row>
    <row r="194">
      <c r="D194" s="75"/>
    </row>
    <row r="195">
      <c r="D195" s="75"/>
    </row>
    <row r="196">
      <c r="D196" s="75"/>
    </row>
    <row r="197">
      <c r="D197" s="75"/>
    </row>
    <row r="198">
      <c r="D198" s="75"/>
    </row>
    <row r="199">
      <c r="D199" s="75"/>
    </row>
    <row r="200">
      <c r="D200" s="75"/>
    </row>
    <row r="201">
      <c r="D201" s="75"/>
    </row>
    <row r="202">
      <c r="D202" s="75"/>
    </row>
    <row r="203">
      <c r="D203" s="75"/>
    </row>
    <row r="204">
      <c r="D204" s="75"/>
    </row>
    <row r="205">
      <c r="D205" s="75"/>
    </row>
    <row r="206">
      <c r="D206" s="75"/>
    </row>
    <row r="207">
      <c r="D207" s="75"/>
    </row>
    <row r="208">
      <c r="D208" s="75"/>
    </row>
    <row r="209">
      <c r="D209" s="75"/>
    </row>
    <row r="210">
      <c r="D210" s="75"/>
    </row>
    <row r="211">
      <c r="D211" s="75"/>
    </row>
    <row r="212">
      <c r="D212" s="75"/>
    </row>
    <row r="213">
      <c r="D213" s="75"/>
    </row>
    <row r="214">
      <c r="D214" s="75"/>
    </row>
    <row r="215">
      <c r="D215" s="75"/>
    </row>
    <row r="216">
      <c r="D216" s="75"/>
    </row>
    <row r="217">
      <c r="D217" s="75"/>
    </row>
    <row r="218">
      <c r="D218" s="75"/>
    </row>
    <row r="219">
      <c r="D219" s="75"/>
    </row>
    <row r="220">
      <c r="D220" s="75"/>
    </row>
    <row r="221">
      <c r="D221" s="75"/>
    </row>
    <row r="222">
      <c r="D222" s="75"/>
    </row>
    <row r="223">
      <c r="D223" s="75"/>
    </row>
    <row r="224">
      <c r="D224" s="75"/>
    </row>
    <row r="225">
      <c r="D225" s="75"/>
    </row>
    <row r="226">
      <c r="D226" s="75"/>
    </row>
    <row r="227">
      <c r="D227" s="75"/>
    </row>
    <row r="228">
      <c r="D228" s="75"/>
    </row>
    <row r="229">
      <c r="D229" s="75"/>
    </row>
    <row r="230">
      <c r="D230" s="75"/>
    </row>
    <row r="231">
      <c r="D231" s="75"/>
    </row>
    <row r="232">
      <c r="D232" s="75"/>
    </row>
    <row r="233">
      <c r="D233" s="75"/>
    </row>
    <row r="234">
      <c r="D234" s="75"/>
    </row>
    <row r="235">
      <c r="D235" s="75"/>
    </row>
    <row r="236">
      <c r="D236" s="75"/>
    </row>
    <row r="237">
      <c r="D237" s="75"/>
    </row>
    <row r="238">
      <c r="D238" s="75"/>
    </row>
    <row r="239">
      <c r="D239" s="75"/>
    </row>
    <row r="240">
      <c r="D240" s="75"/>
    </row>
    <row r="241">
      <c r="D241" s="75"/>
    </row>
    <row r="242">
      <c r="D242" s="75"/>
    </row>
    <row r="243">
      <c r="D243" s="75"/>
    </row>
    <row r="244">
      <c r="D244" s="75"/>
    </row>
    <row r="245">
      <c r="D245" s="75"/>
    </row>
    <row r="246">
      <c r="D246" s="75"/>
    </row>
    <row r="247">
      <c r="D247" s="75"/>
    </row>
    <row r="248">
      <c r="D248" s="75"/>
    </row>
    <row r="249">
      <c r="D249" s="75"/>
    </row>
    <row r="250">
      <c r="D250" s="75"/>
    </row>
    <row r="251">
      <c r="D251" s="75"/>
    </row>
    <row r="252">
      <c r="D252" s="75"/>
    </row>
    <row r="253">
      <c r="D253" s="75"/>
    </row>
    <row r="254">
      <c r="D254" s="75"/>
    </row>
    <row r="255">
      <c r="D255" s="75"/>
    </row>
    <row r="256">
      <c r="D256" s="75"/>
    </row>
    <row r="257">
      <c r="D257" s="75"/>
    </row>
    <row r="258">
      <c r="D258" s="75"/>
    </row>
    <row r="259">
      <c r="D259" s="75"/>
    </row>
    <row r="260">
      <c r="D260" s="75"/>
    </row>
    <row r="261">
      <c r="D261" s="75"/>
    </row>
    <row r="262">
      <c r="D262" s="75"/>
    </row>
    <row r="263">
      <c r="D263" s="75"/>
    </row>
    <row r="264">
      <c r="D264" s="75"/>
    </row>
    <row r="265">
      <c r="D265" s="75"/>
    </row>
    <row r="266">
      <c r="D266" s="75"/>
    </row>
    <row r="267">
      <c r="D267" s="75"/>
    </row>
    <row r="268">
      <c r="D268" s="75"/>
    </row>
    <row r="269">
      <c r="D269" s="75"/>
    </row>
    <row r="270">
      <c r="D270" s="75"/>
    </row>
    <row r="271">
      <c r="D271" s="75"/>
    </row>
    <row r="272">
      <c r="D272" s="75"/>
    </row>
    <row r="273">
      <c r="D273" s="75"/>
    </row>
    <row r="274">
      <c r="D274" s="75"/>
    </row>
    <row r="275">
      <c r="D275" s="75"/>
    </row>
    <row r="276">
      <c r="D276" s="75"/>
    </row>
    <row r="277">
      <c r="D277" s="75"/>
    </row>
    <row r="278">
      <c r="D278" s="75"/>
    </row>
    <row r="279">
      <c r="D279" s="75"/>
    </row>
    <row r="280">
      <c r="D280" s="75"/>
    </row>
    <row r="281">
      <c r="D281" s="75"/>
    </row>
    <row r="282">
      <c r="D282" s="75"/>
    </row>
    <row r="283">
      <c r="D283" s="75"/>
    </row>
    <row r="284">
      <c r="D284" s="75"/>
    </row>
    <row r="285">
      <c r="D285" s="75"/>
    </row>
    <row r="286">
      <c r="D286" s="75"/>
    </row>
    <row r="287">
      <c r="D287" s="75"/>
    </row>
    <row r="288">
      <c r="D288" s="75"/>
    </row>
    <row r="289">
      <c r="D289" s="75"/>
    </row>
    <row r="290">
      <c r="D290" s="75"/>
    </row>
    <row r="291">
      <c r="D291" s="75"/>
    </row>
    <row r="292">
      <c r="D292" s="75"/>
    </row>
    <row r="293">
      <c r="D293" s="75"/>
    </row>
    <row r="294">
      <c r="D294" s="75"/>
    </row>
    <row r="295">
      <c r="D295" s="75"/>
    </row>
    <row r="296">
      <c r="D296" s="75"/>
    </row>
    <row r="297">
      <c r="D297" s="75"/>
    </row>
    <row r="298">
      <c r="D298" s="75"/>
    </row>
    <row r="299">
      <c r="D299" s="75"/>
    </row>
    <row r="300">
      <c r="D300" s="75"/>
    </row>
    <row r="301">
      <c r="D301" s="75"/>
    </row>
    <row r="302">
      <c r="D302" s="75"/>
    </row>
    <row r="303">
      <c r="D303" s="75"/>
    </row>
    <row r="304">
      <c r="D304" s="75"/>
    </row>
    <row r="305">
      <c r="D305" s="75"/>
    </row>
    <row r="306">
      <c r="D306" s="75"/>
    </row>
    <row r="307">
      <c r="D307" s="75"/>
    </row>
    <row r="308">
      <c r="D308" s="75"/>
    </row>
    <row r="309">
      <c r="D309" s="75"/>
    </row>
    <row r="310">
      <c r="D310" s="75"/>
    </row>
    <row r="311">
      <c r="D311" s="75"/>
    </row>
    <row r="312">
      <c r="D312" s="75"/>
    </row>
    <row r="313">
      <c r="D313" s="75"/>
    </row>
    <row r="314">
      <c r="D314" s="75"/>
    </row>
    <row r="315">
      <c r="D315" s="75"/>
    </row>
    <row r="316">
      <c r="D316" s="75"/>
    </row>
    <row r="317">
      <c r="D317" s="75"/>
    </row>
    <row r="318">
      <c r="D318" s="75"/>
    </row>
    <row r="319">
      <c r="D319" s="75"/>
    </row>
    <row r="320">
      <c r="D320" s="75"/>
    </row>
    <row r="321">
      <c r="D321" s="75"/>
    </row>
    <row r="322">
      <c r="D322" s="75"/>
    </row>
    <row r="323">
      <c r="D323" s="75"/>
    </row>
    <row r="324">
      <c r="D324" s="75"/>
    </row>
    <row r="325">
      <c r="D325" s="75"/>
    </row>
    <row r="326">
      <c r="D326" s="75"/>
    </row>
    <row r="327">
      <c r="D327" s="75"/>
    </row>
    <row r="328">
      <c r="D328" s="75"/>
    </row>
    <row r="329">
      <c r="D329" s="75"/>
    </row>
    <row r="330">
      <c r="D330" s="75"/>
    </row>
    <row r="331">
      <c r="D331" s="75"/>
    </row>
    <row r="332">
      <c r="D332" s="75"/>
    </row>
    <row r="333">
      <c r="D333" s="75"/>
    </row>
    <row r="334">
      <c r="D334" s="75"/>
    </row>
    <row r="335">
      <c r="D335" s="75"/>
    </row>
    <row r="336">
      <c r="D336" s="75"/>
    </row>
    <row r="337">
      <c r="D337" s="75"/>
    </row>
    <row r="338">
      <c r="D338" s="75"/>
    </row>
    <row r="339">
      <c r="D339" s="75"/>
    </row>
    <row r="340">
      <c r="D340" s="75"/>
    </row>
    <row r="341">
      <c r="D341" s="75"/>
    </row>
    <row r="342">
      <c r="D342" s="75"/>
    </row>
    <row r="343">
      <c r="D343" s="75"/>
    </row>
    <row r="344">
      <c r="D344" s="75"/>
    </row>
    <row r="345">
      <c r="D345" s="75"/>
    </row>
    <row r="346">
      <c r="D346" s="75"/>
    </row>
    <row r="347">
      <c r="D347" s="75"/>
    </row>
    <row r="348">
      <c r="D348" s="75"/>
    </row>
    <row r="349">
      <c r="D349" s="75"/>
    </row>
    <row r="350">
      <c r="D350" s="75"/>
    </row>
    <row r="351">
      <c r="D351" s="75"/>
    </row>
    <row r="352">
      <c r="D352" s="75"/>
    </row>
    <row r="353">
      <c r="D353" s="75"/>
    </row>
    <row r="354">
      <c r="D354" s="75"/>
    </row>
    <row r="355">
      <c r="D355" s="75"/>
    </row>
    <row r="356">
      <c r="D356" s="75"/>
    </row>
    <row r="357">
      <c r="D357" s="75"/>
    </row>
    <row r="358">
      <c r="D358" s="75"/>
    </row>
    <row r="359">
      <c r="D359" s="75"/>
    </row>
    <row r="360">
      <c r="D360" s="75"/>
    </row>
    <row r="361">
      <c r="D361" s="75"/>
    </row>
    <row r="362">
      <c r="D362" s="75"/>
    </row>
    <row r="363">
      <c r="D363" s="75"/>
    </row>
    <row r="364">
      <c r="D364" s="75"/>
    </row>
    <row r="365">
      <c r="D365" s="75"/>
    </row>
    <row r="366">
      <c r="D366" s="75"/>
    </row>
    <row r="367">
      <c r="D367" s="75"/>
    </row>
    <row r="368">
      <c r="D368" s="75"/>
    </row>
    <row r="369">
      <c r="D369" s="75"/>
    </row>
    <row r="370">
      <c r="D370" s="75"/>
    </row>
    <row r="371">
      <c r="D371" s="75"/>
    </row>
    <row r="372">
      <c r="D372" s="75"/>
    </row>
    <row r="373">
      <c r="D373" s="75"/>
    </row>
    <row r="374">
      <c r="D374" s="75"/>
    </row>
    <row r="375">
      <c r="D375" s="75"/>
    </row>
    <row r="376">
      <c r="D376" s="75"/>
    </row>
    <row r="377">
      <c r="D377" s="75"/>
    </row>
    <row r="378">
      <c r="D378" s="75"/>
    </row>
    <row r="379">
      <c r="D379" s="75"/>
    </row>
    <row r="380">
      <c r="D380" s="75"/>
    </row>
    <row r="381">
      <c r="D381" s="75"/>
    </row>
    <row r="382">
      <c r="D382" s="75"/>
    </row>
    <row r="383">
      <c r="D383" s="75"/>
    </row>
    <row r="384">
      <c r="D384" s="75"/>
    </row>
    <row r="385">
      <c r="D385" s="75"/>
    </row>
    <row r="386">
      <c r="D386" s="75"/>
    </row>
    <row r="387">
      <c r="D387" s="75"/>
    </row>
    <row r="388">
      <c r="D388" s="75"/>
    </row>
    <row r="389">
      <c r="D389" s="75"/>
    </row>
    <row r="390">
      <c r="D390" s="75"/>
    </row>
    <row r="391">
      <c r="D391" s="75"/>
    </row>
    <row r="392">
      <c r="D392" s="75"/>
    </row>
    <row r="393">
      <c r="D393" s="75"/>
    </row>
    <row r="394">
      <c r="D394" s="75"/>
    </row>
    <row r="395">
      <c r="D395" s="75"/>
    </row>
    <row r="396">
      <c r="D396" s="75"/>
    </row>
    <row r="397">
      <c r="D397" s="75"/>
    </row>
    <row r="398">
      <c r="D398" s="75"/>
    </row>
    <row r="399">
      <c r="D399" s="75"/>
    </row>
    <row r="400">
      <c r="D400" s="75"/>
    </row>
    <row r="401">
      <c r="D401" s="75"/>
    </row>
    <row r="402">
      <c r="D402" s="75"/>
    </row>
    <row r="403">
      <c r="D403" s="75"/>
    </row>
    <row r="404">
      <c r="D404" s="75"/>
    </row>
    <row r="405">
      <c r="D405" s="75"/>
    </row>
    <row r="406">
      <c r="D406" s="75"/>
    </row>
    <row r="407">
      <c r="D407" s="75"/>
    </row>
    <row r="408">
      <c r="D408" s="75"/>
    </row>
    <row r="409">
      <c r="D409" s="75"/>
    </row>
    <row r="410">
      <c r="D410" s="75"/>
    </row>
    <row r="411">
      <c r="D411" s="75"/>
    </row>
    <row r="412">
      <c r="D412" s="75"/>
    </row>
    <row r="413">
      <c r="D413" s="75"/>
    </row>
    <row r="414">
      <c r="D414" s="75"/>
    </row>
    <row r="415">
      <c r="D415" s="75"/>
    </row>
    <row r="416">
      <c r="D416" s="75"/>
    </row>
    <row r="417">
      <c r="D417" s="75"/>
    </row>
    <row r="418">
      <c r="D418" s="75"/>
    </row>
    <row r="419">
      <c r="D419" s="75"/>
    </row>
    <row r="420">
      <c r="D420" s="75"/>
    </row>
    <row r="421">
      <c r="D421" s="75"/>
    </row>
    <row r="422">
      <c r="D422" s="75"/>
    </row>
    <row r="423">
      <c r="D423" s="75"/>
    </row>
    <row r="424">
      <c r="D424" s="75"/>
    </row>
    <row r="425">
      <c r="D425" s="75"/>
    </row>
    <row r="426">
      <c r="D426" s="75"/>
    </row>
    <row r="427">
      <c r="D427" s="75"/>
    </row>
    <row r="428">
      <c r="D428" s="75"/>
    </row>
    <row r="429">
      <c r="D429" s="75"/>
    </row>
    <row r="430">
      <c r="D430" s="75"/>
    </row>
    <row r="431">
      <c r="D431" s="75"/>
    </row>
    <row r="432">
      <c r="D432" s="75"/>
    </row>
    <row r="433">
      <c r="D433" s="75"/>
    </row>
    <row r="434">
      <c r="D434" s="75"/>
    </row>
    <row r="435">
      <c r="D435" s="75"/>
    </row>
    <row r="436">
      <c r="D436" s="75"/>
    </row>
    <row r="437">
      <c r="D437" s="75"/>
    </row>
    <row r="438">
      <c r="D438" s="75"/>
    </row>
    <row r="439">
      <c r="D439" s="75"/>
    </row>
    <row r="440">
      <c r="D440" s="75"/>
    </row>
    <row r="441">
      <c r="D441" s="75"/>
    </row>
    <row r="442">
      <c r="D442" s="75"/>
    </row>
    <row r="443">
      <c r="D443" s="75"/>
    </row>
    <row r="444">
      <c r="D444" s="75"/>
    </row>
    <row r="445">
      <c r="D445" s="75"/>
    </row>
    <row r="446">
      <c r="D446" s="75"/>
    </row>
    <row r="447">
      <c r="D447" s="75"/>
    </row>
    <row r="448">
      <c r="D448" s="75"/>
    </row>
    <row r="449">
      <c r="D449" s="75"/>
    </row>
    <row r="450">
      <c r="D450" s="75"/>
    </row>
    <row r="451">
      <c r="D451" s="75"/>
    </row>
    <row r="452">
      <c r="D452" s="75"/>
    </row>
    <row r="453">
      <c r="D453" s="75"/>
    </row>
    <row r="454">
      <c r="D454" s="75"/>
    </row>
    <row r="455">
      <c r="D455" s="75"/>
    </row>
    <row r="456">
      <c r="D456" s="75"/>
    </row>
    <row r="457">
      <c r="D457" s="75"/>
    </row>
    <row r="458">
      <c r="D458" s="75"/>
    </row>
    <row r="459">
      <c r="D459" s="75"/>
    </row>
    <row r="460">
      <c r="D460" s="75"/>
    </row>
    <row r="461">
      <c r="D461" s="75"/>
    </row>
    <row r="462">
      <c r="D462" s="75"/>
    </row>
    <row r="463">
      <c r="D463" s="75"/>
    </row>
    <row r="464">
      <c r="D464" s="75"/>
    </row>
    <row r="465">
      <c r="D465" s="75"/>
    </row>
    <row r="466">
      <c r="D466" s="75"/>
    </row>
    <row r="467">
      <c r="D467" s="75"/>
    </row>
    <row r="468">
      <c r="D468" s="75"/>
    </row>
    <row r="469">
      <c r="D469" s="75"/>
    </row>
    <row r="470">
      <c r="D470" s="75"/>
    </row>
    <row r="471">
      <c r="D471" s="75"/>
    </row>
    <row r="472">
      <c r="D472" s="75"/>
    </row>
    <row r="473">
      <c r="D473" s="75"/>
    </row>
    <row r="474">
      <c r="D474" s="75"/>
    </row>
    <row r="475">
      <c r="D475" s="75"/>
    </row>
    <row r="476">
      <c r="D476" s="75"/>
    </row>
    <row r="477">
      <c r="D477" s="75"/>
    </row>
    <row r="478">
      <c r="D478" s="75"/>
    </row>
    <row r="479">
      <c r="D479" s="75"/>
    </row>
    <row r="480">
      <c r="D480" s="75"/>
    </row>
    <row r="481">
      <c r="D481" s="75"/>
    </row>
    <row r="482">
      <c r="D482" s="75"/>
    </row>
    <row r="483">
      <c r="D483" s="75"/>
    </row>
    <row r="484">
      <c r="D484" s="75"/>
    </row>
    <row r="485">
      <c r="D485" s="75"/>
    </row>
    <row r="486">
      <c r="D486" s="75"/>
    </row>
    <row r="487">
      <c r="D487" s="75"/>
    </row>
    <row r="488">
      <c r="D488" s="75"/>
    </row>
    <row r="489">
      <c r="D489" s="75"/>
    </row>
    <row r="490">
      <c r="D490" s="75"/>
    </row>
    <row r="491">
      <c r="D491" s="75"/>
    </row>
    <row r="492">
      <c r="D492" s="75"/>
    </row>
    <row r="493">
      <c r="D493" s="75"/>
    </row>
    <row r="494">
      <c r="D494" s="75"/>
    </row>
    <row r="495">
      <c r="D495" s="75"/>
    </row>
    <row r="496">
      <c r="D496" s="75"/>
    </row>
    <row r="497">
      <c r="D497" s="75"/>
    </row>
    <row r="498">
      <c r="D498" s="75"/>
    </row>
    <row r="499">
      <c r="D499" s="75"/>
    </row>
    <row r="500">
      <c r="D500" s="75"/>
    </row>
    <row r="501">
      <c r="D501" s="75"/>
    </row>
    <row r="502">
      <c r="D502" s="75"/>
    </row>
    <row r="503">
      <c r="D503" s="75"/>
    </row>
    <row r="504">
      <c r="D504" s="75"/>
    </row>
    <row r="505">
      <c r="D505" s="75"/>
    </row>
    <row r="506">
      <c r="D506" s="75"/>
    </row>
    <row r="507">
      <c r="D507" s="75"/>
    </row>
    <row r="508">
      <c r="D508" s="75"/>
    </row>
    <row r="509">
      <c r="D509" s="75"/>
    </row>
    <row r="510">
      <c r="D510" s="75"/>
    </row>
    <row r="511">
      <c r="D511" s="75"/>
    </row>
    <row r="512">
      <c r="D512" s="75"/>
    </row>
    <row r="513">
      <c r="D513" s="75"/>
    </row>
    <row r="514">
      <c r="D514" s="75"/>
    </row>
    <row r="515">
      <c r="D515" s="75"/>
    </row>
    <row r="516">
      <c r="D516" s="75"/>
    </row>
    <row r="517">
      <c r="D517" s="75"/>
    </row>
    <row r="518">
      <c r="D518" s="75"/>
    </row>
    <row r="519">
      <c r="D519" s="75"/>
    </row>
    <row r="520">
      <c r="D520" s="75"/>
    </row>
    <row r="521">
      <c r="D521" s="75"/>
    </row>
    <row r="522">
      <c r="D522" s="75"/>
    </row>
    <row r="523">
      <c r="D523" s="75"/>
    </row>
    <row r="524">
      <c r="D524" s="75"/>
    </row>
    <row r="525">
      <c r="D525" s="75"/>
    </row>
    <row r="526">
      <c r="D526" s="75"/>
    </row>
    <row r="527">
      <c r="D527" s="75"/>
    </row>
    <row r="528">
      <c r="D528" s="75"/>
    </row>
    <row r="529">
      <c r="D529" s="75"/>
    </row>
    <row r="530">
      <c r="D530" s="75"/>
    </row>
    <row r="531">
      <c r="D531" s="75"/>
    </row>
    <row r="532">
      <c r="D532" s="75"/>
    </row>
    <row r="533">
      <c r="D533" s="75"/>
    </row>
    <row r="534">
      <c r="D534" s="75"/>
    </row>
    <row r="535">
      <c r="D535" s="75"/>
    </row>
    <row r="536">
      <c r="D536" s="75"/>
    </row>
    <row r="537">
      <c r="D537" s="75"/>
    </row>
    <row r="538">
      <c r="D538" s="75"/>
    </row>
    <row r="539">
      <c r="D539" s="75"/>
    </row>
    <row r="540">
      <c r="D540" s="75"/>
    </row>
    <row r="541">
      <c r="D541" s="75"/>
    </row>
    <row r="542">
      <c r="D542" s="75"/>
    </row>
    <row r="543">
      <c r="D543" s="75"/>
    </row>
    <row r="544">
      <c r="D544" s="75"/>
    </row>
    <row r="545">
      <c r="D545" s="75"/>
    </row>
    <row r="546">
      <c r="D546" s="75"/>
    </row>
    <row r="547">
      <c r="D547" s="75"/>
    </row>
    <row r="548">
      <c r="D548" s="75"/>
    </row>
    <row r="549">
      <c r="D549" s="75"/>
    </row>
    <row r="550">
      <c r="D550" s="75"/>
    </row>
    <row r="551">
      <c r="D551" s="75"/>
    </row>
    <row r="552">
      <c r="D552" s="75"/>
    </row>
    <row r="553">
      <c r="D553" s="75"/>
    </row>
    <row r="554">
      <c r="D554" s="75"/>
    </row>
    <row r="555">
      <c r="D555" s="75"/>
    </row>
    <row r="556">
      <c r="D556" s="75"/>
    </row>
    <row r="557">
      <c r="D557" s="75"/>
    </row>
    <row r="558">
      <c r="D558" s="75"/>
    </row>
    <row r="559">
      <c r="D559" s="75"/>
    </row>
    <row r="560">
      <c r="D560" s="75"/>
    </row>
    <row r="561">
      <c r="D561" s="75"/>
    </row>
    <row r="562">
      <c r="D562" s="75"/>
    </row>
    <row r="563">
      <c r="D563" s="75"/>
    </row>
    <row r="564">
      <c r="D564" s="75"/>
    </row>
    <row r="565">
      <c r="D565" s="75"/>
    </row>
    <row r="566">
      <c r="D566" s="75"/>
    </row>
    <row r="567">
      <c r="D567" s="75"/>
    </row>
    <row r="568">
      <c r="D568" s="75"/>
    </row>
    <row r="569">
      <c r="D569" s="75"/>
    </row>
    <row r="570">
      <c r="D570" s="75"/>
    </row>
    <row r="571">
      <c r="D571" s="75"/>
    </row>
    <row r="572">
      <c r="D572" s="75"/>
    </row>
    <row r="573">
      <c r="D573" s="75"/>
    </row>
    <row r="574">
      <c r="D574" s="75"/>
    </row>
    <row r="575">
      <c r="D575" s="75"/>
    </row>
    <row r="576">
      <c r="D576" s="75"/>
    </row>
    <row r="577">
      <c r="D577" s="75"/>
    </row>
    <row r="578">
      <c r="D578" s="75"/>
    </row>
    <row r="579">
      <c r="D579" s="75"/>
    </row>
    <row r="580">
      <c r="D580" s="75"/>
    </row>
    <row r="581">
      <c r="D581" s="75"/>
    </row>
    <row r="582">
      <c r="D582" s="75"/>
    </row>
    <row r="583">
      <c r="D583" s="75"/>
    </row>
    <row r="584">
      <c r="D584" s="75"/>
    </row>
    <row r="585">
      <c r="D585" s="75"/>
    </row>
    <row r="586">
      <c r="D586" s="75"/>
    </row>
    <row r="587">
      <c r="D587" s="75"/>
    </row>
    <row r="588">
      <c r="D588" s="75"/>
    </row>
    <row r="589">
      <c r="D589" s="75"/>
    </row>
    <row r="590">
      <c r="D590" s="75"/>
    </row>
    <row r="591">
      <c r="D591" s="75"/>
    </row>
    <row r="592">
      <c r="D592" s="75"/>
    </row>
    <row r="593">
      <c r="D593" s="75"/>
    </row>
    <row r="594">
      <c r="D594" s="75"/>
    </row>
    <row r="595">
      <c r="D595" s="75"/>
    </row>
    <row r="596">
      <c r="D596" s="75"/>
    </row>
    <row r="597">
      <c r="D597" s="75"/>
    </row>
    <row r="598">
      <c r="D598" s="75"/>
    </row>
    <row r="599">
      <c r="D599" s="75"/>
    </row>
    <row r="600">
      <c r="D600" s="75"/>
    </row>
    <row r="601">
      <c r="D601" s="75"/>
    </row>
    <row r="602">
      <c r="D602" s="75"/>
    </row>
    <row r="603">
      <c r="D603" s="75"/>
    </row>
    <row r="604">
      <c r="D604" s="75"/>
    </row>
    <row r="605">
      <c r="D605" s="75"/>
    </row>
    <row r="606">
      <c r="D606" s="75"/>
    </row>
    <row r="607">
      <c r="D607" s="75"/>
    </row>
    <row r="608">
      <c r="D608" s="75"/>
    </row>
    <row r="609">
      <c r="D609" s="75"/>
    </row>
    <row r="610">
      <c r="D610" s="75"/>
    </row>
    <row r="611">
      <c r="D611" s="75"/>
    </row>
    <row r="612">
      <c r="D612" s="75"/>
    </row>
    <row r="613">
      <c r="D613" s="75"/>
    </row>
    <row r="614">
      <c r="D614" s="75"/>
    </row>
    <row r="615">
      <c r="D615" s="75"/>
    </row>
    <row r="616">
      <c r="D616" s="75"/>
    </row>
    <row r="617">
      <c r="D617" s="75"/>
    </row>
    <row r="618">
      <c r="D618" s="75"/>
    </row>
    <row r="619">
      <c r="D619" s="75"/>
    </row>
    <row r="620">
      <c r="D620" s="75"/>
    </row>
    <row r="621">
      <c r="D621" s="75"/>
    </row>
    <row r="622">
      <c r="D622" s="75"/>
    </row>
    <row r="623">
      <c r="D623" s="75"/>
    </row>
    <row r="624">
      <c r="D624" s="75"/>
    </row>
    <row r="625">
      <c r="D625" s="75"/>
    </row>
    <row r="626">
      <c r="D626" s="75"/>
    </row>
    <row r="627">
      <c r="D627" s="75"/>
    </row>
    <row r="628">
      <c r="D628" s="75"/>
    </row>
    <row r="629">
      <c r="D629" s="75"/>
    </row>
    <row r="630">
      <c r="D630" s="75"/>
    </row>
    <row r="631">
      <c r="D631" s="75"/>
    </row>
    <row r="632">
      <c r="D632" s="75"/>
    </row>
    <row r="633">
      <c r="D633" s="75"/>
    </row>
    <row r="634">
      <c r="D634" s="75"/>
    </row>
    <row r="635">
      <c r="D635" s="75"/>
    </row>
    <row r="636">
      <c r="D636" s="75"/>
    </row>
    <row r="637">
      <c r="D637" s="75"/>
    </row>
    <row r="638">
      <c r="D638" s="75"/>
    </row>
    <row r="639">
      <c r="D639" s="75"/>
    </row>
    <row r="640">
      <c r="D640" s="75"/>
    </row>
    <row r="641">
      <c r="D641" s="75"/>
    </row>
    <row r="642">
      <c r="D642" s="75"/>
    </row>
    <row r="643">
      <c r="D643" s="75"/>
    </row>
    <row r="644">
      <c r="D644" s="75"/>
    </row>
    <row r="645">
      <c r="D645" s="75"/>
    </row>
    <row r="646">
      <c r="D646" s="75"/>
    </row>
    <row r="647">
      <c r="D647" s="75"/>
    </row>
    <row r="648">
      <c r="D648" s="75"/>
    </row>
    <row r="649">
      <c r="D649" s="75"/>
    </row>
    <row r="650">
      <c r="D650" s="75"/>
    </row>
    <row r="651">
      <c r="D651" s="75"/>
    </row>
    <row r="652">
      <c r="D652" s="75"/>
    </row>
    <row r="653">
      <c r="D653" s="75"/>
    </row>
    <row r="654">
      <c r="D654" s="75"/>
    </row>
    <row r="655">
      <c r="D655" s="75"/>
    </row>
    <row r="656">
      <c r="D656" s="75"/>
    </row>
    <row r="657">
      <c r="D657" s="75"/>
    </row>
    <row r="658">
      <c r="D658" s="75"/>
    </row>
    <row r="659">
      <c r="D659" s="75"/>
    </row>
    <row r="660">
      <c r="D660" s="75"/>
    </row>
    <row r="661">
      <c r="D661" s="75"/>
    </row>
    <row r="662">
      <c r="D662" s="75"/>
    </row>
    <row r="663">
      <c r="D663" s="75"/>
    </row>
    <row r="664">
      <c r="D664" s="75"/>
    </row>
    <row r="665">
      <c r="D665" s="75"/>
    </row>
    <row r="666">
      <c r="D666" s="75"/>
    </row>
    <row r="667">
      <c r="D667" s="75"/>
    </row>
    <row r="668">
      <c r="D668" s="75"/>
    </row>
    <row r="669">
      <c r="D669" s="75"/>
    </row>
    <row r="670">
      <c r="D670" s="75"/>
    </row>
    <row r="671">
      <c r="D671" s="75"/>
    </row>
    <row r="672">
      <c r="D672" s="75"/>
    </row>
    <row r="673">
      <c r="D673" s="75"/>
    </row>
    <row r="674">
      <c r="D674" s="75"/>
    </row>
    <row r="675">
      <c r="D675" s="75"/>
    </row>
    <row r="676">
      <c r="D676" s="75"/>
    </row>
    <row r="677">
      <c r="D677" s="75"/>
    </row>
    <row r="678">
      <c r="D678" s="75"/>
    </row>
    <row r="679">
      <c r="D679" s="75"/>
    </row>
    <row r="680">
      <c r="D680" s="75"/>
    </row>
    <row r="681">
      <c r="D681" s="75"/>
    </row>
    <row r="682">
      <c r="D682" s="75"/>
    </row>
    <row r="683">
      <c r="D683" s="75"/>
    </row>
    <row r="684">
      <c r="D684" s="75"/>
    </row>
    <row r="685">
      <c r="D685" s="75"/>
    </row>
    <row r="686">
      <c r="D686" s="75"/>
    </row>
    <row r="687">
      <c r="D687" s="75"/>
    </row>
    <row r="688">
      <c r="D688" s="75"/>
    </row>
    <row r="689">
      <c r="D689" s="75"/>
    </row>
    <row r="690">
      <c r="D690" s="75"/>
    </row>
    <row r="691">
      <c r="D691" s="75"/>
    </row>
    <row r="692">
      <c r="D692" s="75"/>
    </row>
    <row r="693">
      <c r="D693" s="75"/>
    </row>
    <row r="694">
      <c r="D694" s="75"/>
    </row>
    <row r="695">
      <c r="D695" s="75"/>
    </row>
    <row r="696">
      <c r="D696" s="75"/>
    </row>
    <row r="697">
      <c r="D697" s="75"/>
    </row>
    <row r="698">
      <c r="D698" s="75"/>
    </row>
    <row r="699">
      <c r="D699" s="75"/>
    </row>
    <row r="700">
      <c r="D700" s="75"/>
    </row>
    <row r="701">
      <c r="D701" s="75"/>
    </row>
    <row r="702">
      <c r="D702" s="75"/>
    </row>
    <row r="703">
      <c r="D703" s="75"/>
    </row>
    <row r="704">
      <c r="D704" s="75"/>
    </row>
    <row r="705">
      <c r="D705" s="75"/>
    </row>
    <row r="706">
      <c r="D706" s="75"/>
    </row>
    <row r="707">
      <c r="D707" s="75"/>
    </row>
    <row r="708">
      <c r="D708" s="75"/>
    </row>
    <row r="709">
      <c r="D709" s="75"/>
    </row>
    <row r="710">
      <c r="D710" s="75"/>
    </row>
    <row r="711">
      <c r="D711" s="75"/>
    </row>
    <row r="712">
      <c r="D712" s="75"/>
    </row>
    <row r="713">
      <c r="D713" s="75"/>
    </row>
    <row r="714">
      <c r="D714" s="75"/>
    </row>
    <row r="715">
      <c r="D715" s="75"/>
    </row>
    <row r="716">
      <c r="D716" s="75"/>
    </row>
    <row r="717">
      <c r="D717" s="75"/>
    </row>
    <row r="718">
      <c r="D718" s="75"/>
    </row>
    <row r="719">
      <c r="D719" s="75"/>
    </row>
    <row r="720">
      <c r="D720" s="75"/>
    </row>
    <row r="721">
      <c r="D721" s="75"/>
    </row>
    <row r="722">
      <c r="D722" s="75"/>
    </row>
    <row r="723">
      <c r="D723" s="75"/>
    </row>
    <row r="724">
      <c r="D724" s="75"/>
    </row>
    <row r="725">
      <c r="D725" s="75"/>
    </row>
    <row r="726">
      <c r="D726" s="75"/>
    </row>
    <row r="727">
      <c r="D727" s="75"/>
    </row>
    <row r="728">
      <c r="D728" s="75"/>
    </row>
    <row r="729">
      <c r="D729" s="75"/>
    </row>
    <row r="730">
      <c r="D730" s="75"/>
    </row>
    <row r="731">
      <c r="D731" s="75"/>
    </row>
    <row r="732">
      <c r="D732" s="75"/>
    </row>
    <row r="733">
      <c r="D733" s="75"/>
    </row>
    <row r="734">
      <c r="D734" s="75"/>
    </row>
    <row r="735">
      <c r="D735" s="75"/>
    </row>
    <row r="736">
      <c r="D736" s="75"/>
    </row>
    <row r="737">
      <c r="D737" s="75"/>
    </row>
    <row r="738">
      <c r="D738" s="75"/>
    </row>
    <row r="739">
      <c r="D739" s="75"/>
    </row>
    <row r="740">
      <c r="D740" s="75"/>
    </row>
    <row r="741">
      <c r="D741" s="75"/>
    </row>
    <row r="742">
      <c r="D742" s="75"/>
    </row>
    <row r="743">
      <c r="D743" s="75"/>
    </row>
    <row r="744">
      <c r="D744" s="75"/>
    </row>
    <row r="745">
      <c r="D745" s="75"/>
    </row>
    <row r="746">
      <c r="D746" s="75"/>
    </row>
    <row r="747">
      <c r="D747" s="75"/>
    </row>
    <row r="748">
      <c r="D748" s="75"/>
    </row>
    <row r="749">
      <c r="D749" s="75"/>
    </row>
    <row r="750">
      <c r="D750" s="75"/>
    </row>
    <row r="751">
      <c r="D751" s="75"/>
    </row>
    <row r="752">
      <c r="D752" s="75"/>
    </row>
    <row r="753">
      <c r="D753" s="75"/>
    </row>
    <row r="754">
      <c r="D754" s="75"/>
    </row>
    <row r="755">
      <c r="D755" s="75"/>
    </row>
    <row r="756">
      <c r="D756" s="75"/>
    </row>
    <row r="757">
      <c r="D757" s="75"/>
    </row>
    <row r="758">
      <c r="D758" s="75"/>
    </row>
    <row r="759">
      <c r="D759" s="75"/>
    </row>
    <row r="760">
      <c r="D760" s="75"/>
    </row>
    <row r="761">
      <c r="D761" s="75"/>
    </row>
    <row r="762">
      <c r="D762" s="75"/>
    </row>
    <row r="763">
      <c r="D763" s="75"/>
    </row>
    <row r="764">
      <c r="D764" s="75"/>
    </row>
    <row r="765">
      <c r="D765" s="75"/>
    </row>
    <row r="766">
      <c r="D766" s="75"/>
    </row>
    <row r="767">
      <c r="D767" s="75"/>
    </row>
    <row r="768">
      <c r="D768" s="75"/>
    </row>
    <row r="769">
      <c r="D769" s="75"/>
    </row>
    <row r="770">
      <c r="D770" s="75"/>
    </row>
    <row r="771">
      <c r="D771" s="75"/>
    </row>
    <row r="772">
      <c r="D772" s="75"/>
    </row>
    <row r="773">
      <c r="D773" s="75"/>
    </row>
    <row r="774">
      <c r="D774" s="75"/>
    </row>
    <row r="775">
      <c r="D775" s="75"/>
    </row>
    <row r="776">
      <c r="D776" s="75"/>
    </row>
    <row r="777">
      <c r="D777" s="75"/>
    </row>
    <row r="778">
      <c r="D778" s="75"/>
    </row>
    <row r="779">
      <c r="D779" s="75"/>
    </row>
    <row r="780">
      <c r="D780" s="75"/>
    </row>
    <row r="781">
      <c r="D781" s="75"/>
    </row>
    <row r="782">
      <c r="D782" s="75"/>
    </row>
    <row r="783">
      <c r="D783" s="75"/>
    </row>
    <row r="784">
      <c r="D784" s="75"/>
    </row>
    <row r="785">
      <c r="D785" s="75"/>
    </row>
    <row r="786">
      <c r="D786" s="75"/>
    </row>
    <row r="787">
      <c r="D787" s="75"/>
    </row>
    <row r="788">
      <c r="D788" s="75"/>
    </row>
    <row r="789">
      <c r="D789" s="75"/>
    </row>
    <row r="790">
      <c r="D790" s="75"/>
    </row>
    <row r="791">
      <c r="D791" s="75"/>
    </row>
    <row r="792">
      <c r="D792" s="75"/>
    </row>
    <row r="793">
      <c r="D793" s="75"/>
    </row>
    <row r="794">
      <c r="D794" s="75"/>
    </row>
    <row r="795">
      <c r="D795" s="75"/>
    </row>
    <row r="796">
      <c r="D796" s="75"/>
    </row>
    <row r="797">
      <c r="D797" s="75"/>
    </row>
    <row r="798">
      <c r="D798" s="75"/>
    </row>
    <row r="799">
      <c r="D799" s="75"/>
    </row>
    <row r="800">
      <c r="D800" s="75"/>
    </row>
    <row r="801">
      <c r="D801" s="75"/>
    </row>
    <row r="802">
      <c r="D802" s="75"/>
    </row>
    <row r="803">
      <c r="D803" s="75"/>
    </row>
    <row r="804">
      <c r="D804" s="75"/>
    </row>
    <row r="805">
      <c r="D805" s="75"/>
    </row>
    <row r="806">
      <c r="D806" s="75"/>
    </row>
    <row r="807">
      <c r="D807" s="75"/>
    </row>
    <row r="808">
      <c r="D808" s="75"/>
    </row>
    <row r="809">
      <c r="D809" s="75"/>
    </row>
    <row r="810">
      <c r="D810" s="75"/>
    </row>
    <row r="811">
      <c r="D811" s="75"/>
    </row>
    <row r="812">
      <c r="D812" s="75"/>
    </row>
    <row r="813">
      <c r="D813" s="75"/>
    </row>
    <row r="814">
      <c r="D814" s="75"/>
    </row>
    <row r="815">
      <c r="D815" s="75"/>
    </row>
    <row r="816">
      <c r="D816" s="75"/>
    </row>
    <row r="817">
      <c r="D817" s="75"/>
    </row>
    <row r="818">
      <c r="D818" s="75"/>
    </row>
    <row r="819">
      <c r="D819" s="75"/>
    </row>
    <row r="820">
      <c r="D820" s="75"/>
    </row>
    <row r="821">
      <c r="D821" s="75"/>
    </row>
    <row r="822">
      <c r="D822" s="75"/>
    </row>
    <row r="823">
      <c r="D823" s="75"/>
    </row>
    <row r="824">
      <c r="D824" s="75"/>
    </row>
    <row r="825">
      <c r="D825" s="75"/>
    </row>
    <row r="826">
      <c r="D826" s="75"/>
    </row>
    <row r="827">
      <c r="D827" s="75"/>
    </row>
    <row r="828">
      <c r="D828" s="75"/>
    </row>
    <row r="829">
      <c r="D829" s="75"/>
    </row>
    <row r="830">
      <c r="D830" s="75"/>
    </row>
    <row r="831">
      <c r="D831" s="75"/>
    </row>
    <row r="832">
      <c r="D832" s="75"/>
    </row>
    <row r="833">
      <c r="D833" s="75"/>
    </row>
    <row r="834">
      <c r="D834" s="75"/>
    </row>
    <row r="835">
      <c r="D835" s="75"/>
    </row>
    <row r="836">
      <c r="D836" s="75"/>
    </row>
    <row r="837">
      <c r="D837" s="75"/>
    </row>
    <row r="838">
      <c r="D838" s="75"/>
    </row>
    <row r="839">
      <c r="D839" s="75"/>
    </row>
    <row r="840">
      <c r="D840" s="75"/>
    </row>
    <row r="841">
      <c r="D841" s="75"/>
    </row>
    <row r="842">
      <c r="D842" s="75"/>
    </row>
    <row r="843">
      <c r="D843" s="75"/>
    </row>
    <row r="844">
      <c r="D844" s="75"/>
    </row>
    <row r="845">
      <c r="D845" s="75"/>
    </row>
    <row r="846">
      <c r="D846" s="75"/>
    </row>
    <row r="847">
      <c r="D847" s="75"/>
    </row>
    <row r="848">
      <c r="D848" s="75"/>
    </row>
    <row r="849">
      <c r="D849" s="75"/>
    </row>
    <row r="850">
      <c r="D850" s="75"/>
    </row>
    <row r="851">
      <c r="D851" s="75"/>
    </row>
    <row r="852">
      <c r="D852" s="75"/>
    </row>
    <row r="853">
      <c r="D853" s="75"/>
    </row>
    <row r="854">
      <c r="D854" s="75"/>
    </row>
    <row r="855">
      <c r="D855" s="75"/>
    </row>
    <row r="856">
      <c r="D856" s="75"/>
    </row>
    <row r="857">
      <c r="D857" s="75"/>
    </row>
    <row r="858">
      <c r="D858" s="75"/>
    </row>
    <row r="859">
      <c r="D859" s="75"/>
    </row>
    <row r="860">
      <c r="D860" s="75"/>
    </row>
    <row r="861">
      <c r="D861" s="75"/>
    </row>
    <row r="862">
      <c r="D862" s="75"/>
    </row>
    <row r="863">
      <c r="D863" s="75"/>
    </row>
    <row r="864">
      <c r="D864" s="75"/>
    </row>
    <row r="865">
      <c r="D865" s="75"/>
    </row>
    <row r="866">
      <c r="D866" s="75"/>
    </row>
    <row r="867">
      <c r="D867" s="75"/>
    </row>
    <row r="868">
      <c r="D868" s="75"/>
    </row>
    <row r="869">
      <c r="D869" s="75"/>
    </row>
    <row r="870">
      <c r="D870" s="75"/>
    </row>
    <row r="871">
      <c r="D871" s="75"/>
    </row>
    <row r="872">
      <c r="D872" s="75"/>
    </row>
    <row r="873">
      <c r="D873" s="75"/>
    </row>
    <row r="874">
      <c r="D874" s="75"/>
    </row>
    <row r="875">
      <c r="D875" s="75"/>
    </row>
    <row r="876">
      <c r="D876" s="75"/>
    </row>
    <row r="877">
      <c r="D877" s="75"/>
    </row>
    <row r="878">
      <c r="D878" s="75"/>
    </row>
    <row r="879">
      <c r="D879" s="75"/>
    </row>
    <row r="880">
      <c r="D880" s="75"/>
    </row>
    <row r="881">
      <c r="D881" s="75"/>
    </row>
    <row r="882">
      <c r="D882" s="75"/>
    </row>
    <row r="883">
      <c r="D883" s="75"/>
    </row>
    <row r="884">
      <c r="D884" s="75"/>
    </row>
    <row r="885">
      <c r="D885" s="75"/>
    </row>
    <row r="886">
      <c r="D886" s="75"/>
    </row>
    <row r="887">
      <c r="D887" s="75"/>
    </row>
    <row r="888">
      <c r="D888" s="75"/>
    </row>
    <row r="889">
      <c r="D889" s="75"/>
    </row>
    <row r="890">
      <c r="D890" s="75"/>
    </row>
    <row r="891">
      <c r="D891" s="75"/>
    </row>
    <row r="892">
      <c r="D892" s="75"/>
    </row>
    <row r="893">
      <c r="D893" s="75"/>
    </row>
    <row r="894">
      <c r="D894" s="75"/>
    </row>
    <row r="895">
      <c r="D895" s="75"/>
    </row>
    <row r="896">
      <c r="D896" s="75"/>
    </row>
    <row r="897">
      <c r="D897" s="75"/>
    </row>
    <row r="898">
      <c r="D898" s="75"/>
    </row>
    <row r="899">
      <c r="D899" s="75"/>
    </row>
    <row r="900">
      <c r="D900" s="75"/>
    </row>
    <row r="901">
      <c r="D901" s="75"/>
    </row>
    <row r="902">
      <c r="D902" s="75"/>
    </row>
    <row r="903">
      <c r="D903" s="75"/>
    </row>
    <row r="904">
      <c r="D904" s="75"/>
    </row>
    <row r="905">
      <c r="D905" s="75"/>
    </row>
    <row r="906">
      <c r="D906" s="75"/>
    </row>
    <row r="907">
      <c r="D907" s="75"/>
    </row>
    <row r="908">
      <c r="D908" s="75"/>
    </row>
    <row r="909">
      <c r="D909" s="75"/>
    </row>
    <row r="910">
      <c r="D910" s="75"/>
    </row>
    <row r="911">
      <c r="D911" s="75"/>
    </row>
    <row r="912">
      <c r="D912" s="75"/>
    </row>
    <row r="913">
      <c r="D913" s="75"/>
    </row>
    <row r="914">
      <c r="D914" s="75"/>
    </row>
    <row r="915">
      <c r="D915" s="75"/>
    </row>
    <row r="916">
      <c r="D916" s="75"/>
    </row>
    <row r="917">
      <c r="D917" s="75"/>
    </row>
    <row r="918">
      <c r="D918" s="75"/>
    </row>
    <row r="919">
      <c r="D919" s="75"/>
    </row>
    <row r="920">
      <c r="D920" s="75"/>
    </row>
    <row r="921">
      <c r="D921" s="75"/>
    </row>
    <row r="922">
      <c r="D922" s="75"/>
    </row>
    <row r="923">
      <c r="D923" s="75"/>
    </row>
    <row r="924">
      <c r="D924" s="75"/>
    </row>
    <row r="925">
      <c r="D925" s="75"/>
    </row>
    <row r="926">
      <c r="D926" s="75"/>
    </row>
    <row r="927">
      <c r="D927" s="75"/>
    </row>
    <row r="928">
      <c r="D928" s="75"/>
    </row>
    <row r="929">
      <c r="D929" s="75"/>
    </row>
    <row r="930">
      <c r="D930" s="75"/>
    </row>
    <row r="931">
      <c r="D931" s="75"/>
    </row>
    <row r="932">
      <c r="D932" s="75"/>
    </row>
    <row r="933">
      <c r="D933" s="75"/>
    </row>
    <row r="934">
      <c r="D934" s="75"/>
    </row>
    <row r="935">
      <c r="D935" s="75"/>
    </row>
    <row r="936">
      <c r="D936" s="75"/>
    </row>
    <row r="937">
      <c r="D937" s="75"/>
    </row>
    <row r="938">
      <c r="D938" s="75"/>
    </row>
    <row r="939">
      <c r="D939" s="75"/>
    </row>
    <row r="940">
      <c r="D940" s="75"/>
    </row>
    <row r="941">
      <c r="D941" s="75"/>
    </row>
    <row r="942">
      <c r="D942" s="75"/>
    </row>
    <row r="943">
      <c r="D943" s="75"/>
    </row>
    <row r="944">
      <c r="D944" s="75"/>
    </row>
    <row r="945">
      <c r="D945" s="75"/>
    </row>
    <row r="946">
      <c r="D946" s="75"/>
    </row>
    <row r="947">
      <c r="D947" s="75"/>
    </row>
    <row r="948">
      <c r="D948" s="75"/>
    </row>
    <row r="949">
      <c r="D949" s="75"/>
    </row>
    <row r="950">
      <c r="D950" s="75"/>
    </row>
    <row r="951">
      <c r="D951" s="75"/>
    </row>
    <row r="952">
      <c r="D952" s="75"/>
    </row>
    <row r="953">
      <c r="D953" s="75"/>
    </row>
    <row r="954">
      <c r="D954" s="75"/>
    </row>
    <row r="955">
      <c r="D955" s="75"/>
    </row>
    <row r="956">
      <c r="D956" s="75"/>
    </row>
    <row r="957">
      <c r="D957" s="75"/>
    </row>
    <row r="958">
      <c r="D958" s="75"/>
    </row>
    <row r="959">
      <c r="D959" s="75"/>
    </row>
    <row r="960">
      <c r="D960" s="75"/>
    </row>
    <row r="961">
      <c r="D961" s="75"/>
    </row>
    <row r="962">
      <c r="D962" s="75"/>
    </row>
    <row r="963">
      <c r="D963" s="75"/>
    </row>
    <row r="964">
      <c r="D964" s="75"/>
    </row>
    <row r="965">
      <c r="D965" s="75"/>
    </row>
    <row r="966">
      <c r="D966" s="75"/>
    </row>
    <row r="967">
      <c r="D967" s="75"/>
    </row>
    <row r="968">
      <c r="D968" s="75"/>
    </row>
    <row r="969">
      <c r="D969" s="75"/>
    </row>
    <row r="970">
      <c r="D970" s="75"/>
    </row>
    <row r="971">
      <c r="D971" s="75"/>
    </row>
    <row r="972">
      <c r="D972" s="75"/>
    </row>
    <row r="973">
      <c r="D973" s="75"/>
    </row>
    <row r="974">
      <c r="D974" s="75"/>
    </row>
    <row r="975">
      <c r="D975" s="75"/>
    </row>
    <row r="976">
      <c r="D976" s="75"/>
    </row>
    <row r="977">
      <c r="D977" s="75"/>
    </row>
    <row r="978">
      <c r="D978" s="75"/>
    </row>
    <row r="979">
      <c r="D979" s="75"/>
    </row>
    <row r="980">
      <c r="D980" s="75"/>
    </row>
    <row r="981">
      <c r="D981" s="75"/>
    </row>
    <row r="982">
      <c r="D982" s="75"/>
    </row>
    <row r="983">
      <c r="D983" s="75"/>
    </row>
    <row r="984">
      <c r="D984" s="75"/>
    </row>
    <row r="985">
      <c r="D985" s="75"/>
    </row>
    <row r="986">
      <c r="D986" s="75"/>
    </row>
    <row r="987">
      <c r="D987" s="75"/>
    </row>
    <row r="988">
      <c r="D988" s="75"/>
    </row>
    <row r="989">
      <c r="D989" s="75"/>
    </row>
    <row r="990">
      <c r="D990" s="75"/>
    </row>
    <row r="991">
      <c r="D991" s="75"/>
    </row>
    <row r="992">
      <c r="D992" s="75"/>
    </row>
    <row r="993">
      <c r="D993" s="75"/>
    </row>
    <row r="994">
      <c r="D994" s="75"/>
    </row>
    <row r="995">
      <c r="D995" s="75"/>
    </row>
    <row r="996">
      <c r="D996" s="75"/>
    </row>
  </sheetData>
  <conditionalFormatting sqref="B1:AB1">
    <cfRule type="containsText" dxfId="0" priority="1" operator="containsText" text="Actual">
      <formula>NOT(ISERROR(SEARCH(("Actual"),(B1))))</formula>
    </cfRule>
  </conditionalFormatting>
  <conditionalFormatting sqref="B1:AB1">
    <cfRule type="containsText" dxfId="1" priority="2" operator="containsText" text="Fcst">
      <formula>NOT(ISERROR(SEARCH(("Fcst"),(B1))))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2.63" defaultRowHeight="15.75"/>
  <cols>
    <col customWidth="1" min="1" max="1" width="17.88"/>
    <col customWidth="1" min="2" max="3" width="7.38"/>
    <col customWidth="1" min="4" max="5" width="6.88"/>
    <col customWidth="1" min="6" max="6" width="7.38"/>
    <col customWidth="1" min="7" max="9" width="6.88"/>
    <col customWidth="1" min="10" max="19" width="7.38"/>
    <col customWidth="1" min="20" max="20" width="8.13"/>
    <col customWidth="1" min="21" max="25" width="8.25"/>
  </cols>
  <sheetData>
    <row r="1">
      <c r="A1" s="4" t="s">
        <v>97</v>
      </c>
      <c r="B1" s="49">
        <f t="shared" ref="B1:Y1" si="1">year(B5)</f>
        <v>2018</v>
      </c>
      <c r="C1" s="49">
        <f t="shared" si="1"/>
        <v>2018</v>
      </c>
      <c r="D1" s="49">
        <f t="shared" si="1"/>
        <v>2018</v>
      </c>
      <c r="E1" s="49">
        <f t="shared" si="1"/>
        <v>2018</v>
      </c>
      <c r="F1" s="49">
        <f t="shared" si="1"/>
        <v>2018</v>
      </c>
      <c r="G1" s="49">
        <f t="shared" si="1"/>
        <v>2018</v>
      </c>
      <c r="H1" s="49">
        <f t="shared" si="1"/>
        <v>2018</v>
      </c>
      <c r="I1" s="49">
        <f t="shared" si="1"/>
        <v>2018</v>
      </c>
      <c r="J1" s="49">
        <f t="shared" si="1"/>
        <v>2018</v>
      </c>
      <c r="K1" s="49">
        <f t="shared" si="1"/>
        <v>2018</v>
      </c>
      <c r="L1" s="49">
        <f t="shared" si="1"/>
        <v>2018</v>
      </c>
      <c r="M1" s="49">
        <f t="shared" si="1"/>
        <v>2018</v>
      </c>
      <c r="N1" s="49">
        <f t="shared" si="1"/>
        <v>2019</v>
      </c>
      <c r="O1" s="49">
        <f t="shared" si="1"/>
        <v>2019</v>
      </c>
      <c r="P1" s="49">
        <f t="shared" si="1"/>
        <v>2019</v>
      </c>
      <c r="Q1" s="49">
        <f t="shared" si="1"/>
        <v>2019</v>
      </c>
      <c r="R1" s="49">
        <f t="shared" si="1"/>
        <v>2019</v>
      </c>
      <c r="S1" s="49">
        <f t="shared" si="1"/>
        <v>2019</v>
      </c>
      <c r="T1" s="49">
        <f t="shared" si="1"/>
        <v>2019</v>
      </c>
      <c r="U1" s="49">
        <f t="shared" si="1"/>
        <v>2019</v>
      </c>
      <c r="V1" s="49">
        <f t="shared" si="1"/>
        <v>2019</v>
      </c>
      <c r="W1" s="49">
        <f t="shared" si="1"/>
        <v>2019</v>
      </c>
      <c r="X1" s="49">
        <f t="shared" si="1"/>
        <v>2019</v>
      </c>
      <c r="Y1" s="49">
        <f t="shared" si="1"/>
        <v>2019</v>
      </c>
    </row>
    <row r="2">
      <c r="A2" s="4" t="s">
        <v>98</v>
      </c>
      <c r="B2" s="49" t="str">
        <f t="shared" ref="B2:Y2" si="2">if(month(B5)&lt;7,"H1 ","H2 ")</f>
        <v>H1 </v>
      </c>
      <c r="C2" s="49" t="str">
        <f t="shared" si="2"/>
        <v>H1 </v>
      </c>
      <c r="D2" s="49" t="str">
        <f t="shared" si="2"/>
        <v>H1 </v>
      </c>
      <c r="E2" s="49" t="str">
        <f t="shared" si="2"/>
        <v>H1 </v>
      </c>
      <c r="F2" s="49" t="str">
        <f t="shared" si="2"/>
        <v>H1 </v>
      </c>
      <c r="G2" s="49" t="str">
        <f t="shared" si="2"/>
        <v>H1 </v>
      </c>
      <c r="H2" s="49" t="str">
        <f t="shared" si="2"/>
        <v>H2 </v>
      </c>
      <c r="I2" s="49" t="str">
        <f t="shared" si="2"/>
        <v>H2 </v>
      </c>
      <c r="J2" s="49" t="str">
        <f t="shared" si="2"/>
        <v>H2 </v>
      </c>
      <c r="K2" s="49" t="str">
        <f t="shared" si="2"/>
        <v>H2 </v>
      </c>
      <c r="L2" s="49" t="str">
        <f t="shared" si="2"/>
        <v>H2 </v>
      </c>
      <c r="M2" s="49" t="str">
        <f t="shared" si="2"/>
        <v>H2 </v>
      </c>
      <c r="N2" s="49" t="str">
        <f t="shared" si="2"/>
        <v>H1 </v>
      </c>
      <c r="O2" s="49" t="str">
        <f t="shared" si="2"/>
        <v>H1 </v>
      </c>
      <c r="P2" s="49" t="str">
        <f t="shared" si="2"/>
        <v>H1 </v>
      </c>
      <c r="Q2" s="49" t="str">
        <f t="shared" si="2"/>
        <v>H1 </v>
      </c>
      <c r="R2" s="49" t="str">
        <f t="shared" si="2"/>
        <v>H1 </v>
      </c>
      <c r="S2" s="49" t="str">
        <f t="shared" si="2"/>
        <v>H1 </v>
      </c>
      <c r="T2" s="49" t="str">
        <f t="shared" si="2"/>
        <v>H2 </v>
      </c>
      <c r="U2" s="49" t="str">
        <f t="shared" si="2"/>
        <v>H2 </v>
      </c>
      <c r="V2" s="49" t="str">
        <f t="shared" si="2"/>
        <v>H2 </v>
      </c>
      <c r="W2" s="49" t="str">
        <f t="shared" si="2"/>
        <v>H2 </v>
      </c>
      <c r="X2" s="49" t="str">
        <f t="shared" si="2"/>
        <v>H2 </v>
      </c>
      <c r="Y2" s="49" t="str">
        <f t="shared" si="2"/>
        <v>H2 </v>
      </c>
    </row>
    <row r="3">
      <c r="A3" s="4" t="s">
        <v>99</v>
      </c>
      <c r="B3" s="49" t="str">
        <f t="shared" ref="B3:Y3" si="3">if(month(B5)&lt;4,"Q1 ",if(month(B5)&lt;7,"Q2 ",if(month(B5)&lt;10,"Q3 ","Q4 ")))</f>
        <v>Q1 </v>
      </c>
      <c r="C3" s="49" t="str">
        <f t="shared" si="3"/>
        <v>Q1 </v>
      </c>
      <c r="D3" s="49" t="str">
        <f t="shared" si="3"/>
        <v>Q1 </v>
      </c>
      <c r="E3" s="49" t="str">
        <f t="shared" si="3"/>
        <v>Q2 </v>
      </c>
      <c r="F3" s="49" t="str">
        <f t="shared" si="3"/>
        <v>Q2 </v>
      </c>
      <c r="G3" s="49" t="str">
        <f t="shared" si="3"/>
        <v>Q2 </v>
      </c>
      <c r="H3" s="49" t="str">
        <f t="shared" si="3"/>
        <v>Q3 </v>
      </c>
      <c r="I3" s="49" t="str">
        <f t="shared" si="3"/>
        <v>Q3 </v>
      </c>
      <c r="J3" s="49" t="str">
        <f t="shared" si="3"/>
        <v>Q3 </v>
      </c>
      <c r="K3" s="49" t="str">
        <f t="shared" si="3"/>
        <v>Q4 </v>
      </c>
      <c r="L3" s="49" t="str">
        <f t="shared" si="3"/>
        <v>Q4 </v>
      </c>
      <c r="M3" s="49" t="str">
        <f t="shared" si="3"/>
        <v>Q4 </v>
      </c>
      <c r="N3" s="49" t="str">
        <f t="shared" si="3"/>
        <v>Q1 </v>
      </c>
      <c r="O3" s="49" t="str">
        <f t="shared" si="3"/>
        <v>Q1 </v>
      </c>
      <c r="P3" s="49" t="str">
        <f t="shared" si="3"/>
        <v>Q1 </v>
      </c>
      <c r="Q3" s="49" t="str">
        <f t="shared" si="3"/>
        <v>Q2 </v>
      </c>
      <c r="R3" s="49" t="str">
        <f t="shared" si="3"/>
        <v>Q2 </v>
      </c>
      <c r="S3" s="49" t="str">
        <f t="shared" si="3"/>
        <v>Q2 </v>
      </c>
      <c r="T3" s="49" t="str">
        <f t="shared" si="3"/>
        <v>Q3 </v>
      </c>
      <c r="U3" s="49" t="str">
        <f t="shared" si="3"/>
        <v>Q3 </v>
      </c>
      <c r="V3" s="49" t="str">
        <f t="shared" si="3"/>
        <v>Q3 </v>
      </c>
      <c r="W3" s="49" t="str">
        <f t="shared" si="3"/>
        <v>Q4 </v>
      </c>
      <c r="X3" s="49" t="str">
        <f t="shared" si="3"/>
        <v>Q4 </v>
      </c>
      <c r="Y3" s="49" t="str">
        <f t="shared" si="3"/>
        <v>Q4 </v>
      </c>
    </row>
    <row r="4">
      <c r="B4" s="78" t="s">
        <v>68</v>
      </c>
      <c r="C4" s="78" t="s">
        <v>68</v>
      </c>
      <c r="D4" s="78" t="s">
        <v>68</v>
      </c>
      <c r="E4" s="78" t="s">
        <v>68</v>
      </c>
      <c r="F4" s="78" t="s">
        <v>68</v>
      </c>
      <c r="G4" s="78" t="s">
        <v>68</v>
      </c>
      <c r="H4" s="78" t="s">
        <v>68</v>
      </c>
      <c r="I4" s="78" t="s">
        <v>68</v>
      </c>
      <c r="J4" s="78" t="s">
        <v>66</v>
      </c>
      <c r="K4" s="78" t="s">
        <v>66</v>
      </c>
      <c r="L4" s="78" t="s">
        <v>66</v>
      </c>
      <c r="M4" s="78" t="s">
        <v>66</v>
      </c>
      <c r="N4" s="78" t="s">
        <v>66</v>
      </c>
      <c r="O4" s="78" t="s">
        <v>66</v>
      </c>
      <c r="P4" s="78" t="s">
        <v>66</v>
      </c>
      <c r="Q4" s="78" t="s">
        <v>66</v>
      </c>
      <c r="R4" s="78" t="s">
        <v>66</v>
      </c>
      <c r="S4" s="78" t="s">
        <v>66</v>
      </c>
      <c r="T4" s="78" t="s">
        <v>66</v>
      </c>
      <c r="U4" s="78" t="s">
        <v>66</v>
      </c>
      <c r="V4" s="78" t="s">
        <v>66</v>
      </c>
      <c r="W4" s="78" t="s">
        <v>66</v>
      </c>
      <c r="X4" s="78" t="s">
        <v>66</v>
      </c>
      <c r="Y4" s="78" t="s">
        <v>66</v>
      </c>
    </row>
    <row r="5">
      <c r="A5" s="13" t="s">
        <v>41</v>
      </c>
      <c r="B5" s="79">
        <v>43131.0</v>
      </c>
      <c r="C5" s="80">
        <f t="shared" ref="C5:Y5" si="4">EOMONTH(B5,1)</f>
        <v>43159</v>
      </c>
      <c r="D5" s="80">
        <f t="shared" si="4"/>
        <v>43190</v>
      </c>
      <c r="E5" s="80">
        <f t="shared" si="4"/>
        <v>43220</v>
      </c>
      <c r="F5" s="80">
        <f t="shared" si="4"/>
        <v>43251</v>
      </c>
      <c r="G5" s="80">
        <f t="shared" si="4"/>
        <v>43281</v>
      </c>
      <c r="H5" s="80">
        <f t="shared" si="4"/>
        <v>43312</v>
      </c>
      <c r="I5" s="80">
        <f t="shared" si="4"/>
        <v>43343</v>
      </c>
      <c r="J5" s="80">
        <f t="shared" si="4"/>
        <v>43373</v>
      </c>
      <c r="K5" s="80">
        <f t="shared" si="4"/>
        <v>43404</v>
      </c>
      <c r="L5" s="80">
        <f t="shared" si="4"/>
        <v>43434</v>
      </c>
      <c r="M5" s="80">
        <f t="shared" si="4"/>
        <v>43465</v>
      </c>
      <c r="N5" s="80">
        <f t="shared" si="4"/>
        <v>43496</v>
      </c>
      <c r="O5" s="80">
        <f t="shared" si="4"/>
        <v>43524</v>
      </c>
      <c r="P5" s="80">
        <f t="shared" si="4"/>
        <v>43555</v>
      </c>
      <c r="Q5" s="80">
        <f t="shared" si="4"/>
        <v>43585</v>
      </c>
      <c r="R5" s="80">
        <f t="shared" si="4"/>
        <v>43616</v>
      </c>
      <c r="S5" s="80">
        <f t="shared" si="4"/>
        <v>43646</v>
      </c>
      <c r="T5" s="80">
        <f t="shared" si="4"/>
        <v>43677</v>
      </c>
      <c r="U5" s="80">
        <f t="shared" si="4"/>
        <v>43708</v>
      </c>
      <c r="V5" s="80">
        <f t="shared" si="4"/>
        <v>43738</v>
      </c>
      <c r="W5" s="80">
        <f t="shared" si="4"/>
        <v>43769</v>
      </c>
      <c r="X5" s="80">
        <f t="shared" si="4"/>
        <v>43799</v>
      </c>
      <c r="Y5" s="80">
        <f t="shared" si="4"/>
        <v>43830</v>
      </c>
    </row>
    <row r="6">
      <c r="A6" s="50" t="s">
        <v>75</v>
      </c>
      <c r="B6" s="51"/>
      <c r="C6" s="51"/>
      <c r="D6" s="51"/>
      <c r="E6" s="51"/>
      <c r="F6" s="51"/>
      <c r="G6" s="51"/>
      <c r="H6" s="51"/>
      <c r="I6" s="51"/>
      <c r="J6" s="51"/>
      <c r="K6" s="51"/>
      <c r="L6" s="51"/>
      <c r="M6" s="51"/>
      <c r="N6" s="51"/>
      <c r="O6" s="51"/>
      <c r="P6" s="51"/>
      <c r="Q6" s="51"/>
      <c r="R6" s="51"/>
      <c r="S6" s="51"/>
      <c r="T6" s="51"/>
      <c r="U6" s="51"/>
      <c r="V6" s="51"/>
      <c r="W6" s="51"/>
      <c r="X6" s="51"/>
      <c r="Y6" s="51"/>
    </row>
    <row r="7">
      <c r="B7" s="22"/>
      <c r="C7" s="22"/>
      <c r="D7" s="22"/>
      <c r="E7" s="22"/>
      <c r="F7" s="22"/>
      <c r="G7" s="22"/>
      <c r="H7" s="22"/>
      <c r="I7" s="22"/>
      <c r="J7" s="22"/>
      <c r="K7" s="22"/>
      <c r="L7" s="22"/>
      <c r="M7" s="22"/>
      <c r="N7" s="22"/>
      <c r="O7" s="22"/>
      <c r="P7" s="22"/>
      <c r="Q7" s="22"/>
      <c r="R7" s="22"/>
      <c r="S7" s="22"/>
      <c r="T7" s="22"/>
      <c r="U7" s="22"/>
      <c r="V7" s="22"/>
      <c r="W7" s="22"/>
      <c r="X7" s="22"/>
      <c r="Y7" s="22"/>
    </row>
    <row r="8">
      <c r="A8" s="2" t="s">
        <v>79</v>
      </c>
      <c r="B8" s="31">
        <f>Workings!B16</f>
        <v>50</v>
      </c>
      <c r="C8" s="31">
        <f>Workings!C16</f>
        <v>185</v>
      </c>
      <c r="D8" s="31">
        <f>Workings!D16</f>
        <v>240</v>
      </c>
      <c r="E8" s="31">
        <f>Workings!E16</f>
        <v>340</v>
      </c>
      <c r="F8" s="31">
        <f>Workings!F16</f>
        <v>280</v>
      </c>
      <c r="G8" s="31">
        <f>Workings!G16</f>
        <v>470</v>
      </c>
      <c r="H8" s="31">
        <f>Workings!H16</f>
        <v>750</v>
      </c>
      <c r="I8" s="31">
        <f>Workings!I16</f>
        <v>590</v>
      </c>
      <c r="J8" s="31">
        <f>Workings!J16</f>
        <v>1343.574154</v>
      </c>
      <c r="K8" s="31">
        <f>Workings!K16</f>
        <v>2874.083061</v>
      </c>
      <c r="L8" s="31">
        <f>Workings!L16</f>
        <v>4767.454536</v>
      </c>
      <c r="M8" s="31">
        <f>Workings!M16</f>
        <v>7119.42396</v>
      </c>
      <c r="N8" s="31">
        <f>Workings!N16</f>
        <v>11536.31444</v>
      </c>
      <c r="O8" s="31">
        <f>Workings!O16</f>
        <v>15927.74134</v>
      </c>
      <c r="P8" s="31">
        <f>Workings!P16</f>
        <v>21248.54686</v>
      </c>
      <c r="Q8" s="31">
        <f>Workings!Q16</f>
        <v>27643.7104</v>
      </c>
      <c r="R8" s="31">
        <f>Workings!R16</f>
        <v>35316.45242</v>
      </c>
      <c r="S8" s="31">
        <f>Workings!S16</f>
        <v>44486.81459</v>
      </c>
      <c r="T8" s="31">
        <f>Workings!T16</f>
        <v>55996.17804</v>
      </c>
      <c r="U8" s="31">
        <f>Workings!U16</f>
        <v>69706.464</v>
      </c>
      <c r="V8" s="31">
        <f>Workings!V16</f>
        <v>85991.78189</v>
      </c>
      <c r="W8" s="31">
        <f>Workings!W16</f>
        <v>105287.1633</v>
      </c>
      <c r="X8" s="31">
        <f>Workings!X16</f>
        <v>128100.4475</v>
      </c>
      <c r="Y8" s="31">
        <f>Workings!Y16</f>
        <v>155018.3364</v>
      </c>
    </row>
    <row r="9">
      <c r="A9" s="2" t="s">
        <v>78</v>
      </c>
      <c r="B9" s="55">
        <f>Workings!B14*Workings!B12</f>
        <v>10</v>
      </c>
      <c r="C9" s="55">
        <f>Workings!C14*Workings!C12</f>
        <v>37</v>
      </c>
      <c r="D9" s="55">
        <f>Workings!D14*Workings!D12</f>
        <v>48</v>
      </c>
      <c r="E9" s="55">
        <f>Workings!E14*Workings!E12</f>
        <v>68</v>
      </c>
      <c r="F9" s="55">
        <f>Workings!F14*Workings!F12</f>
        <v>56</v>
      </c>
      <c r="G9" s="55">
        <f>Workings!G14*Workings!G12</f>
        <v>94</v>
      </c>
      <c r="H9" s="55">
        <f>Workings!H14*Workings!H12</f>
        <v>150</v>
      </c>
      <c r="I9" s="55">
        <f>Workings!I14*Workings!I12</f>
        <v>118</v>
      </c>
      <c r="J9" s="55">
        <f>Workings!J14*Workings!J12</f>
        <v>268.7148309</v>
      </c>
      <c r="K9" s="55">
        <f>Workings!K14*Workings!K12</f>
        <v>574.8166121</v>
      </c>
      <c r="L9" s="55">
        <f>Workings!L14*Workings!L12</f>
        <v>953.4909071</v>
      </c>
      <c r="M9" s="55">
        <f>Workings!M14*Workings!M12</f>
        <v>1423.884792</v>
      </c>
      <c r="N9" s="55">
        <f>Workings!N14*Workings!N12</f>
        <v>2307.262887</v>
      </c>
      <c r="O9" s="55">
        <f>Workings!O14*Workings!O12</f>
        <v>3185.548268</v>
      </c>
      <c r="P9" s="55">
        <f>Workings!P14*Workings!P12</f>
        <v>4249.709373</v>
      </c>
      <c r="Q9" s="55">
        <f>Workings!Q14*Workings!Q12</f>
        <v>5528.742079</v>
      </c>
      <c r="R9" s="55">
        <f>Workings!R14*Workings!R12</f>
        <v>7063.290485</v>
      </c>
      <c r="S9" s="55">
        <f>Workings!S14*Workings!S12</f>
        <v>8897.362919</v>
      </c>
      <c r="T9" s="55">
        <f>Workings!T14*Workings!T12</f>
        <v>11199.23561</v>
      </c>
      <c r="U9" s="55">
        <f>Workings!U14*Workings!U12</f>
        <v>13941.2928</v>
      </c>
      <c r="V9" s="55">
        <f>Workings!V14*Workings!V12</f>
        <v>17198.35638</v>
      </c>
      <c r="W9" s="55">
        <f>Workings!W14*Workings!W12</f>
        <v>21057.43265</v>
      </c>
      <c r="X9" s="55">
        <f>Workings!X14*Workings!X12</f>
        <v>25620.0895</v>
      </c>
      <c r="Y9" s="55">
        <f>Workings!Y14*Workings!Y12</f>
        <v>31003.66728</v>
      </c>
    </row>
    <row r="10">
      <c r="A10" s="2" t="s">
        <v>100</v>
      </c>
      <c r="B10" s="81">
        <f t="shared" ref="B10:Y10" si="5">B9*1</f>
        <v>10</v>
      </c>
      <c r="C10" s="81">
        <f t="shared" si="5"/>
        <v>37</v>
      </c>
      <c r="D10" s="81">
        <f t="shared" si="5"/>
        <v>48</v>
      </c>
      <c r="E10" s="81">
        <f t="shared" si="5"/>
        <v>68</v>
      </c>
      <c r="F10" s="81">
        <f t="shared" si="5"/>
        <v>56</v>
      </c>
      <c r="G10" s="81">
        <f t="shared" si="5"/>
        <v>94</v>
      </c>
      <c r="H10" s="81">
        <f t="shared" si="5"/>
        <v>150</v>
      </c>
      <c r="I10" s="81">
        <f t="shared" si="5"/>
        <v>118</v>
      </c>
      <c r="J10" s="81">
        <f t="shared" si="5"/>
        <v>268.7148309</v>
      </c>
      <c r="K10" s="81">
        <f t="shared" si="5"/>
        <v>574.8166121</v>
      </c>
      <c r="L10" s="81">
        <f t="shared" si="5"/>
        <v>953.4909071</v>
      </c>
      <c r="M10" s="81">
        <f t="shared" si="5"/>
        <v>1423.884792</v>
      </c>
      <c r="N10" s="81">
        <f t="shared" si="5"/>
        <v>2307.262887</v>
      </c>
      <c r="O10" s="81">
        <f t="shared" si="5"/>
        <v>3185.548268</v>
      </c>
      <c r="P10" s="81">
        <f t="shared" si="5"/>
        <v>4249.709373</v>
      </c>
      <c r="Q10" s="81">
        <f t="shared" si="5"/>
        <v>5528.742079</v>
      </c>
      <c r="R10" s="81">
        <f t="shared" si="5"/>
        <v>7063.290485</v>
      </c>
      <c r="S10" s="81">
        <f t="shared" si="5"/>
        <v>8897.362919</v>
      </c>
      <c r="T10" s="81">
        <f t="shared" si="5"/>
        <v>11199.23561</v>
      </c>
      <c r="U10" s="81">
        <f t="shared" si="5"/>
        <v>13941.2928</v>
      </c>
      <c r="V10" s="81">
        <f t="shared" si="5"/>
        <v>17198.35638</v>
      </c>
      <c r="W10" s="81">
        <f t="shared" si="5"/>
        <v>21057.43265</v>
      </c>
      <c r="X10" s="81">
        <f t="shared" si="5"/>
        <v>25620.0895</v>
      </c>
      <c r="Y10" s="81">
        <f t="shared" si="5"/>
        <v>31003.66728</v>
      </c>
    </row>
    <row r="11">
      <c r="A11" s="56" t="s">
        <v>80</v>
      </c>
      <c r="B11" s="57">
        <f t="shared" ref="B11:Y11" si="6">B8-B10</f>
        <v>40</v>
      </c>
      <c r="C11" s="57">
        <f t="shared" si="6"/>
        <v>148</v>
      </c>
      <c r="D11" s="57">
        <f t="shared" si="6"/>
        <v>192</v>
      </c>
      <c r="E11" s="57">
        <f t="shared" si="6"/>
        <v>272</v>
      </c>
      <c r="F11" s="57">
        <f t="shared" si="6"/>
        <v>224</v>
      </c>
      <c r="G11" s="57">
        <f t="shared" si="6"/>
        <v>376</v>
      </c>
      <c r="H11" s="57">
        <f t="shared" si="6"/>
        <v>600</v>
      </c>
      <c r="I11" s="57">
        <f t="shared" si="6"/>
        <v>472</v>
      </c>
      <c r="J11" s="57">
        <f t="shared" si="6"/>
        <v>1074.859323</v>
      </c>
      <c r="K11" s="57">
        <f t="shared" si="6"/>
        <v>2299.266448</v>
      </c>
      <c r="L11" s="57">
        <f t="shared" si="6"/>
        <v>3813.963628</v>
      </c>
      <c r="M11" s="57">
        <f t="shared" si="6"/>
        <v>5695.539168</v>
      </c>
      <c r="N11" s="57">
        <f t="shared" si="6"/>
        <v>9229.051548</v>
      </c>
      <c r="O11" s="57">
        <f t="shared" si="6"/>
        <v>12742.19307</v>
      </c>
      <c r="P11" s="57">
        <f t="shared" si="6"/>
        <v>16998.83749</v>
      </c>
      <c r="Q11" s="57">
        <f t="shared" si="6"/>
        <v>22114.96832</v>
      </c>
      <c r="R11" s="57">
        <f t="shared" si="6"/>
        <v>28253.16194</v>
      </c>
      <c r="S11" s="57">
        <f t="shared" si="6"/>
        <v>35589.45168</v>
      </c>
      <c r="T11" s="57">
        <f t="shared" si="6"/>
        <v>44796.94243</v>
      </c>
      <c r="U11" s="57">
        <f t="shared" si="6"/>
        <v>55765.1712</v>
      </c>
      <c r="V11" s="57">
        <f t="shared" si="6"/>
        <v>68793.42552</v>
      </c>
      <c r="W11" s="57">
        <f t="shared" si="6"/>
        <v>84229.73061</v>
      </c>
      <c r="X11" s="57">
        <f t="shared" si="6"/>
        <v>102480.358</v>
      </c>
      <c r="Y11" s="57">
        <f t="shared" si="6"/>
        <v>124014.6691</v>
      </c>
    </row>
    <row r="12">
      <c r="A12" s="4" t="s">
        <v>81</v>
      </c>
      <c r="B12" s="54">
        <f t="shared" ref="B12:Y12" si="7">iferror(B11/B8,"-")</f>
        <v>0.8</v>
      </c>
      <c r="C12" s="54">
        <f t="shared" si="7"/>
        <v>0.8</v>
      </c>
      <c r="D12" s="54">
        <f t="shared" si="7"/>
        <v>0.8</v>
      </c>
      <c r="E12" s="54">
        <f t="shared" si="7"/>
        <v>0.8</v>
      </c>
      <c r="F12" s="54">
        <f t="shared" si="7"/>
        <v>0.8</v>
      </c>
      <c r="G12" s="54">
        <f t="shared" si="7"/>
        <v>0.8</v>
      </c>
      <c r="H12" s="54">
        <f t="shared" si="7"/>
        <v>0.8</v>
      </c>
      <c r="I12" s="54">
        <f t="shared" si="7"/>
        <v>0.8</v>
      </c>
      <c r="J12" s="54">
        <f t="shared" si="7"/>
        <v>0.8</v>
      </c>
      <c r="K12" s="54">
        <f t="shared" si="7"/>
        <v>0.8</v>
      </c>
      <c r="L12" s="54">
        <f t="shared" si="7"/>
        <v>0.8</v>
      </c>
      <c r="M12" s="54">
        <f t="shared" si="7"/>
        <v>0.8</v>
      </c>
      <c r="N12" s="54">
        <f t="shared" si="7"/>
        <v>0.8</v>
      </c>
      <c r="O12" s="54">
        <f t="shared" si="7"/>
        <v>0.8</v>
      </c>
      <c r="P12" s="54">
        <f t="shared" si="7"/>
        <v>0.8</v>
      </c>
      <c r="Q12" s="54">
        <f t="shared" si="7"/>
        <v>0.8</v>
      </c>
      <c r="R12" s="54">
        <f t="shared" si="7"/>
        <v>0.8</v>
      </c>
      <c r="S12" s="54">
        <f t="shared" si="7"/>
        <v>0.8</v>
      </c>
      <c r="T12" s="54">
        <f t="shared" si="7"/>
        <v>0.8</v>
      </c>
      <c r="U12" s="54">
        <f t="shared" si="7"/>
        <v>0.8</v>
      </c>
      <c r="V12" s="54">
        <f t="shared" si="7"/>
        <v>0.8</v>
      </c>
      <c r="W12" s="54">
        <f t="shared" si="7"/>
        <v>0.8</v>
      </c>
      <c r="X12" s="54">
        <f t="shared" si="7"/>
        <v>0.8</v>
      </c>
      <c r="Y12" s="54">
        <f t="shared" si="7"/>
        <v>0.8</v>
      </c>
    </row>
    <row r="13">
      <c r="B13" s="22"/>
      <c r="C13" s="22"/>
      <c r="D13" s="22"/>
      <c r="E13" s="22"/>
      <c r="F13" s="22"/>
      <c r="G13" s="22"/>
      <c r="H13" s="22"/>
      <c r="I13" s="22"/>
      <c r="J13" s="22"/>
      <c r="K13" s="22"/>
      <c r="L13" s="22"/>
      <c r="M13" s="22"/>
      <c r="N13" s="22"/>
      <c r="O13" s="22"/>
      <c r="P13" s="22"/>
      <c r="Q13" s="22"/>
      <c r="R13" s="22"/>
      <c r="S13" s="22"/>
      <c r="T13" s="22"/>
      <c r="U13" s="22"/>
      <c r="V13" s="22"/>
      <c r="W13" s="22"/>
      <c r="X13" s="22"/>
      <c r="Y13" s="22"/>
    </row>
    <row r="14">
      <c r="A14" s="50" t="s">
        <v>82</v>
      </c>
      <c r="B14" s="51"/>
      <c r="C14" s="51"/>
      <c r="D14" s="51"/>
      <c r="E14" s="51"/>
      <c r="F14" s="51"/>
      <c r="G14" s="51"/>
      <c r="H14" s="51"/>
      <c r="I14" s="51"/>
      <c r="J14" s="51"/>
      <c r="K14" s="51"/>
      <c r="L14" s="51"/>
      <c r="M14" s="51"/>
      <c r="N14" s="51"/>
      <c r="O14" s="51"/>
      <c r="P14" s="51"/>
      <c r="Q14" s="51"/>
      <c r="R14" s="51"/>
      <c r="S14" s="51"/>
      <c r="T14" s="51"/>
      <c r="U14" s="51"/>
      <c r="V14" s="51"/>
      <c r="W14" s="51"/>
      <c r="X14" s="51"/>
      <c r="Y14" s="51"/>
    </row>
    <row r="15">
      <c r="B15" s="22"/>
      <c r="C15" s="22"/>
      <c r="D15" s="22"/>
      <c r="E15" s="22"/>
      <c r="F15" s="22"/>
      <c r="G15" s="22"/>
      <c r="H15" s="22"/>
      <c r="I15" s="22"/>
      <c r="J15" s="22"/>
      <c r="K15" s="22"/>
      <c r="L15" s="22"/>
      <c r="M15" s="22"/>
      <c r="N15" s="22"/>
      <c r="O15" s="22"/>
      <c r="P15" s="22"/>
      <c r="Q15" s="22"/>
      <c r="R15" s="22"/>
      <c r="S15" s="22"/>
      <c r="T15" s="22"/>
      <c r="U15" s="22"/>
      <c r="V15" s="22"/>
      <c r="W15" s="22"/>
      <c r="X15" s="22"/>
      <c r="Y15" s="22"/>
    </row>
    <row r="16">
      <c r="A16" s="13" t="s">
        <v>83</v>
      </c>
      <c r="B16" s="22"/>
      <c r="C16" s="22"/>
      <c r="D16" s="22"/>
      <c r="E16" s="22"/>
      <c r="F16" s="22"/>
      <c r="G16" s="22"/>
      <c r="H16" s="22"/>
      <c r="I16" s="22"/>
      <c r="J16" s="22"/>
      <c r="K16" s="22"/>
      <c r="L16" s="22"/>
      <c r="M16" s="22"/>
      <c r="N16" s="22"/>
      <c r="O16" s="22"/>
      <c r="P16" s="22"/>
      <c r="Q16" s="22"/>
      <c r="R16" s="22"/>
      <c r="S16" s="22"/>
      <c r="T16" s="22"/>
      <c r="U16" s="22"/>
      <c r="V16" s="22"/>
      <c r="W16" s="22"/>
      <c r="X16" s="22"/>
      <c r="Y16" s="22"/>
    </row>
    <row r="17">
      <c r="A17" s="2" t="s">
        <v>85</v>
      </c>
      <c r="B17" s="31">
        <f>Personnel!C6</f>
        <v>8333.333333</v>
      </c>
      <c r="C17" s="31">
        <f>Personnel!D6</f>
        <v>8333.333333</v>
      </c>
      <c r="D17" s="31">
        <f>Personnel!E6</f>
        <v>8333.333333</v>
      </c>
      <c r="E17" s="31">
        <f>Personnel!F6</f>
        <v>8333.333333</v>
      </c>
      <c r="F17" s="31">
        <f>Personnel!G6</f>
        <v>8333.333333</v>
      </c>
      <c r="G17" s="31">
        <f>Personnel!H6</f>
        <v>8333.333333</v>
      </c>
      <c r="H17" s="31">
        <f>Personnel!I6</f>
        <v>8333.333333</v>
      </c>
      <c r="I17" s="31">
        <f>Personnel!J6</f>
        <v>8333.333333</v>
      </c>
      <c r="J17" s="31">
        <f>Personnel!K6</f>
        <v>8333.333333</v>
      </c>
      <c r="K17" s="31">
        <f>Personnel!L6</f>
        <v>8333.333333</v>
      </c>
      <c r="L17" s="31">
        <f>Personnel!M6</f>
        <v>8333.333333</v>
      </c>
      <c r="M17" s="31">
        <f>Personnel!N6</f>
        <v>8333.333333</v>
      </c>
      <c r="N17" s="31">
        <f>Personnel!O6</f>
        <v>8333.333333</v>
      </c>
      <c r="O17" s="31">
        <f>Personnel!P6</f>
        <v>8333.333333</v>
      </c>
      <c r="P17" s="31">
        <f>Personnel!Q6</f>
        <v>8333.333333</v>
      </c>
      <c r="Q17" s="31">
        <f>Personnel!R6</f>
        <v>8333.333333</v>
      </c>
      <c r="R17" s="31">
        <f>Personnel!S6</f>
        <v>8333.333333</v>
      </c>
      <c r="S17" s="31">
        <f>Personnel!T6</f>
        <v>8333.333333</v>
      </c>
      <c r="T17" s="31">
        <f>Personnel!U6</f>
        <v>8333.333333</v>
      </c>
      <c r="U17" s="31">
        <f>Personnel!V6</f>
        <v>8333.333333</v>
      </c>
      <c r="V17" s="31">
        <f>Personnel!W6</f>
        <v>8333.333333</v>
      </c>
      <c r="W17" s="31">
        <f>Personnel!X6</f>
        <v>8333.333333</v>
      </c>
      <c r="X17" s="31">
        <f>Personnel!Y6</f>
        <v>8333.333333</v>
      </c>
      <c r="Y17" s="31">
        <f>Personnel!Z6</f>
        <v>8333.333333</v>
      </c>
    </row>
    <row r="18">
      <c r="A18" s="37" t="s">
        <v>86</v>
      </c>
      <c r="B18" s="31">
        <f>Personnel!C7</f>
        <v>0</v>
      </c>
      <c r="C18" s="31">
        <f>Personnel!D7</f>
        <v>0</v>
      </c>
      <c r="D18" s="31">
        <f>Personnel!E7</f>
        <v>0</v>
      </c>
      <c r="E18" s="31">
        <f>Personnel!F7</f>
        <v>0</v>
      </c>
      <c r="F18" s="31">
        <f>Personnel!G7</f>
        <v>0</v>
      </c>
      <c r="G18" s="31">
        <f>Personnel!H7</f>
        <v>0</v>
      </c>
      <c r="H18" s="31">
        <f>Personnel!I7</f>
        <v>0</v>
      </c>
      <c r="I18" s="31">
        <f>Personnel!J7</f>
        <v>0</v>
      </c>
      <c r="J18" s="31">
        <f>Personnel!K7</f>
        <v>0</v>
      </c>
      <c r="K18" s="31">
        <f>Personnel!L7</f>
        <v>20000</v>
      </c>
      <c r="L18" s="31">
        <f>Personnel!M7</f>
        <v>20000</v>
      </c>
      <c r="M18" s="31">
        <f>Personnel!N7</f>
        <v>20000</v>
      </c>
      <c r="N18" s="31">
        <f>Personnel!O7</f>
        <v>20000</v>
      </c>
      <c r="O18" s="31">
        <f>Personnel!P7</f>
        <v>30000</v>
      </c>
      <c r="P18" s="31">
        <f>Personnel!Q7</f>
        <v>30000</v>
      </c>
      <c r="Q18" s="31">
        <f>Personnel!R7</f>
        <v>40000</v>
      </c>
      <c r="R18" s="31">
        <f>Personnel!S7</f>
        <v>40000</v>
      </c>
      <c r="S18" s="31">
        <f>Personnel!T7</f>
        <v>40000</v>
      </c>
      <c r="T18" s="31">
        <f>Personnel!U7</f>
        <v>40000</v>
      </c>
      <c r="U18" s="31">
        <f>Personnel!V7</f>
        <v>40000</v>
      </c>
      <c r="V18" s="31">
        <f>Personnel!W7</f>
        <v>40000</v>
      </c>
      <c r="W18" s="31">
        <f>Personnel!X7</f>
        <v>40000</v>
      </c>
      <c r="X18" s="31">
        <f>Personnel!Y7</f>
        <v>40000</v>
      </c>
      <c r="Y18" s="31">
        <f>Personnel!Z7</f>
        <v>40000</v>
      </c>
    </row>
    <row r="19">
      <c r="A19" s="37" t="s">
        <v>87</v>
      </c>
      <c r="B19" s="31">
        <f>Personnel!C8</f>
        <v>0</v>
      </c>
      <c r="C19" s="31">
        <f>Personnel!D8</f>
        <v>0</v>
      </c>
      <c r="D19" s="31">
        <f>Personnel!E8</f>
        <v>0</v>
      </c>
      <c r="E19" s="31">
        <f>Personnel!F8</f>
        <v>0</v>
      </c>
      <c r="F19" s="31">
        <f>Personnel!G8</f>
        <v>0</v>
      </c>
      <c r="G19" s="31">
        <f>Personnel!H8</f>
        <v>0</v>
      </c>
      <c r="H19" s="31">
        <f>Personnel!I8</f>
        <v>0</v>
      </c>
      <c r="I19" s="31">
        <f>Personnel!J8</f>
        <v>0</v>
      </c>
      <c r="J19" s="31">
        <f>Personnel!K8</f>
        <v>8333.333333</v>
      </c>
      <c r="K19" s="31">
        <f>Personnel!L8</f>
        <v>8333.333333</v>
      </c>
      <c r="L19" s="31">
        <f>Personnel!M8</f>
        <v>8333.333333</v>
      </c>
      <c r="M19" s="31">
        <f>Personnel!N8</f>
        <v>8333.333333</v>
      </c>
      <c r="N19" s="31">
        <f>Personnel!O8</f>
        <v>16666.66667</v>
      </c>
      <c r="O19" s="31">
        <f>Personnel!P8</f>
        <v>16666.66667</v>
      </c>
      <c r="P19" s="31">
        <f>Personnel!Q8</f>
        <v>16666.66667</v>
      </c>
      <c r="Q19" s="31">
        <f>Personnel!R8</f>
        <v>25000</v>
      </c>
      <c r="R19" s="31">
        <f>Personnel!S8</f>
        <v>25000</v>
      </c>
      <c r="S19" s="31">
        <f>Personnel!T8</f>
        <v>25000</v>
      </c>
      <c r="T19" s="31">
        <f>Personnel!U8</f>
        <v>25000</v>
      </c>
      <c r="U19" s="31">
        <f>Personnel!V8</f>
        <v>25000</v>
      </c>
      <c r="V19" s="31">
        <f>Personnel!W8</f>
        <v>25000</v>
      </c>
      <c r="W19" s="31">
        <f>Personnel!X8</f>
        <v>25000</v>
      </c>
      <c r="X19" s="31">
        <f>Personnel!Y8</f>
        <v>25000</v>
      </c>
      <c r="Y19" s="31">
        <f>Personnel!Z8</f>
        <v>25000</v>
      </c>
    </row>
    <row r="20">
      <c r="A20" s="37" t="s">
        <v>88</v>
      </c>
      <c r="B20" s="31">
        <f>Personnel!C9</f>
        <v>0</v>
      </c>
      <c r="C20" s="31">
        <f>Personnel!D9</f>
        <v>0</v>
      </c>
      <c r="D20" s="31">
        <f>Personnel!E9</f>
        <v>0</v>
      </c>
      <c r="E20" s="31">
        <f>Personnel!F9</f>
        <v>0</v>
      </c>
      <c r="F20" s="31">
        <f>Personnel!G9</f>
        <v>0</v>
      </c>
      <c r="G20" s="31">
        <f>Personnel!H9</f>
        <v>0</v>
      </c>
      <c r="H20" s="31">
        <f>Personnel!I9</f>
        <v>0</v>
      </c>
      <c r="I20" s="31">
        <f>Personnel!J9</f>
        <v>0</v>
      </c>
      <c r="J20" s="31">
        <f>Personnel!K9</f>
        <v>0</v>
      </c>
      <c r="K20" s="31">
        <f>Personnel!L9</f>
        <v>0</v>
      </c>
      <c r="L20" s="31">
        <f>Personnel!M9</f>
        <v>0</v>
      </c>
      <c r="M20" s="31">
        <f>Personnel!N9</f>
        <v>9166.666667</v>
      </c>
      <c r="N20" s="31">
        <f>Personnel!O9</f>
        <v>9166.666667</v>
      </c>
      <c r="O20" s="31">
        <f>Personnel!P9</f>
        <v>9166.666667</v>
      </c>
      <c r="P20" s="31">
        <f>Personnel!Q9</f>
        <v>9166.666667</v>
      </c>
      <c r="Q20" s="31">
        <f>Personnel!R9</f>
        <v>9166.666667</v>
      </c>
      <c r="R20" s="31">
        <f>Personnel!S9</f>
        <v>18333.33333</v>
      </c>
      <c r="S20" s="31">
        <f>Personnel!T9</f>
        <v>18333.33333</v>
      </c>
      <c r="T20" s="31">
        <f>Personnel!U9</f>
        <v>18333.33333</v>
      </c>
      <c r="U20" s="31">
        <f>Personnel!V9</f>
        <v>18333.33333</v>
      </c>
      <c r="V20" s="31">
        <f>Personnel!W9</f>
        <v>18333.33333</v>
      </c>
      <c r="W20" s="31">
        <f>Personnel!X9</f>
        <v>18333.33333</v>
      </c>
      <c r="X20" s="31">
        <f>Personnel!Y9</f>
        <v>18333.33333</v>
      </c>
      <c r="Y20" s="31">
        <f>Personnel!Z9</f>
        <v>18333.33333</v>
      </c>
    </row>
    <row r="21">
      <c r="A21" s="2" t="s">
        <v>101</v>
      </c>
      <c r="B21" s="31">
        <f t="shared" ref="B21:Y21" si="8">sum(B17:B20)*0.095</f>
        <v>791.6666667</v>
      </c>
      <c r="C21" s="31">
        <f t="shared" si="8"/>
        <v>791.6666667</v>
      </c>
      <c r="D21" s="31">
        <f t="shared" si="8"/>
        <v>791.6666667</v>
      </c>
      <c r="E21" s="31">
        <f t="shared" si="8"/>
        <v>791.6666667</v>
      </c>
      <c r="F21" s="31">
        <f t="shared" si="8"/>
        <v>791.6666667</v>
      </c>
      <c r="G21" s="31">
        <f t="shared" si="8"/>
        <v>791.6666667</v>
      </c>
      <c r="H21" s="31">
        <f t="shared" si="8"/>
        <v>791.6666667</v>
      </c>
      <c r="I21" s="31">
        <f t="shared" si="8"/>
        <v>791.6666667</v>
      </c>
      <c r="J21" s="31">
        <f t="shared" si="8"/>
        <v>1583.333333</v>
      </c>
      <c r="K21" s="31">
        <f t="shared" si="8"/>
        <v>3483.333333</v>
      </c>
      <c r="L21" s="31">
        <f t="shared" si="8"/>
        <v>3483.333333</v>
      </c>
      <c r="M21" s="31">
        <f t="shared" si="8"/>
        <v>4354.166667</v>
      </c>
      <c r="N21" s="31">
        <f t="shared" si="8"/>
        <v>5145.833333</v>
      </c>
      <c r="O21" s="31">
        <f t="shared" si="8"/>
        <v>6095.833333</v>
      </c>
      <c r="P21" s="31">
        <f t="shared" si="8"/>
        <v>6095.833333</v>
      </c>
      <c r="Q21" s="31">
        <f t="shared" si="8"/>
        <v>7837.5</v>
      </c>
      <c r="R21" s="31">
        <f t="shared" si="8"/>
        <v>8708.333333</v>
      </c>
      <c r="S21" s="31">
        <f t="shared" si="8"/>
        <v>8708.333333</v>
      </c>
      <c r="T21" s="31">
        <f t="shared" si="8"/>
        <v>8708.333333</v>
      </c>
      <c r="U21" s="31">
        <f t="shared" si="8"/>
        <v>8708.333333</v>
      </c>
      <c r="V21" s="31">
        <f t="shared" si="8"/>
        <v>8708.333333</v>
      </c>
      <c r="W21" s="31">
        <f t="shared" si="8"/>
        <v>8708.333333</v>
      </c>
      <c r="X21" s="31">
        <f t="shared" si="8"/>
        <v>8708.333333</v>
      </c>
      <c r="Y21" s="31">
        <f t="shared" si="8"/>
        <v>8708.333333</v>
      </c>
    </row>
    <row r="22">
      <c r="A22" s="2" t="s">
        <v>102</v>
      </c>
      <c r="B22" s="31">
        <f t="shared" ref="B22:Y22" si="9">sum(B17:B21)*0.045</f>
        <v>410.625</v>
      </c>
      <c r="C22" s="31">
        <f t="shared" si="9"/>
        <v>410.625</v>
      </c>
      <c r="D22" s="31">
        <f t="shared" si="9"/>
        <v>410.625</v>
      </c>
      <c r="E22" s="31">
        <f t="shared" si="9"/>
        <v>410.625</v>
      </c>
      <c r="F22" s="31">
        <f t="shared" si="9"/>
        <v>410.625</v>
      </c>
      <c r="G22" s="31">
        <f t="shared" si="9"/>
        <v>410.625</v>
      </c>
      <c r="H22" s="31">
        <f t="shared" si="9"/>
        <v>410.625</v>
      </c>
      <c r="I22" s="31">
        <f t="shared" si="9"/>
        <v>410.625</v>
      </c>
      <c r="J22" s="31">
        <f t="shared" si="9"/>
        <v>821.25</v>
      </c>
      <c r="K22" s="31">
        <f t="shared" si="9"/>
        <v>1806.75</v>
      </c>
      <c r="L22" s="31">
        <f t="shared" si="9"/>
        <v>1806.75</v>
      </c>
      <c r="M22" s="31">
        <f t="shared" si="9"/>
        <v>2258.4375</v>
      </c>
      <c r="N22" s="31">
        <f t="shared" si="9"/>
        <v>2669.0625</v>
      </c>
      <c r="O22" s="31">
        <f t="shared" si="9"/>
        <v>3161.8125</v>
      </c>
      <c r="P22" s="31">
        <f t="shared" si="9"/>
        <v>3161.8125</v>
      </c>
      <c r="Q22" s="31">
        <f t="shared" si="9"/>
        <v>4065.1875</v>
      </c>
      <c r="R22" s="31">
        <f t="shared" si="9"/>
        <v>4516.875</v>
      </c>
      <c r="S22" s="31">
        <f t="shared" si="9"/>
        <v>4516.875</v>
      </c>
      <c r="T22" s="31">
        <f t="shared" si="9"/>
        <v>4516.875</v>
      </c>
      <c r="U22" s="31">
        <f t="shared" si="9"/>
        <v>4516.875</v>
      </c>
      <c r="V22" s="31">
        <f t="shared" si="9"/>
        <v>4516.875</v>
      </c>
      <c r="W22" s="31">
        <f t="shared" si="9"/>
        <v>4516.875</v>
      </c>
      <c r="X22" s="31">
        <f t="shared" si="9"/>
        <v>4516.875</v>
      </c>
      <c r="Y22" s="31">
        <f t="shared" si="9"/>
        <v>4516.875</v>
      </c>
    </row>
    <row r="23">
      <c r="A23" s="11" t="s">
        <v>89</v>
      </c>
      <c r="B23" s="60">
        <f t="shared" ref="B23:Y23" si="10">sum(B17:B22)</f>
        <v>9535.625</v>
      </c>
      <c r="C23" s="60">
        <f t="shared" si="10"/>
        <v>9535.625</v>
      </c>
      <c r="D23" s="60">
        <f t="shared" si="10"/>
        <v>9535.625</v>
      </c>
      <c r="E23" s="60">
        <f t="shared" si="10"/>
        <v>9535.625</v>
      </c>
      <c r="F23" s="60">
        <f t="shared" si="10"/>
        <v>9535.625</v>
      </c>
      <c r="G23" s="60">
        <f t="shared" si="10"/>
        <v>9535.625</v>
      </c>
      <c r="H23" s="60">
        <f t="shared" si="10"/>
        <v>9535.625</v>
      </c>
      <c r="I23" s="60">
        <f t="shared" si="10"/>
        <v>9535.625</v>
      </c>
      <c r="J23" s="60">
        <f t="shared" si="10"/>
        <v>19071.25</v>
      </c>
      <c r="K23" s="60">
        <f t="shared" si="10"/>
        <v>41956.75</v>
      </c>
      <c r="L23" s="60">
        <f t="shared" si="10"/>
        <v>41956.75</v>
      </c>
      <c r="M23" s="60">
        <f t="shared" si="10"/>
        <v>52445.9375</v>
      </c>
      <c r="N23" s="60">
        <f t="shared" si="10"/>
        <v>61981.5625</v>
      </c>
      <c r="O23" s="60">
        <f t="shared" si="10"/>
        <v>73424.3125</v>
      </c>
      <c r="P23" s="60">
        <f t="shared" si="10"/>
        <v>73424.3125</v>
      </c>
      <c r="Q23" s="60">
        <f t="shared" si="10"/>
        <v>94402.6875</v>
      </c>
      <c r="R23" s="60">
        <f t="shared" si="10"/>
        <v>104891.875</v>
      </c>
      <c r="S23" s="60">
        <f t="shared" si="10"/>
        <v>104891.875</v>
      </c>
      <c r="T23" s="60">
        <f t="shared" si="10"/>
        <v>104891.875</v>
      </c>
      <c r="U23" s="60">
        <f t="shared" si="10"/>
        <v>104891.875</v>
      </c>
      <c r="V23" s="60">
        <f t="shared" si="10"/>
        <v>104891.875</v>
      </c>
      <c r="W23" s="60">
        <f t="shared" si="10"/>
        <v>104891.875</v>
      </c>
      <c r="X23" s="60">
        <f t="shared" si="10"/>
        <v>104891.875</v>
      </c>
      <c r="Y23" s="60">
        <f t="shared" si="10"/>
        <v>104891.875</v>
      </c>
    </row>
    <row r="24">
      <c r="B24" s="22"/>
      <c r="C24" s="22"/>
      <c r="D24" s="22"/>
      <c r="E24" s="22"/>
      <c r="F24" s="22"/>
      <c r="G24" s="22"/>
      <c r="H24" s="22"/>
      <c r="I24" s="22"/>
      <c r="J24" s="22"/>
      <c r="K24" s="22"/>
      <c r="L24" s="22"/>
      <c r="M24" s="22"/>
      <c r="N24" s="22"/>
      <c r="O24" s="22"/>
      <c r="P24" s="22"/>
      <c r="Q24" s="22"/>
      <c r="R24" s="22"/>
      <c r="S24" s="22"/>
      <c r="T24" s="22"/>
      <c r="U24" s="22"/>
      <c r="V24" s="22"/>
      <c r="W24" s="22"/>
      <c r="X24" s="22"/>
      <c r="Y24" s="22"/>
    </row>
    <row r="25">
      <c r="A25" s="13" t="s">
        <v>90</v>
      </c>
      <c r="B25" s="22"/>
      <c r="C25" s="22"/>
      <c r="D25" s="22"/>
      <c r="E25" s="22"/>
      <c r="F25" s="22"/>
      <c r="G25" s="22"/>
      <c r="H25" s="22"/>
      <c r="I25" s="22"/>
      <c r="J25" s="22"/>
      <c r="K25" s="22"/>
      <c r="L25" s="22"/>
      <c r="M25" s="22"/>
      <c r="N25" s="22"/>
      <c r="O25" s="22"/>
      <c r="P25" s="22"/>
      <c r="Q25" s="22"/>
      <c r="R25" s="22"/>
      <c r="S25" s="22"/>
      <c r="T25" s="22"/>
      <c r="U25" s="22"/>
      <c r="V25" s="22"/>
      <c r="W25" s="22"/>
      <c r="X25" s="22"/>
      <c r="Y25" s="22"/>
    </row>
    <row r="26">
      <c r="A26" s="2" t="s">
        <v>87</v>
      </c>
      <c r="B26" s="31">
        <f>VLOOKUP('Input  Assumptions'!$B$3,Scenarios!$A$5:$Y$8,match(B$5,Scenarios!$5:$5,0),false)</f>
        <v>0</v>
      </c>
      <c r="C26" s="31">
        <f>VLOOKUP('Input  Assumptions'!$B$3,Scenarios!$A$5:$Y$8,match(C$5,Scenarios!$5:$5,0),false)</f>
        <v>0</v>
      </c>
      <c r="D26" s="31">
        <f>VLOOKUP('Input  Assumptions'!$B$3,Scenarios!$A$5:$Y$8,match(D$5,Scenarios!$5:$5,0),false)</f>
        <v>0</v>
      </c>
      <c r="E26" s="31">
        <f>VLOOKUP('Input  Assumptions'!$B$3,Scenarios!$A$5:$Y$8,match(E$5,Scenarios!$5:$5,0),false)</f>
        <v>100</v>
      </c>
      <c r="F26" s="31">
        <f>VLOOKUP('Input  Assumptions'!$B$3,Scenarios!$A$5:$Y$8,match(F$5,Scenarios!$5:$5,0),false)</f>
        <v>150</v>
      </c>
      <c r="G26" s="31">
        <f>VLOOKUP('Input  Assumptions'!$B$3,Scenarios!$A$5:$Y$8,match(G$5,Scenarios!$5:$5,0),false)</f>
        <v>150</v>
      </c>
      <c r="H26" s="31">
        <f>VLOOKUP('Input  Assumptions'!$B$3,Scenarios!$A$5:$Y$8,match(H$5,Scenarios!$5:$5,0),false)</f>
        <v>150</v>
      </c>
      <c r="I26" s="31">
        <f>VLOOKUP('Input  Assumptions'!$B$3,Scenarios!$A$5:$Y$8,match(I$5,Scenarios!$5:$5,0),false)</f>
        <v>200</v>
      </c>
      <c r="J26" s="31">
        <f>VLOOKUP('Input  Assumptions'!$B$3,Scenarios!$A$5:$Y$8,match(J$5,Scenarios!$5:$5,0),false)</f>
        <v>1720</v>
      </c>
      <c r="K26" s="31">
        <f>VLOOKUP('Input  Assumptions'!$B$3,Scenarios!$A$5:$Y$8,match(K$5,Scenarios!$5:$5,0),false)</f>
        <v>1892</v>
      </c>
      <c r="L26" s="31">
        <f>VLOOKUP('Input  Assumptions'!$B$3,Scenarios!$A$5:$Y$8,match(L$5,Scenarios!$5:$5,0),false)</f>
        <v>2081.2</v>
      </c>
      <c r="M26" s="31">
        <f>VLOOKUP('Input  Assumptions'!$B$3,Scenarios!$A$5:$Y$8,match(M$5,Scenarios!$5:$5,0),false)</f>
        <v>2289.32</v>
      </c>
      <c r="N26" s="31">
        <f>VLOOKUP('Input  Assumptions'!$B$3,Scenarios!$A$5:$Y$8,match(N$5,Scenarios!$5:$5,0),false)</f>
        <v>2518.252</v>
      </c>
      <c r="O26" s="31">
        <f>VLOOKUP('Input  Assumptions'!$B$3,Scenarios!$A$5:$Y$8,match(O$5,Scenarios!$5:$5,0),false)</f>
        <v>2770.0772</v>
      </c>
      <c r="P26" s="31">
        <f>VLOOKUP('Input  Assumptions'!$B$3,Scenarios!$A$5:$Y$8,match(P$5,Scenarios!$5:$5,0),false)</f>
        <v>3047.08492</v>
      </c>
      <c r="Q26" s="31">
        <f>VLOOKUP('Input  Assumptions'!$B$3,Scenarios!$A$5:$Y$8,match(Q$5,Scenarios!$5:$5,0),false)</f>
        <v>3351.793412</v>
      </c>
      <c r="R26" s="31">
        <f>VLOOKUP('Input  Assumptions'!$B$3,Scenarios!$A$5:$Y$8,match(R$5,Scenarios!$5:$5,0),false)</f>
        <v>3686.972753</v>
      </c>
      <c r="S26" s="31">
        <f>VLOOKUP('Input  Assumptions'!$B$3,Scenarios!$A$5:$Y$8,match(S$5,Scenarios!$5:$5,0),false)</f>
        <v>4055.670029</v>
      </c>
      <c r="T26" s="31">
        <f>VLOOKUP('Input  Assumptions'!$B$3,Scenarios!$A$5:$Y$8,match(T$5,Scenarios!$5:$5,0),false)</f>
        <v>4461.237031</v>
      </c>
      <c r="U26" s="31">
        <f>VLOOKUP('Input  Assumptions'!$B$3,Scenarios!$A$5:$Y$8,match(U$5,Scenarios!$5:$5,0),false)</f>
        <v>4907.360735</v>
      </c>
      <c r="V26" s="31">
        <f>VLOOKUP('Input  Assumptions'!$B$3,Scenarios!$A$5:$Y$8,match(V$5,Scenarios!$5:$5,0),false)</f>
        <v>5398.096808</v>
      </c>
      <c r="W26" s="31">
        <f>VLOOKUP('Input  Assumptions'!$B$3,Scenarios!$A$5:$Y$8,match(W$5,Scenarios!$5:$5,0),false)</f>
        <v>5937.906489</v>
      </c>
      <c r="X26" s="31">
        <f>VLOOKUP('Input  Assumptions'!$B$3,Scenarios!$A$5:$Y$8,match(X$5,Scenarios!$5:$5,0),false)</f>
        <v>6531.697138</v>
      </c>
      <c r="Y26" s="31">
        <f>VLOOKUP('Input  Assumptions'!$B$3,Scenarios!$A$5:$Y$8,match(Y$5,Scenarios!$5:$5,0),false)</f>
        <v>7184.866851</v>
      </c>
    </row>
    <row r="27">
      <c r="A27" s="2" t="s">
        <v>103</v>
      </c>
      <c r="B27" s="82">
        <f>Personnel!C17*2000</f>
        <v>2000</v>
      </c>
      <c r="C27" s="82">
        <f>Personnel!D17*2000</f>
        <v>0</v>
      </c>
      <c r="D27" s="82">
        <f>Personnel!E17*2000</f>
        <v>0</v>
      </c>
      <c r="E27" s="82">
        <f>Personnel!F17*2000</f>
        <v>0</v>
      </c>
      <c r="F27" s="82">
        <f>Personnel!G17*2000</f>
        <v>0</v>
      </c>
      <c r="G27" s="82">
        <f>Personnel!H17*2000</f>
        <v>0</v>
      </c>
      <c r="H27" s="82">
        <f>Personnel!I17*2000</f>
        <v>0</v>
      </c>
      <c r="I27" s="82">
        <f>Personnel!J17*2000</f>
        <v>0</v>
      </c>
      <c r="J27" s="82">
        <f>Personnel!K17*2000</f>
        <v>2000</v>
      </c>
      <c r="K27" s="82">
        <f>Personnel!L17*2000</f>
        <v>4000</v>
      </c>
      <c r="L27" s="82">
        <f>Personnel!M17*2000</f>
        <v>0</v>
      </c>
      <c r="M27" s="82">
        <f>Personnel!N17*2000</f>
        <v>2000</v>
      </c>
      <c r="N27" s="82">
        <f>Personnel!O17*2000</f>
        <v>2000</v>
      </c>
      <c r="O27" s="82">
        <f>Personnel!P17*2000</f>
        <v>2000</v>
      </c>
      <c r="P27" s="82">
        <f>Personnel!Q17*2000</f>
        <v>0</v>
      </c>
      <c r="Q27" s="82">
        <f>Personnel!R17*2000</f>
        <v>4000</v>
      </c>
      <c r="R27" s="82">
        <f>Personnel!S17*2000</f>
        <v>2000</v>
      </c>
      <c r="S27" s="82">
        <f>Personnel!T17*2000</f>
        <v>0</v>
      </c>
      <c r="T27" s="82">
        <f>Personnel!U17*2000</f>
        <v>0</v>
      </c>
      <c r="U27" s="82">
        <f>Personnel!V17*2000</f>
        <v>0</v>
      </c>
      <c r="V27" s="82">
        <f>Personnel!W17*2000</f>
        <v>0</v>
      </c>
      <c r="W27" s="82">
        <f>Personnel!X17*2000</f>
        <v>0</v>
      </c>
      <c r="X27" s="82">
        <f>Personnel!Y17*2000</f>
        <v>0</v>
      </c>
      <c r="Y27" s="82">
        <f>Personnel!Z17*2000</f>
        <v>0</v>
      </c>
    </row>
    <row r="28">
      <c r="A28" s="2" t="s">
        <v>104</v>
      </c>
      <c r="B28" s="82">
        <f>Personnel!C24*600</f>
        <v>600</v>
      </c>
      <c r="C28" s="82">
        <f>Personnel!D24*600</f>
        <v>600</v>
      </c>
      <c r="D28" s="82">
        <f>Personnel!E24*600</f>
        <v>600</v>
      </c>
      <c r="E28" s="82">
        <f>Personnel!F24*600</f>
        <v>600</v>
      </c>
      <c r="F28" s="82">
        <f>Personnel!G24*600</f>
        <v>600</v>
      </c>
      <c r="G28" s="82">
        <f>Personnel!H24*600</f>
        <v>600</v>
      </c>
      <c r="H28" s="82">
        <f>Personnel!I24*600</f>
        <v>600</v>
      </c>
      <c r="I28" s="82">
        <f>Personnel!J24*600</f>
        <v>600</v>
      </c>
      <c r="J28" s="82">
        <f>Personnel!K24*600</f>
        <v>1200</v>
      </c>
      <c r="K28" s="82">
        <f>Personnel!L24*600</f>
        <v>2400</v>
      </c>
      <c r="L28" s="82">
        <f>Personnel!M24*600</f>
        <v>2400</v>
      </c>
      <c r="M28" s="82">
        <f>Personnel!N24*600</f>
        <v>3000</v>
      </c>
      <c r="N28" s="82">
        <f>Personnel!O24*600</f>
        <v>3600</v>
      </c>
      <c r="O28" s="82">
        <f>Personnel!P24*600</f>
        <v>4200</v>
      </c>
      <c r="P28" s="82">
        <f>Personnel!Q24*600</f>
        <v>4200</v>
      </c>
      <c r="Q28" s="82">
        <f>Personnel!R24*600</f>
        <v>5400</v>
      </c>
      <c r="R28" s="82">
        <f>Personnel!S24*600</f>
        <v>6000</v>
      </c>
      <c r="S28" s="82">
        <f>Personnel!T24*600</f>
        <v>6000</v>
      </c>
      <c r="T28" s="82">
        <f>Personnel!U24*600</f>
        <v>6000</v>
      </c>
      <c r="U28" s="82">
        <f>Personnel!V24*600</f>
        <v>6000</v>
      </c>
      <c r="V28" s="82">
        <f>Personnel!W24*600</f>
        <v>6000</v>
      </c>
      <c r="W28" s="82">
        <f>Personnel!X24*600</f>
        <v>6000</v>
      </c>
      <c r="X28" s="82">
        <f>Personnel!Y24*600</f>
        <v>6000</v>
      </c>
      <c r="Y28" s="82">
        <f>Personnel!Z24*600</f>
        <v>6000</v>
      </c>
    </row>
    <row r="29">
      <c r="A29" s="2" t="s">
        <v>105</v>
      </c>
      <c r="B29" s="82">
        <f>Personnel!C24*20</f>
        <v>20</v>
      </c>
      <c r="C29" s="82">
        <f>Personnel!D24*20</f>
        <v>20</v>
      </c>
      <c r="D29" s="82">
        <f>Personnel!E24*20</f>
        <v>20</v>
      </c>
      <c r="E29" s="82">
        <f>Personnel!F24*20</f>
        <v>20</v>
      </c>
      <c r="F29" s="82">
        <f>Personnel!G24*20</f>
        <v>20</v>
      </c>
      <c r="G29" s="82">
        <f>Personnel!H24*20</f>
        <v>20</v>
      </c>
      <c r="H29" s="82">
        <f>Personnel!I24*20</f>
        <v>20</v>
      </c>
      <c r="I29" s="82">
        <f>Personnel!J24*20</f>
        <v>20</v>
      </c>
      <c r="J29" s="82">
        <f>Personnel!K24*20</f>
        <v>40</v>
      </c>
      <c r="K29" s="82">
        <f>Personnel!L24*20</f>
        <v>80</v>
      </c>
      <c r="L29" s="82">
        <f>Personnel!M24*20</f>
        <v>80</v>
      </c>
      <c r="M29" s="82">
        <f>Personnel!N24*20</f>
        <v>100</v>
      </c>
      <c r="N29" s="82">
        <f>Personnel!O24*20</f>
        <v>120</v>
      </c>
      <c r="O29" s="82">
        <f>Personnel!P24*20</f>
        <v>140</v>
      </c>
      <c r="P29" s="82">
        <f>Personnel!Q24*20</f>
        <v>140</v>
      </c>
      <c r="Q29" s="82">
        <f>Personnel!R24*20</f>
        <v>180</v>
      </c>
      <c r="R29" s="82">
        <f>Personnel!S24*20</f>
        <v>200</v>
      </c>
      <c r="S29" s="82">
        <f>Personnel!T24*20</f>
        <v>200</v>
      </c>
      <c r="T29" s="82">
        <f>Personnel!U24*20</f>
        <v>200</v>
      </c>
      <c r="U29" s="82">
        <f>Personnel!V24*20</f>
        <v>200</v>
      </c>
      <c r="V29" s="82">
        <f>Personnel!W24*20</f>
        <v>200</v>
      </c>
      <c r="W29" s="82">
        <f>Personnel!X24*20</f>
        <v>200</v>
      </c>
      <c r="X29" s="82">
        <f>Personnel!Y24*20</f>
        <v>200</v>
      </c>
      <c r="Y29" s="82">
        <f>Personnel!Z24*20</f>
        <v>200</v>
      </c>
    </row>
    <row r="30">
      <c r="A30" s="11" t="s">
        <v>91</v>
      </c>
      <c r="B30" s="60">
        <f t="shared" ref="B30:Y30" si="11">sum(B26:B29)</f>
        <v>2620</v>
      </c>
      <c r="C30" s="60">
        <f t="shared" si="11"/>
        <v>620</v>
      </c>
      <c r="D30" s="60">
        <f t="shared" si="11"/>
        <v>620</v>
      </c>
      <c r="E30" s="60">
        <f t="shared" si="11"/>
        <v>720</v>
      </c>
      <c r="F30" s="60">
        <f t="shared" si="11"/>
        <v>770</v>
      </c>
      <c r="G30" s="60">
        <f t="shared" si="11"/>
        <v>770</v>
      </c>
      <c r="H30" s="60">
        <f t="shared" si="11"/>
        <v>770</v>
      </c>
      <c r="I30" s="60">
        <f t="shared" si="11"/>
        <v>820</v>
      </c>
      <c r="J30" s="60">
        <f t="shared" si="11"/>
        <v>4960</v>
      </c>
      <c r="K30" s="60">
        <f t="shared" si="11"/>
        <v>8372</v>
      </c>
      <c r="L30" s="60">
        <f t="shared" si="11"/>
        <v>4561.2</v>
      </c>
      <c r="M30" s="60">
        <f t="shared" si="11"/>
        <v>7389.32</v>
      </c>
      <c r="N30" s="60">
        <f t="shared" si="11"/>
        <v>8238.252</v>
      </c>
      <c r="O30" s="60">
        <f t="shared" si="11"/>
        <v>9110.0772</v>
      </c>
      <c r="P30" s="60">
        <f t="shared" si="11"/>
        <v>7387.08492</v>
      </c>
      <c r="Q30" s="60">
        <f t="shared" si="11"/>
        <v>12931.79341</v>
      </c>
      <c r="R30" s="60">
        <f t="shared" si="11"/>
        <v>11886.97275</v>
      </c>
      <c r="S30" s="60">
        <f t="shared" si="11"/>
        <v>10255.67003</v>
      </c>
      <c r="T30" s="60">
        <f t="shared" si="11"/>
        <v>10661.23703</v>
      </c>
      <c r="U30" s="60">
        <f t="shared" si="11"/>
        <v>11107.36073</v>
      </c>
      <c r="V30" s="60">
        <f t="shared" si="11"/>
        <v>11598.09681</v>
      </c>
      <c r="W30" s="60">
        <f t="shared" si="11"/>
        <v>12137.90649</v>
      </c>
      <c r="X30" s="60">
        <f t="shared" si="11"/>
        <v>12731.69714</v>
      </c>
      <c r="Y30" s="60">
        <f t="shared" si="11"/>
        <v>13384.86685</v>
      </c>
    </row>
    <row r="31">
      <c r="B31" s="22"/>
      <c r="C31" s="22"/>
      <c r="D31" s="22"/>
      <c r="E31" s="22"/>
      <c r="F31" s="22"/>
      <c r="G31" s="22"/>
      <c r="H31" s="22"/>
      <c r="I31" s="22"/>
      <c r="J31" s="22"/>
      <c r="K31" s="22"/>
      <c r="L31" s="22"/>
      <c r="M31" s="22"/>
      <c r="N31" s="22"/>
      <c r="O31" s="22"/>
      <c r="P31" s="22"/>
      <c r="Q31" s="22"/>
      <c r="R31" s="22"/>
      <c r="S31" s="22"/>
      <c r="T31" s="22"/>
      <c r="U31" s="22"/>
      <c r="V31" s="22"/>
      <c r="W31" s="22"/>
      <c r="X31" s="22"/>
      <c r="Y31" s="22"/>
    </row>
    <row r="32">
      <c r="A32" s="65" t="s">
        <v>92</v>
      </c>
      <c r="B32" s="57">
        <f t="shared" ref="B32:Y32" si="12">B23+B30</f>
        <v>12155.625</v>
      </c>
      <c r="C32" s="57">
        <f t="shared" si="12"/>
        <v>10155.625</v>
      </c>
      <c r="D32" s="57">
        <f t="shared" si="12"/>
        <v>10155.625</v>
      </c>
      <c r="E32" s="57">
        <f t="shared" si="12"/>
        <v>10255.625</v>
      </c>
      <c r="F32" s="57">
        <f t="shared" si="12"/>
        <v>10305.625</v>
      </c>
      <c r="G32" s="57">
        <f t="shared" si="12"/>
        <v>10305.625</v>
      </c>
      <c r="H32" s="57">
        <f t="shared" si="12"/>
        <v>10305.625</v>
      </c>
      <c r="I32" s="57">
        <f t="shared" si="12"/>
        <v>10355.625</v>
      </c>
      <c r="J32" s="57">
        <f t="shared" si="12"/>
        <v>24031.25</v>
      </c>
      <c r="K32" s="57">
        <f t="shared" si="12"/>
        <v>50328.75</v>
      </c>
      <c r="L32" s="57">
        <f t="shared" si="12"/>
        <v>46517.95</v>
      </c>
      <c r="M32" s="57">
        <f t="shared" si="12"/>
        <v>59835.2575</v>
      </c>
      <c r="N32" s="57">
        <f t="shared" si="12"/>
        <v>70219.8145</v>
      </c>
      <c r="O32" s="57">
        <f t="shared" si="12"/>
        <v>82534.3897</v>
      </c>
      <c r="P32" s="57">
        <f t="shared" si="12"/>
        <v>80811.39742</v>
      </c>
      <c r="Q32" s="57">
        <f t="shared" si="12"/>
        <v>107334.4809</v>
      </c>
      <c r="R32" s="57">
        <f t="shared" si="12"/>
        <v>116778.8478</v>
      </c>
      <c r="S32" s="57">
        <f t="shared" si="12"/>
        <v>115147.545</v>
      </c>
      <c r="T32" s="57">
        <f t="shared" si="12"/>
        <v>115553.112</v>
      </c>
      <c r="U32" s="57">
        <f t="shared" si="12"/>
        <v>115999.2357</v>
      </c>
      <c r="V32" s="57">
        <f t="shared" si="12"/>
        <v>116489.9718</v>
      </c>
      <c r="W32" s="57">
        <f t="shared" si="12"/>
        <v>117029.7815</v>
      </c>
      <c r="X32" s="57">
        <f t="shared" si="12"/>
        <v>117623.5721</v>
      </c>
      <c r="Y32" s="57">
        <f t="shared" si="12"/>
        <v>118276.7419</v>
      </c>
    </row>
    <row r="33">
      <c r="B33" s="22"/>
      <c r="C33" s="22"/>
      <c r="D33" s="22"/>
      <c r="E33" s="22"/>
      <c r="F33" s="22"/>
      <c r="G33" s="22"/>
      <c r="H33" s="22"/>
      <c r="I33" s="22"/>
      <c r="J33" s="22"/>
      <c r="K33" s="22"/>
      <c r="L33" s="22"/>
      <c r="M33" s="22"/>
      <c r="N33" s="22"/>
      <c r="O33" s="22"/>
      <c r="P33" s="22"/>
      <c r="Q33" s="22"/>
      <c r="R33" s="22"/>
      <c r="S33" s="22"/>
      <c r="T33" s="22"/>
      <c r="U33" s="22"/>
      <c r="V33" s="22"/>
      <c r="W33" s="22"/>
      <c r="X33" s="22"/>
      <c r="Y33" s="22"/>
    </row>
    <row r="34">
      <c r="A34" s="67" t="s">
        <v>93</v>
      </c>
      <c r="B34" s="71">
        <f t="shared" ref="B34:Y34" si="13">B11-B32</f>
        <v>-12115.625</v>
      </c>
      <c r="C34" s="71">
        <f t="shared" si="13"/>
        <v>-10007.625</v>
      </c>
      <c r="D34" s="71">
        <f t="shared" si="13"/>
        <v>-9963.625</v>
      </c>
      <c r="E34" s="71">
        <f t="shared" si="13"/>
        <v>-9983.625</v>
      </c>
      <c r="F34" s="71">
        <f t="shared" si="13"/>
        <v>-10081.625</v>
      </c>
      <c r="G34" s="71">
        <f t="shared" si="13"/>
        <v>-9929.625</v>
      </c>
      <c r="H34" s="71">
        <f t="shared" si="13"/>
        <v>-9705.625</v>
      </c>
      <c r="I34" s="71">
        <f t="shared" si="13"/>
        <v>-9883.625</v>
      </c>
      <c r="J34" s="71">
        <f t="shared" si="13"/>
        <v>-22956.39068</v>
      </c>
      <c r="K34" s="71">
        <f t="shared" si="13"/>
        <v>-48029.48355</v>
      </c>
      <c r="L34" s="71">
        <f t="shared" si="13"/>
        <v>-42703.98637</v>
      </c>
      <c r="M34" s="71">
        <f t="shared" si="13"/>
        <v>-54139.71833</v>
      </c>
      <c r="N34" s="71">
        <f t="shared" si="13"/>
        <v>-60990.76295</v>
      </c>
      <c r="O34" s="71">
        <f t="shared" si="13"/>
        <v>-69792.19663</v>
      </c>
      <c r="P34" s="71">
        <f t="shared" si="13"/>
        <v>-63812.55993</v>
      </c>
      <c r="Q34" s="71">
        <f t="shared" si="13"/>
        <v>-85219.5126</v>
      </c>
      <c r="R34" s="71">
        <f t="shared" si="13"/>
        <v>-88525.68581</v>
      </c>
      <c r="S34" s="71">
        <f t="shared" si="13"/>
        <v>-79558.09335</v>
      </c>
      <c r="T34" s="71">
        <f t="shared" si="13"/>
        <v>-70756.1696</v>
      </c>
      <c r="U34" s="71">
        <f t="shared" si="13"/>
        <v>-60234.06453</v>
      </c>
      <c r="V34" s="71">
        <f t="shared" si="13"/>
        <v>-47696.54629</v>
      </c>
      <c r="W34" s="71">
        <f t="shared" si="13"/>
        <v>-32800.05088</v>
      </c>
      <c r="X34" s="71">
        <f t="shared" si="13"/>
        <v>-15143.21412</v>
      </c>
      <c r="Y34" s="71">
        <f t="shared" si="13"/>
        <v>5737.927251</v>
      </c>
    </row>
    <row r="35">
      <c r="B35" s="22"/>
      <c r="C35" s="22"/>
      <c r="D35" s="22"/>
      <c r="E35" s="22"/>
      <c r="F35" s="22"/>
      <c r="G35" s="22"/>
      <c r="H35" s="22"/>
      <c r="I35" s="22"/>
      <c r="J35" s="22"/>
      <c r="K35" s="22"/>
      <c r="L35" s="22"/>
      <c r="M35" s="22"/>
      <c r="N35" s="22"/>
      <c r="O35" s="22"/>
      <c r="P35" s="22"/>
      <c r="Q35" s="22"/>
      <c r="R35" s="22"/>
      <c r="S35" s="22"/>
      <c r="T35" s="22"/>
      <c r="U35" s="22"/>
      <c r="V35" s="22"/>
      <c r="W35" s="22"/>
      <c r="X35" s="22"/>
      <c r="Y35" s="22"/>
    </row>
    <row r="36">
      <c r="B36" s="22"/>
      <c r="C36" s="22"/>
      <c r="D36" s="22"/>
      <c r="E36" s="22"/>
      <c r="F36" s="22"/>
      <c r="G36" s="22"/>
      <c r="H36" s="22"/>
      <c r="I36" s="22"/>
      <c r="J36" s="22"/>
      <c r="K36" s="22"/>
      <c r="L36" s="22"/>
      <c r="M36" s="22"/>
      <c r="N36" s="22"/>
      <c r="O36" s="22"/>
      <c r="P36" s="22"/>
      <c r="Q36" s="22"/>
      <c r="R36" s="22"/>
      <c r="S36" s="22"/>
      <c r="T36" s="22"/>
      <c r="U36" s="22"/>
      <c r="V36" s="22"/>
      <c r="W36" s="22"/>
      <c r="X36" s="22"/>
      <c r="Y36" s="22"/>
    </row>
    <row r="37">
      <c r="B37" s="22"/>
      <c r="C37" s="22"/>
      <c r="D37" s="22"/>
      <c r="E37" s="22"/>
      <c r="F37" s="22"/>
      <c r="G37" s="22"/>
      <c r="H37" s="22"/>
      <c r="I37" s="22"/>
      <c r="J37" s="22"/>
      <c r="K37" s="22"/>
      <c r="L37" s="22"/>
      <c r="M37" s="22"/>
      <c r="N37" s="22"/>
      <c r="O37" s="22"/>
      <c r="P37" s="22"/>
      <c r="Q37" s="22"/>
      <c r="R37" s="22"/>
      <c r="S37" s="22"/>
      <c r="T37" s="22"/>
      <c r="U37" s="22"/>
      <c r="V37" s="22"/>
      <c r="W37" s="22"/>
      <c r="X37" s="22"/>
      <c r="Y37" s="22"/>
    </row>
    <row r="38">
      <c r="B38" s="22"/>
      <c r="C38" s="22"/>
      <c r="D38" s="22"/>
      <c r="E38" s="22"/>
      <c r="F38" s="22"/>
      <c r="G38" s="22"/>
      <c r="H38" s="22"/>
      <c r="I38" s="22"/>
      <c r="J38" s="22"/>
      <c r="K38" s="22"/>
      <c r="L38" s="22"/>
      <c r="M38" s="22"/>
      <c r="N38" s="22"/>
      <c r="O38" s="22"/>
      <c r="P38" s="22"/>
      <c r="Q38" s="22"/>
      <c r="R38" s="22"/>
      <c r="S38" s="22"/>
      <c r="T38" s="22"/>
      <c r="U38" s="22"/>
      <c r="V38" s="22"/>
      <c r="W38" s="22"/>
      <c r="X38" s="22"/>
      <c r="Y38" s="22"/>
    </row>
    <row r="39">
      <c r="B39" s="22"/>
      <c r="C39" s="22"/>
      <c r="D39" s="22"/>
      <c r="E39" s="22"/>
      <c r="F39" s="22"/>
      <c r="G39" s="22"/>
      <c r="H39" s="22"/>
      <c r="I39" s="22"/>
      <c r="J39" s="22"/>
      <c r="K39" s="22"/>
      <c r="L39" s="22"/>
      <c r="M39" s="22"/>
      <c r="N39" s="22"/>
      <c r="O39" s="22"/>
      <c r="P39" s="22"/>
      <c r="Q39" s="22"/>
      <c r="R39" s="22"/>
      <c r="S39" s="22"/>
      <c r="T39" s="22"/>
      <c r="U39" s="22"/>
      <c r="V39" s="22"/>
      <c r="W39" s="22"/>
      <c r="X39" s="22"/>
      <c r="Y39" s="22"/>
    </row>
    <row r="40">
      <c r="B40" s="22"/>
      <c r="C40" s="22"/>
      <c r="D40" s="22"/>
      <c r="E40" s="22"/>
      <c r="F40" s="22"/>
      <c r="G40" s="22"/>
      <c r="H40" s="22"/>
      <c r="I40" s="22"/>
      <c r="J40" s="22"/>
      <c r="K40" s="22"/>
      <c r="L40" s="22"/>
      <c r="M40" s="22"/>
      <c r="N40" s="22"/>
      <c r="O40" s="22"/>
      <c r="P40" s="22"/>
      <c r="Q40" s="22"/>
      <c r="R40" s="22"/>
      <c r="S40" s="22"/>
      <c r="T40" s="22"/>
      <c r="U40" s="22"/>
      <c r="V40" s="22"/>
      <c r="W40" s="22"/>
      <c r="X40" s="22"/>
      <c r="Y40" s="22"/>
    </row>
    <row r="41">
      <c r="B41" s="22"/>
      <c r="C41" s="22"/>
      <c r="D41" s="22"/>
      <c r="E41" s="22"/>
      <c r="F41" s="22"/>
      <c r="G41" s="22"/>
      <c r="H41" s="22"/>
      <c r="I41" s="22"/>
      <c r="J41" s="22"/>
      <c r="K41" s="22"/>
      <c r="L41" s="22"/>
      <c r="M41" s="22"/>
      <c r="N41" s="22"/>
      <c r="O41" s="22"/>
      <c r="P41" s="22"/>
      <c r="Q41" s="22"/>
      <c r="R41" s="22"/>
      <c r="S41" s="22"/>
      <c r="T41" s="22"/>
      <c r="U41" s="22"/>
      <c r="V41" s="22"/>
      <c r="W41" s="22"/>
      <c r="X41" s="22"/>
      <c r="Y41" s="22"/>
    </row>
    <row r="42">
      <c r="B42" s="22"/>
      <c r="C42" s="22"/>
      <c r="D42" s="22"/>
      <c r="E42" s="22"/>
      <c r="F42" s="22"/>
      <c r="G42" s="22"/>
      <c r="H42" s="22"/>
      <c r="I42" s="22"/>
      <c r="J42" s="22"/>
      <c r="K42" s="22"/>
      <c r="L42" s="22"/>
      <c r="M42" s="22"/>
      <c r="N42" s="22"/>
      <c r="O42" s="22"/>
      <c r="P42" s="22"/>
      <c r="Q42" s="22"/>
      <c r="R42" s="22"/>
      <c r="S42" s="22"/>
      <c r="T42" s="22"/>
      <c r="U42" s="22"/>
      <c r="V42" s="22"/>
      <c r="W42" s="22"/>
      <c r="X42" s="22"/>
      <c r="Y42" s="22"/>
    </row>
    <row r="43">
      <c r="B43" s="22"/>
      <c r="C43" s="22"/>
      <c r="D43" s="22"/>
      <c r="E43" s="22"/>
      <c r="F43" s="22"/>
      <c r="G43" s="22"/>
      <c r="H43" s="22"/>
      <c r="I43" s="22"/>
      <c r="J43" s="22"/>
      <c r="K43" s="22"/>
      <c r="L43" s="22"/>
      <c r="M43" s="22"/>
      <c r="N43" s="22"/>
      <c r="O43" s="22"/>
      <c r="P43" s="22"/>
      <c r="Q43" s="22"/>
      <c r="R43" s="22"/>
      <c r="S43" s="22"/>
      <c r="T43" s="22"/>
      <c r="U43" s="22"/>
      <c r="V43" s="22"/>
      <c r="W43" s="22"/>
      <c r="X43" s="22"/>
      <c r="Y43" s="22"/>
    </row>
    <row r="44">
      <c r="B44" s="22"/>
      <c r="C44" s="22"/>
      <c r="D44" s="22"/>
      <c r="E44" s="22"/>
      <c r="F44" s="22"/>
      <c r="G44" s="22"/>
      <c r="H44" s="22"/>
      <c r="I44" s="22"/>
      <c r="J44" s="22"/>
      <c r="K44" s="22"/>
      <c r="L44" s="22"/>
      <c r="M44" s="22"/>
      <c r="N44" s="22"/>
      <c r="O44" s="22"/>
      <c r="P44" s="22"/>
      <c r="Q44" s="22"/>
      <c r="R44" s="22"/>
      <c r="S44" s="22"/>
      <c r="T44" s="22"/>
      <c r="U44" s="22"/>
      <c r="V44" s="22"/>
      <c r="W44" s="22"/>
      <c r="X44" s="22"/>
      <c r="Y44" s="22"/>
    </row>
    <row r="45">
      <c r="B45" s="22"/>
      <c r="C45" s="22"/>
      <c r="D45" s="22"/>
      <c r="E45" s="22"/>
      <c r="F45" s="22"/>
      <c r="G45" s="22"/>
      <c r="H45" s="22"/>
      <c r="I45" s="22"/>
      <c r="J45" s="22"/>
      <c r="K45" s="22"/>
      <c r="L45" s="22"/>
      <c r="M45" s="22"/>
      <c r="N45" s="22"/>
      <c r="O45" s="22"/>
      <c r="P45" s="22"/>
      <c r="Q45" s="22"/>
      <c r="R45" s="22"/>
      <c r="S45" s="22"/>
      <c r="T45" s="22"/>
      <c r="U45" s="22"/>
      <c r="V45" s="22"/>
      <c r="W45" s="22"/>
      <c r="X45" s="22"/>
      <c r="Y45" s="22"/>
    </row>
    <row r="46">
      <c r="B46" s="22"/>
      <c r="C46" s="22"/>
      <c r="D46" s="22"/>
      <c r="E46" s="22"/>
      <c r="F46" s="22"/>
      <c r="G46" s="22"/>
      <c r="H46" s="22"/>
      <c r="I46" s="22"/>
      <c r="J46" s="22"/>
      <c r="K46" s="22"/>
      <c r="L46" s="22"/>
      <c r="M46" s="22"/>
      <c r="N46" s="22"/>
      <c r="O46" s="22"/>
      <c r="P46" s="22"/>
      <c r="Q46" s="22"/>
      <c r="R46" s="22"/>
      <c r="S46" s="22"/>
      <c r="T46" s="22"/>
      <c r="U46" s="22"/>
      <c r="V46" s="22"/>
      <c r="W46" s="22"/>
      <c r="X46" s="22"/>
      <c r="Y46" s="22"/>
    </row>
    <row r="47">
      <c r="B47" s="22"/>
      <c r="C47" s="22"/>
      <c r="D47" s="22"/>
      <c r="E47" s="22"/>
      <c r="F47" s="22"/>
      <c r="G47" s="22"/>
      <c r="H47" s="22"/>
      <c r="I47" s="22"/>
      <c r="J47" s="22"/>
      <c r="K47" s="22"/>
      <c r="L47" s="22"/>
      <c r="M47" s="22"/>
      <c r="N47" s="22"/>
      <c r="O47" s="22"/>
      <c r="P47" s="22"/>
      <c r="Q47" s="22"/>
      <c r="R47" s="22"/>
      <c r="S47" s="22"/>
      <c r="T47" s="22"/>
      <c r="U47" s="22"/>
      <c r="V47" s="22"/>
      <c r="W47" s="22"/>
      <c r="X47" s="22"/>
      <c r="Y47" s="22"/>
    </row>
    <row r="48">
      <c r="B48" s="22"/>
      <c r="C48" s="22"/>
      <c r="D48" s="22"/>
      <c r="E48" s="22"/>
      <c r="F48" s="22"/>
      <c r="G48" s="22"/>
      <c r="H48" s="22"/>
      <c r="I48" s="22"/>
      <c r="J48" s="22"/>
      <c r="K48" s="22"/>
      <c r="L48" s="22"/>
      <c r="M48" s="22"/>
      <c r="N48" s="22"/>
      <c r="O48" s="22"/>
      <c r="P48" s="22"/>
      <c r="Q48" s="22"/>
      <c r="R48" s="22"/>
      <c r="S48" s="22"/>
      <c r="T48" s="22"/>
      <c r="U48" s="22"/>
      <c r="V48" s="22"/>
      <c r="W48" s="22"/>
      <c r="X48" s="22"/>
      <c r="Y48" s="22"/>
    </row>
    <row r="49">
      <c r="B49" s="22"/>
      <c r="C49" s="22"/>
      <c r="D49" s="22"/>
      <c r="E49" s="22"/>
      <c r="F49" s="22"/>
      <c r="G49" s="22"/>
      <c r="H49" s="22"/>
      <c r="I49" s="22"/>
      <c r="J49" s="22"/>
      <c r="K49" s="22"/>
      <c r="L49" s="22"/>
      <c r="M49" s="22"/>
      <c r="N49" s="22"/>
      <c r="O49" s="22"/>
      <c r="P49" s="22"/>
      <c r="Q49" s="22"/>
      <c r="R49" s="22"/>
      <c r="S49" s="22"/>
      <c r="T49" s="22"/>
      <c r="U49" s="22"/>
      <c r="V49" s="22"/>
      <c r="W49" s="22"/>
      <c r="X49" s="22"/>
      <c r="Y49" s="22"/>
    </row>
    <row r="50">
      <c r="B50" s="22"/>
      <c r="C50" s="22"/>
      <c r="D50" s="22"/>
      <c r="E50" s="22"/>
      <c r="F50" s="22"/>
      <c r="G50" s="22"/>
      <c r="H50" s="22"/>
      <c r="I50" s="22"/>
      <c r="J50" s="22"/>
      <c r="K50" s="22"/>
      <c r="L50" s="22"/>
      <c r="M50" s="22"/>
      <c r="N50" s="22"/>
      <c r="O50" s="22"/>
      <c r="P50" s="22"/>
      <c r="Q50" s="22"/>
      <c r="R50" s="22"/>
      <c r="S50" s="22"/>
      <c r="T50" s="22"/>
      <c r="U50" s="22"/>
      <c r="V50" s="22"/>
      <c r="W50" s="22"/>
      <c r="X50" s="22"/>
      <c r="Y50" s="22"/>
    </row>
    <row r="51">
      <c r="B51" s="22"/>
      <c r="C51" s="22"/>
      <c r="D51" s="22"/>
      <c r="E51" s="22"/>
      <c r="F51" s="22"/>
      <c r="G51" s="22"/>
      <c r="H51" s="22"/>
      <c r="I51" s="22"/>
      <c r="J51" s="22"/>
      <c r="K51" s="22"/>
      <c r="L51" s="22"/>
      <c r="M51" s="22"/>
      <c r="N51" s="22"/>
      <c r="O51" s="22"/>
      <c r="P51" s="22"/>
      <c r="Q51" s="22"/>
      <c r="R51" s="22"/>
      <c r="S51" s="22"/>
      <c r="T51" s="22"/>
      <c r="U51" s="22"/>
      <c r="V51" s="22"/>
      <c r="W51" s="22"/>
      <c r="X51" s="22"/>
      <c r="Y51" s="22"/>
    </row>
    <row r="52">
      <c r="B52" s="22"/>
      <c r="C52" s="22"/>
      <c r="D52" s="22"/>
      <c r="E52" s="22"/>
      <c r="F52" s="22"/>
      <c r="G52" s="22"/>
      <c r="H52" s="22"/>
      <c r="I52" s="22"/>
      <c r="J52" s="22"/>
      <c r="K52" s="22"/>
      <c r="L52" s="22"/>
      <c r="M52" s="22"/>
      <c r="N52" s="22"/>
      <c r="O52" s="22"/>
      <c r="P52" s="22"/>
      <c r="Q52" s="22"/>
      <c r="R52" s="22"/>
      <c r="S52" s="22"/>
      <c r="T52" s="22"/>
      <c r="U52" s="22"/>
      <c r="V52" s="22"/>
      <c r="W52" s="22"/>
      <c r="X52" s="22"/>
      <c r="Y52" s="22"/>
    </row>
    <row r="53">
      <c r="B53" s="22"/>
      <c r="C53" s="22"/>
      <c r="D53" s="22"/>
      <c r="E53" s="22"/>
      <c r="F53" s="22"/>
      <c r="G53" s="22"/>
      <c r="H53" s="22"/>
      <c r="I53" s="22"/>
      <c r="J53" s="22"/>
      <c r="K53" s="22"/>
      <c r="L53" s="22"/>
      <c r="M53" s="22"/>
      <c r="N53" s="22"/>
      <c r="O53" s="22"/>
      <c r="P53" s="22"/>
      <c r="Q53" s="22"/>
      <c r="R53" s="22"/>
      <c r="S53" s="22"/>
      <c r="T53" s="22"/>
      <c r="U53" s="22"/>
      <c r="V53" s="22"/>
      <c r="W53" s="22"/>
      <c r="X53" s="22"/>
      <c r="Y53" s="22"/>
    </row>
    <row r="54">
      <c r="B54" s="22"/>
      <c r="C54" s="22"/>
      <c r="D54" s="22"/>
      <c r="E54" s="22"/>
      <c r="F54" s="22"/>
      <c r="G54" s="22"/>
      <c r="H54" s="22"/>
      <c r="I54" s="22"/>
      <c r="J54" s="22"/>
      <c r="K54" s="22"/>
      <c r="L54" s="22"/>
      <c r="M54" s="22"/>
      <c r="N54" s="22"/>
      <c r="O54" s="22"/>
      <c r="P54" s="22"/>
      <c r="Q54" s="22"/>
      <c r="R54" s="22"/>
      <c r="S54" s="22"/>
      <c r="T54" s="22"/>
      <c r="U54" s="22"/>
      <c r="V54" s="22"/>
      <c r="W54" s="22"/>
      <c r="X54" s="22"/>
      <c r="Y54" s="22"/>
    </row>
    <row r="55">
      <c r="B55" s="22"/>
      <c r="C55" s="22"/>
      <c r="D55" s="22"/>
      <c r="E55" s="22"/>
      <c r="F55" s="22"/>
      <c r="G55" s="22"/>
      <c r="H55" s="22"/>
      <c r="I55" s="22"/>
      <c r="J55" s="22"/>
      <c r="K55" s="22"/>
      <c r="L55" s="22"/>
      <c r="M55" s="22"/>
      <c r="N55" s="22"/>
      <c r="O55" s="22"/>
      <c r="P55" s="22"/>
      <c r="Q55" s="22"/>
      <c r="R55" s="22"/>
      <c r="S55" s="22"/>
      <c r="T55" s="22"/>
      <c r="U55" s="22"/>
      <c r="V55" s="22"/>
      <c r="W55" s="22"/>
      <c r="X55" s="22"/>
      <c r="Y55" s="22"/>
    </row>
    <row r="56">
      <c r="B56" s="22"/>
      <c r="C56" s="22"/>
      <c r="D56" s="22"/>
      <c r="E56" s="22"/>
      <c r="F56" s="22"/>
      <c r="G56" s="22"/>
      <c r="H56" s="22"/>
      <c r="I56" s="22"/>
      <c r="J56" s="22"/>
      <c r="K56" s="22"/>
      <c r="L56" s="22"/>
      <c r="M56" s="22"/>
      <c r="N56" s="22"/>
      <c r="O56" s="22"/>
      <c r="P56" s="22"/>
      <c r="Q56" s="22"/>
      <c r="R56" s="22"/>
      <c r="S56" s="22"/>
      <c r="T56" s="22"/>
      <c r="U56" s="22"/>
      <c r="V56" s="22"/>
      <c r="W56" s="22"/>
      <c r="X56" s="22"/>
      <c r="Y56" s="22"/>
    </row>
    <row r="57">
      <c r="B57" s="22"/>
      <c r="C57" s="22"/>
      <c r="D57" s="22"/>
      <c r="E57" s="22"/>
      <c r="F57" s="22"/>
      <c r="G57" s="22"/>
      <c r="H57" s="22"/>
      <c r="I57" s="22"/>
      <c r="J57" s="22"/>
      <c r="K57" s="22"/>
      <c r="L57" s="22"/>
      <c r="M57" s="22"/>
      <c r="N57" s="22"/>
      <c r="O57" s="22"/>
      <c r="P57" s="22"/>
      <c r="Q57" s="22"/>
      <c r="R57" s="22"/>
      <c r="S57" s="22"/>
      <c r="T57" s="22"/>
      <c r="U57" s="22"/>
      <c r="V57" s="22"/>
      <c r="W57" s="22"/>
      <c r="X57" s="22"/>
      <c r="Y57" s="22"/>
    </row>
    <row r="58">
      <c r="B58" s="22"/>
      <c r="C58" s="22"/>
      <c r="D58" s="22"/>
      <c r="E58" s="22"/>
      <c r="F58" s="22"/>
      <c r="G58" s="22"/>
      <c r="H58" s="22"/>
      <c r="I58" s="22"/>
      <c r="J58" s="22"/>
      <c r="K58" s="22"/>
      <c r="L58" s="22"/>
      <c r="M58" s="22"/>
      <c r="N58" s="22"/>
      <c r="O58" s="22"/>
      <c r="P58" s="22"/>
      <c r="Q58" s="22"/>
      <c r="R58" s="22"/>
      <c r="S58" s="22"/>
      <c r="T58" s="22"/>
      <c r="U58" s="22"/>
      <c r="V58" s="22"/>
      <c r="W58" s="22"/>
      <c r="X58" s="22"/>
      <c r="Y58" s="22"/>
    </row>
    <row r="59">
      <c r="B59" s="22"/>
      <c r="C59" s="22"/>
      <c r="D59" s="22"/>
      <c r="E59" s="22"/>
      <c r="F59" s="22"/>
      <c r="G59" s="22"/>
      <c r="H59" s="22"/>
      <c r="I59" s="22"/>
      <c r="J59" s="22"/>
      <c r="K59" s="22"/>
      <c r="L59" s="22"/>
      <c r="M59" s="22"/>
      <c r="N59" s="22"/>
      <c r="O59" s="22"/>
      <c r="P59" s="22"/>
      <c r="Q59" s="22"/>
      <c r="R59" s="22"/>
      <c r="S59" s="22"/>
      <c r="T59" s="22"/>
      <c r="U59" s="22"/>
      <c r="V59" s="22"/>
      <c r="W59" s="22"/>
      <c r="X59" s="22"/>
      <c r="Y59" s="22"/>
    </row>
    <row r="60">
      <c r="B60" s="22"/>
      <c r="C60" s="22"/>
      <c r="D60" s="22"/>
      <c r="E60" s="22"/>
      <c r="F60" s="22"/>
      <c r="G60" s="22"/>
      <c r="H60" s="22"/>
      <c r="I60" s="22"/>
      <c r="J60" s="22"/>
      <c r="K60" s="22"/>
      <c r="L60" s="22"/>
      <c r="M60" s="22"/>
      <c r="N60" s="22"/>
      <c r="O60" s="22"/>
      <c r="P60" s="22"/>
      <c r="Q60" s="22"/>
      <c r="R60" s="22"/>
      <c r="S60" s="22"/>
      <c r="T60" s="22"/>
      <c r="U60" s="22"/>
      <c r="V60" s="22"/>
      <c r="W60" s="22"/>
      <c r="X60" s="22"/>
      <c r="Y60" s="22"/>
    </row>
    <row r="61">
      <c r="B61" s="22"/>
      <c r="C61" s="22"/>
      <c r="D61" s="22"/>
      <c r="E61" s="22"/>
      <c r="F61" s="22"/>
      <c r="G61" s="22"/>
      <c r="H61" s="22"/>
      <c r="I61" s="22"/>
      <c r="J61" s="22"/>
      <c r="K61" s="22"/>
      <c r="L61" s="22"/>
      <c r="M61" s="22"/>
      <c r="N61" s="22"/>
      <c r="O61" s="22"/>
      <c r="P61" s="22"/>
      <c r="Q61" s="22"/>
      <c r="R61" s="22"/>
      <c r="S61" s="22"/>
      <c r="T61" s="22"/>
      <c r="U61" s="22"/>
      <c r="V61" s="22"/>
      <c r="W61" s="22"/>
      <c r="X61" s="22"/>
      <c r="Y61" s="22"/>
    </row>
    <row r="62">
      <c r="B62" s="22"/>
      <c r="C62" s="22"/>
      <c r="D62" s="22"/>
      <c r="E62" s="22"/>
      <c r="F62" s="22"/>
      <c r="G62" s="22"/>
      <c r="H62" s="22"/>
      <c r="I62" s="22"/>
      <c r="J62" s="22"/>
      <c r="K62" s="22"/>
      <c r="L62" s="22"/>
      <c r="M62" s="22"/>
      <c r="N62" s="22"/>
      <c r="O62" s="22"/>
      <c r="P62" s="22"/>
      <c r="Q62" s="22"/>
      <c r="R62" s="22"/>
      <c r="S62" s="22"/>
      <c r="T62" s="22"/>
      <c r="U62" s="22"/>
      <c r="V62" s="22"/>
      <c r="W62" s="22"/>
      <c r="X62" s="22"/>
      <c r="Y62" s="22"/>
    </row>
    <row r="63">
      <c r="B63" s="22"/>
      <c r="C63" s="22"/>
      <c r="D63" s="22"/>
      <c r="E63" s="22"/>
      <c r="F63" s="22"/>
      <c r="G63" s="22"/>
      <c r="H63" s="22"/>
      <c r="I63" s="22"/>
      <c r="J63" s="22"/>
      <c r="K63" s="22"/>
      <c r="L63" s="22"/>
      <c r="M63" s="22"/>
      <c r="N63" s="22"/>
      <c r="O63" s="22"/>
      <c r="P63" s="22"/>
      <c r="Q63" s="22"/>
      <c r="R63" s="22"/>
      <c r="S63" s="22"/>
      <c r="T63" s="22"/>
      <c r="U63" s="22"/>
      <c r="V63" s="22"/>
      <c r="W63" s="22"/>
      <c r="X63" s="22"/>
      <c r="Y63" s="22"/>
    </row>
    <row r="64">
      <c r="B64" s="22"/>
      <c r="C64" s="22"/>
      <c r="D64" s="22"/>
      <c r="E64" s="22"/>
      <c r="F64" s="22"/>
      <c r="G64" s="22"/>
      <c r="H64" s="22"/>
      <c r="I64" s="22"/>
      <c r="J64" s="22"/>
      <c r="K64" s="22"/>
      <c r="L64" s="22"/>
      <c r="M64" s="22"/>
      <c r="N64" s="22"/>
      <c r="O64" s="22"/>
      <c r="P64" s="22"/>
      <c r="Q64" s="22"/>
      <c r="R64" s="22"/>
      <c r="S64" s="22"/>
      <c r="T64" s="22"/>
      <c r="U64" s="22"/>
      <c r="V64" s="22"/>
      <c r="W64" s="22"/>
      <c r="X64" s="22"/>
      <c r="Y64" s="22"/>
    </row>
    <row r="65">
      <c r="B65" s="22"/>
      <c r="C65" s="22"/>
      <c r="D65" s="22"/>
      <c r="E65" s="22"/>
      <c r="F65" s="22"/>
      <c r="G65" s="22"/>
      <c r="H65" s="22"/>
      <c r="I65" s="22"/>
      <c r="J65" s="22"/>
      <c r="K65" s="22"/>
      <c r="L65" s="22"/>
      <c r="M65" s="22"/>
      <c r="N65" s="22"/>
      <c r="O65" s="22"/>
      <c r="P65" s="22"/>
      <c r="Q65" s="22"/>
      <c r="R65" s="22"/>
      <c r="S65" s="22"/>
      <c r="T65" s="22"/>
      <c r="U65" s="22"/>
      <c r="V65" s="22"/>
      <c r="W65" s="22"/>
      <c r="X65" s="22"/>
      <c r="Y65" s="22"/>
    </row>
    <row r="66">
      <c r="B66" s="22"/>
      <c r="C66" s="22"/>
      <c r="D66" s="22"/>
      <c r="E66" s="22"/>
      <c r="F66" s="22"/>
      <c r="G66" s="22"/>
      <c r="H66" s="22"/>
      <c r="I66" s="22"/>
      <c r="J66" s="22"/>
      <c r="K66" s="22"/>
      <c r="L66" s="22"/>
      <c r="M66" s="22"/>
      <c r="N66" s="22"/>
      <c r="O66" s="22"/>
      <c r="P66" s="22"/>
      <c r="Q66" s="22"/>
      <c r="R66" s="22"/>
      <c r="S66" s="22"/>
      <c r="T66" s="22"/>
      <c r="U66" s="22"/>
      <c r="V66" s="22"/>
      <c r="W66" s="22"/>
      <c r="X66" s="22"/>
      <c r="Y66" s="22"/>
    </row>
    <row r="67">
      <c r="B67" s="22"/>
      <c r="C67" s="22"/>
      <c r="D67" s="22"/>
      <c r="E67" s="22"/>
      <c r="F67" s="22"/>
      <c r="G67" s="22"/>
      <c r="H67" s="22"/>
      <c r="I67" s="22"/>
      <c r="J67" s="22"/>
      <c r="K67" s="22"/>
      <c r="L67" s="22"/>
      <c r="M67" s="22"/>
      <c r="N67" s="22"/>
      <c r="O67" s="22"/>
      <c r="P67" s="22"/>
      <c r="Q67" s="22"/>
      <c r="R67" s="22"/>
      <c r="S67" s="22"/>
      <c r="T67" s="22"/>
      <c r="U67" s="22"/>
      <c r="V67" s="22"/>
      <c r="W67" s="22"/>
      <c r="X67" s="22"/>
      <c r="Y67" s="22"/>
    </row>
    <row r="68">
      <c r="B68" s="22"/>
      <c r="C68" s="22"/>
      <c r="D68" s="22"/>
      <c r="E68" s="22"/>
      <c r="F68" s="22"/>
      <c r="G68" s="22"/>
      <c r="H68" s="22"/>
      <c r="I68" s="22"/>
      <c r="J68" s="22"/>
      <c r="K68" s="22"/>
      <c r="L68" s="22"/>
      <c r="M68" s="22"/>
      <c r="N68" s="22"/>
      <c r="O68" s="22"/>
      <c r="P68" s="22"/>
      <c r="Q68" s="22"/>
      <c r="R68" s="22"/>
      <c r="S68" s="22"/>
      <c r="T68" s="22"/>
      <c r="U68" s="22"/>
      <c r="V68" s="22"/>
      <c r="W68" s="22"/>
      <c r="X68" s="22"/>
      <c r="Y68" s="22"/>
    </row>
    <row r="69">
      <c r="B69" s="22"/>
      <c r="C69" s="22"/>
      <c r="D69" s="22"/>
      <c r="E69" s="22"/>
      <c r="F69" s="22"/>
      <c r="G69" s="22"/>
      <c r="H69" s="22"/>
      <c r="I69" s="22"/>
      <c r="J69" s="22"/>
      <c r="K69" s="22"/>
      <c r="L69" s="22"/>
      <c r="M69" s="22"/>
      <c r="N69" s="22"/>
      <c r="O69" s="22"/>
      <c r="P69" s="22"/>
      <c r="Q69" s="22"/>
      <c r="R69" s="22"/>
      <c r="S69" s="22"/>
      <c r="T69" s="22"/>
      <c r="U69" s="22"/>
      <c r="V69" s="22"/>
      <c r="W69" s="22"/>
      <c r="X69" s="22"/>
      <c r="Y69" s="22"/>
    </row>
    <row r="70">
      <c r="B70" s="22"/>
      <c r="C70" s="22"/>
      <c r="D70" s="22"/>
      <c r="E70" s="22"/>
      <c r="F70" s="22"/>
      <c r="G70" s="22"/>
      <c r="H70" s="22"/>
      <c r="I70" s="22"/>
      <c r="J70" s="22"/>
      <c r="K70" s="22"/>
      <c r="L70" s="22"/>
      <c r="M70" s="22"/>
      <c r="N70" s="22"/>
      <c r="O70" s="22"/>
      <c r="P70" s="22"/>
      <c r="Q70" s="22"/>
      <c r="R70" s="22"/>
      <c r="S70" s="22"/>
      <c r="T70" s="22"/>
      <c r="U70" s="22"/>
      <c r="V70" s="22"/>
      <c r="W70" s="22"/>
      <c r="X70" s="22"/>
      <c r="Y70" s="22"/>
    </row>
    <row r="71">
      <c r="B71" s="22"/>
      <c r="C71" s="22"/>
      <c r="D71" s="22"/>
      <c r="E71" s="22"/>
      <c r="F71" s="22"/>
      <c r="G71" s="22"/>
      <c r="H71" s="22"/>
      <c r="I71" s="22"/>
      <c r="J71" s="22"/>
      <c r="K71" s="22"/>
      <c r="L71" s="22"/>
      <c r="M71" s="22"/>
      <c r="N71" s="22"/>
      <c r="O71" s="22"/>
      <c r="P71" s="22"/>
      <c r="Q71" s="22"/>
      <c r="R71" s="22"/>
      <c r="S71" s="22"/>
      <c r="T71" s="22"/>
      <c r="U71" s="22"/>
      <c r="V71" s="22"/>
      <c r="W71" s="22"/>
      <c r="X71" s="22"/>
      <c r="Y71" s="22"/>
    </row>
    <row r="72">
      <c r="B72" s="22"/>
      <c r="C72" s="22"/>
      <c r="D72" s="22"/>
      <c r="E72" s="22"/>
      <c r="F72" s="22"/>
      <c r="G72" s="22"/>
      <c r="H72" s="22"/>
      <c r="I72" s="22"/>
      <c r="J72" s="22"/>
      <c r="K72" s="22"/>
      <c r="L72" s="22"/>
      <c r="M72" s="22"/>
      <c r="N72" s="22"/>
      <c r="O72" s="22"/>
      <c r="P72" s="22"/>
      <c r="Q72" s="22"/>
      <c r="R72" s="22"/>
      <c r="S72" s="22"/>
      <c r="T72" s="22"/>
      <c r="U72" s="22"/>
      <c r="V72" s="22"/>
      <c r="W72" s="22"/>
      <c r="X72" s="22"/>
      <c r="Y72" s="22"/>
    </row>
    <row r="73">
      <c r="B73" s="22"/>
      <c r="C73" s="22"/>
      <c r="D73" s="22"/>
      <c r="E73" s="22"/>
      <c r="F73" s="22"/>
      <c r="G73" s="22"/>
      <c r="H73" s="22"/>
      <c r="I73" s="22"/>
      <c r="J73" s="22"/>
      <c r="K73" s="22"/>
      <c r="L73" s="22"/>
      <c r="M73" s="22"/>
      <c r="N73" s="22"/>
      <c r="O73" s="22"/>
      <c r="P73" s="22"/>
      <c r="Q73" s="22"/>
      <c r="R73" s="22"/>
      <c r="S73" s="22"/>
      <c r="T73" s="22"/>
      <c r="U73" s="22"/>
      <c r="V73" s="22"/>
      <c r="W73" s="22"/>
      <c r="X73" s="22"/>
      <c r="Y73" s="22"/>
    </row>
    <row r="74">
      <c r="B74" s="22"/>
      <c r="C74" s="22"/>
      <c r="D74" s="22"/>
      <c r="E74" s="22"/>
      <c r="F74" s="22"/>
      <c r="G74" s="22"/>
      <c r="H74" s="22"/>
      <c r="I74" s="22"/>
      <c r="J74" s="22"/>
      <c r="K74" s="22"/>
      <c r="L74" s="22"/>
      <c r="M74" s="22"/>
      <c r="N74" s="22"/>
      <c r="O74" s="22"/>
      <c r="P74" s="22"/>
      <c r="Q74" s="22"/>
      <c r="R74" s="22"/>
      <c r="S74" s="22"/>
      <c r="T74" s="22"/>
      <c r="U74" s="22"/>
      <c r="V74" s="22"/>
      <c r="W74" s="22"/>
      <c r="X74" s="22"/>
      <c r="Y74" s="22"/>
    </row>
    <row r="75">
      <c r="B75" s="22"/>
      <c r="C75" s="22"/>
      <c r="D75" s="22"/>
      <c r="E75" s="22"/>
      <c r="F75" s="22"/>
      <c r="G75" s="22"/>
      <c r="H75" s="22"/>
      <c r="I75" s="22"/>
      <c r="J75" s="22"/>
      <c r="K75" s="22"/>
      <c r="L75" s="22"/>
      <c r="M75" s="22"/>
      <c r="N75" s="22"/>
      <c r="O75" s="22"/>
      <c r="P75" s="22"/>
      <c r="Q75" s="22"/>
      <c r="R75" s="22"/>
      <c r="S75" s="22"/>
      <c r="T75" s="22"/>
      <c r="U75" s="22"/>
      <c r="V75" s="22"/>
      <c r="W75" s="22"/>
      <c r="X75" s="22"/>
      <c r="Y75" s="22"/>
    </row>
    <row r="76">
      <c r="B76" s="22"/>
      <c r="C76" s="22"/>
      <c r="D76" s="22"/>
      <c r="E76" s="22"/>
      <c r="F76" s="22"/>
      <c r="G76" s="22"/>
      <c r="H76" s="22"/>
      <c r="I76" s="22"/>
      <c r="J76" s="22"/>
      <c r="K76" s="22"/>
      <c r="L76" s="22"/>
      <c r="M76" s="22"/>
      <c r="N76" s="22"/>
      <c r="O76" s="22"/>
      <c r="P76" s="22"/>
      <c r="Q76" s="22"/>
      <c r="R76" s="22"/>
      <c r="S76" s="22"/>
      <c r="T76" s="22"/>
      <c r="U76" s="22"/>
      <c r="V76" s="22"/>
      <c r="W76" s="22"/>
      <c r="X76" s="22"/>
      <c r="Y76" s="22"/>
    </row>
    <row r="77">
      <c r="B77" s="22"/>
      <c r="C77" s="22"/>
      <c r="D77" s="22"/>
      <c r="E77" s="22"/>
      <c r="F77" s="22"/>
      <c r="G77" s="22"/>
      <c r="H77" s="22"/>
      <c r="I77" s="22"/>
      <c r="J77" s="22"/>
      <c r="K77" s="22"/>
      <c r="L77" s="22"/>
      <c r="M77" s="22"/>
      <c r="N77" s="22"/>
      <c r="O77" s="22"/>
      <c r="P77" s="22"/>
      <c r="Q77" s="22"/>
      <c r="R77" s="22"/>
      <c r="S77" s="22"/>
      <c r="T77" s="22"/>
      <c r="U77" s="22"/>
      <c r="V77" s="22"/>
      <c r="W77" s="22"/>
      <c r="X77" s="22"/>
      <c r="Y77" s="22"/>
    </row>
    <row r="78">
      <c r="B78" s="22"/>
      <c r="C78" s="22"/>
      <c r="D78" s="22"/>
      <c r="E78" s="22"/>
      <c r="F78" s="22"/>
      <c r="G78" s="22"/>
      <c r="H78" s="22"/>
      <c r="I78" s="22"/>
      <c r="J78" s="22"/>
      <c r="K78" s="22"/>
      <c r="L78" s="22"/>
      <c r="M78" s="22"/>
      <c r="N78" s="22"/>
      <c r="O78" s="22"/>
      <c r="P78" s="22"/>
      <c r="Q78" s="22"/>
      <c r="R78" s="22"/>
      <c r="S78" s="22"/>
      <c r="T78" s="22"/>
      <c r="U78" s="22"/>
      <c r="V78" s="22"/>
      <c r="W78" s="22"/>
      <c r="X78" s="22"/>
      <c r="Y78" s="22"/>
    </row>
    <row r="79">
      <c r="B79" s="22"/>
      <c r="C79" s="22"/>
      <c r="D79" s="22"/>
      <c r="E79" s="22"/>
      <c r="F79" s="22"/>
      <c r="G79" s="22"/>
      <c r="H79" s="22"/>
      <c r="I79" s="22"/>
      <c r="J79" s="22"/>
      <c r="K79" s="22"/>
      <c r="L79" s="22"/>
      <c r="M79" s="22"/>
      <c r="N79" s="22"/>
      <c r="O79" s="22"/>
      <c r="P79" s="22"/>
      <c r="Q79" s="22"/>
      <c r="R79" s="22"/>
      <c r="S79" s="22"/>
      <c r="T79" s="22"/>
      <c r="U79" s="22"/>
      <c r="V79" s="22"/>
      <c r="W79" s="22"/>
      <c r="X79" s="22"/>
      <c r="Y79" s="22"/>
    </row>
    <row r="80">
      <c r="B80" s="22"/>
      <c r="C80" s="22"/>
      <c r="D80" s="22"/>
      <c r="E80" s="22"/>
      <c r="F80" s="22"/>
      <c r="G80" s="22"/>
      <c r="H80" s="22"/>
      <c r="I80" s="22"/>
      <c r="J80" s="22"/>
      <c r="K80" s="22"/>
      <c r="L80" s="22"/>
      <c r="M80" s="22"/>
      <c r="N80" s="22"/>
      <c r="O80" s="22"/>
      <c r="P80" s="22"/>
      <c r="Q80" s="22"/>
      <c r="R80" s="22"/>
      <c r="S80" s="22"/>
      <c r="T80" s="22"/>
      <c r="U80" s="22"/>
      <c r="V80" s="22"/>
      <c r="W80" s="22"/>
      <c r="X80" s="22"/>
      <c r="Y80" s="22"/>
    </row>
    <row r="81">
      <c r="B81" s="22"/>
      <c r="C81" s="22"/>
      <c r="D81" s="22"/>
      <c r="E81" s="22"/>
      <c r="F81" s="22"/>
      <c r="G81" s="22"/>
      <c r="H81" s="22"/>
      <c r="I81" s="22"/>
      <c r="J81" s="22"/>
      <c r="K81" s="22"/>
      <c r="L81" s="22"/>
      <c r="M81" s="22"/>
      <c r="N81" s="22"/>
      <c r="O81" s="22"/>
      <c r="P81" s="22"/>
      <c r="Q81" s="22"/>
      <c r="R81" s="22"/>
      <c r="S81" s="22"/>
      <c r="T81" s="22"/>
      <c r="U81" s="22"/>
      <c r="V81" s="22"/>
      <c r="W81" s="22"/>
      <c r="X81" s="22"/>
      <c r="Y81" s="22"/>
    </row>
    <row r="82">
      <c r="B82" s="22"/>
      <c r="C82" s="22"/>
      <c r="D82" s="22"/>
      <c r="E82" s="22"/>
      <c r="F82" s="22"/>
      <c r="G82" s="22"/>
      <c r="H82" s="22"/>
      <c r="I82" s="22"/>
      <c r="J82" s="22"/>
      <c r="K82" s="22"/>
      <c r="L82" s="22"/>
      <c r="M82" s="22"/>
      <c r="N82" s="22"/>
      <c r="O82" s="22"/>
      <c r="P82" s="22"/>
      <c r="Q82" s="22"/>
      <c r="R82" s="22"/>
      <c r="S82" s="22"/>
      <c r="T82" s="22"/>
      <c r="U82" s="22"/>
      <c r="V82" s="22"/>
      <c r="W82" s="22"/>
      <c r="X82" s="22"/>
      <c r="Y82" s="22"/>
    </row>
    <row r="83">
      <c r="B83" s="22"/>
      <c r="C83" s="22"/>
      <c r="D83" s="22"/>
      <c r="E83" s="22"/>
      <c r="F83" s="22"/>
      <c r="G83" s="22"/>
      <c r="H83" s="22"/>
      <c r="I83" s="22"/>
      <c r="J83" s="22"/>
      <c r="K83" s="22"/>
      <c r="L83" s="22"/>
      <c r="M83" s="22"/>
      <c r="N83" s="22"/>
      <c r="O83" s="22"/>
      <c r="P83" s="22"/>
      <c r="Q83" s="22"/>
      <c r="R83" s="22"/>
      <c r="S83" s="22"/>
      <c r="T83" s="22"/>
      <c r="U83" s="22"/>
      <c r="V83" s="22"/>
      <c r="W83" s="22"/>
      <c r="X83" s="22"/>
      <c r="Y83" s="22"/>
    </row>
    <row r="84">
      <c r="B84" s="22"/>
      <c r="C84" s="22"/>
      <c r="D84" s="22"/>
      <c r="E84" s="22"/>
      <c r="F84" s="22"/>
      <c r="G84" s="22"/>
      <c r="H84" s="22"/>
      <c r="I84" s="22"/>
      <c r="J84" s="22"/>
      <c r="K84" s="22"/>
      <c r="L84" s="22"/>
      <c r="M84" s="22"/>
      <c r="N84" s="22"/>
      <c r="O84" s="22"/>
      <c r="P84" s="22"/>
      <c r="Q84" s="22"/>
      <c r="R84" s="22"/>
      <c r="S84" s="22"/>
      <c r="T84" s="22"/>
      <c r="U84" s="22"/>
      <c r="V84" s="22"/>
      <c r="W84" s="22"/>
      <c r="X84" s="22"/>
      <c r="Y84" s="22"/>
    </row>
    <row r="85">
      <c r="B85" s="22"/>
      <c r="C85" s="22"/>
      <c r="D85" s="22"/>
      <c r="E85" s="22"/>
      <c r="F85" s="22"/>
      <c r="G85" s="22"/>
      <c r="H85" s="22"/>
      <c r="I85" s="22"/>
      <c r="J85" s="22"/>
      <c r="K85" s="22"/>
      <c r="L85" s="22"/>
      <c r="M85" s="22"/>
      <c r="N85" s="22"/>
      <c r="O85" s="22"/>
      <c r="P85" s="22"/>
      <c r="Q85" s="22"/>
      <c r="R85" s="22"/>
      <c r="S85" s="22"/>
      <c r="T85" s="22"/>
      <c r="U85" s="22"/>
      <c r="V85" s="22"/>
      <c r="W85" s="22"/>
      <c r="X85" s="22"/>
      <c r="Y85" s="22"/>
    </row>
    <row r="86">
      <c r="B86" s="22"/>
      <c r="C86" s="22"/>
      <c r="D86" s="22"/>
      <c r="E86" s="22"/>
      <c r="F86" s="22"/>
      <c r="G86" s="22"/>
      <c r="H86" s="22"/>
      <c r="I86" s="22"/>
      <c r="J86" s="22"/>
      <c r="K86" s="22"/>
      <c r="L86" s="22"/>
      <c r="M86" s="22"/>
      <c r="N86" s="22"/>
      <c r="O86" s="22"/>
      <c r="P86" s="22"/>
      <c r="Q86" s="22"/>
      <c r="R86" s="22"/>
      <c r="S86" s="22"/>
      <c r="T86" s="22"/>
      <c r="U86" s="22"/>
      <c r="V86" s="22"/>
      <c r="W86" s="22"/>
      <c r="X86" s="22"/>
      <c r="Y86" s="22"/>
    </row>
    <row r="87">
      <c r="B87" s="22"/>
      <c r="C87" s="22"/>
      <c r="D87" s="22"/>
      <c r="E87" s="22"/>
      <c r="F87" s="22"/>
      <c r="G87" s="22"/>
      <c r="H87" s="22"/>
      <c r="I87" s="22"/>
      <c r="J87" s="22"/>
      <c r="K87" s="22"/>
      <c r="L87" s="22"/>
      <c r="M87" s="22"/>
      <c r="N87" s="22"/>
      <c r="O87" s="22"/>
      <c r="P87" s="22"/>
      <c r="Q87" s="22"/>
      <c r="R87" s="22"/>
      <c r="S87" s="22"/>
      <c r="T87" s="22"/>
      <c r="U87" s="22"/>
      <c r="V87" s="22"/>
      <c r="W87" s="22"/>
      <c r="X87" s="22"/>
      <c r="Y87" s="22"/>
    </row>
    <row r="88">
      <c r="B88" s="22"/>
      <c r="C88" s="22"/>
      <c r="D88" s="22"/>
      <c r="E88" s="22"/>
      <c r="F88" s="22"/>
      <c r="G88" s="22"/>
      <c r="H88" s="22"/>
      <c r="I88" s="22"/>
      <c r="J88" s="22"/>
      <c r="K88" s="22"/>
      <c r="L88" s="22"/>
      <c r="M88" s="22"/>
      <c r="N88" s="22"/>
      <c r="O88" s="22"/>
      <c r="P88" s="22"/>
      <c r="Q88" s="22"/>
      <c r="R88" s="22"/>
      <c r="S88" s="22"/>
      <c r="T88" s="22"/>
      <c r="U88" s="22"/>
      <c r="V88" s="22"/>
      <c r="W88" s="22"/>
      <c r="X88" s="22"/>
      <c r="Y88" s="22"/>
    </row>
    <row r="89">
      <c r="B89" s="22"/>
      <c r="C89" s="22"/>
      <c r="D89" s="22"/>
      <c r="E89" s="22"/>
      <c r="F89" s="22"/>
      <c r="G89" s="22"/>
      <c r="H89" s="22"/>
      <c r="I89" s="22"/>
      <c r="J89" s="22"/>
      <c r="K89" s="22"/>
      <c r="L89" s="22"/>
      <c r="M89" s="22"/>
      <c r="N89" s="22"/>
      <c r="O89" s="22"/>
      <c r="P89" s="22"/>
      <c r="Q89" s="22"/>
      <c r="R89" s="22"/>
      <c r="S89" s="22"/>
      <c r="T89" s="22"/>
      <c r="U89" s="22"/>
      <c r="V89" s="22"/>
      <c r="W89" s="22"/>
      <c r="X89" s="22"/>
      <c r="Y89" s="22"/>
    </row>
    <row r="90">
      <c r="B90" s="22"/>
      <c r="C90" s="22"/>
      <c r="D90" s="22"/>
      <c r="E90" s="22"/>
      <c r="F90" s="22"/>
      <c r="G90" s="22"/>
      <c r="H90" s="22"/>
      <c r="I90" s="22"/>
      <c r="J90" s="22"/>
      <c r="K90" s="22"/>
      <c r="L90" s="22"/>
      <c r="M90" s="22"/>
      <c r="N90" s="22"/>
      <c r="O90" s="22"/>
      <c r="P90" s="22"/>
      <c r="Q90" s="22"/>
      <c r="R90" s="22"/>
      <c r="S90" s="22"/>
      <c r="T90" s="22"/>
      <c r="U90" s="22"/>
      <c r="V90" s="22"/>
      <c r="W90" s="22"/>
      <c r="X90" s="22"/>
      <c r="Y90" s="22"/>
    </row>
    <row r="91">
      <c r="B91" s="22"/>
      <c r="C91" s="22"/>
      <c r="D91" s="22"/>
      <c r="E91" s="22"/>
      <c r="F91" s="22"/>
      <c r="G91" s="22"/>
      <c r="H91" s="22"/>
      <c r="I91" s="22"/>
      <c r="J91" s="22"/>
      <c r="K91" s="22"/>
      <c r="L91" s="22"/>
      <c r="M91" s="22"/>
      <c r="N91" s="22"/>
      <c r="O91" s="22"/>
      <c r="P91" s="22"/>
      <c r="Q91" s="22"/>
      <c r="R91" s="22"/>
      <c r="S91" s="22"/>
      <c r="T91" s="22"/>
      <c r="U91" s="22"/>
      <c r="V91" s="22"/>
      <c r="W91" s="22"/>
      <c r="X91" s="22"/>
      <c r="Y91" s="22"/>
    </row>
    <row r="92">
      <c r="B92" s="22"/>
      <c r="C92" s="22"/>
      <c r="D92" s="22"/>
      <c r="E92" s="22"/>
      <c r="F92" s="22"/>
      <c r="G92" s="22"/>
      <c r="H92" s="22"/>
      <c r="I92" s="22"/>
      <c r="J92" s="22"/>
      <c r="K92" s="22"/>
      <c r="L92" s="22"/>
      <c r="M92" s="22"/>
      <c r="N92" s="22"/>
      <c r="O92" s="22"/>
      <c r="P92" s="22"/>
      <c r="Q92" s="22"/>
      <c r="R92" s="22"/>
      <c r="S92" s="22"/>
      <c r="T92" s="22"/>
      <c r="U92" s="22"/>
      <c r="V92" s="22"/>
      <c r="W92" s="22"/>
      <c r="X92" s="22"/>
      <c r="Y92" s="22"/>
    </row>
    <row r="93">
      <c r="B93" s="22"/>
      <c r="C93" s="22"/>
      <c r="D93" s="22"/>
      <c r="E93" s="22"/>
      <c r="F93" s="22"/>
      <c r="G93" s="22"/>
      <c r="H93" s="22"/>
      <c r="I93" s="22"/>
      <c r="J93" s="22"/>
      <c r="K93" s="22"/>
      <c r="L93" s="22"/>
      <c r="M93" s="22"/>
      <c r="N93" s="22"/>
      <c r="O93" s="22"/>
      <c r="P93" s="22"/>
      <c r="Q93" s="22"/>
      <c r="R93" s="22"/>
      <c r="S93" s="22"/>
      <c r="T93" s="22"/>
      <c r="U93" s="22"/>
      <c r="V93" s="22"/>
      <c r="W93" s="22"/>
      <c r="X93" s="22"/>
      <c r="Y93" s="22"/>
    </row>
    <row r="94">
      <c r="B94" s="22"/>
      <c r="C94" s="22"/>
      <c r="D94" s="22"/>
      <c r="E94" s="22"/>
      <c r="F94" s="22"/>
      <c r="G94" s="22"/>
      <c r="H94" s="22"/>
      <c r="I94" s="22"/>
      <c r="J94" s="22"/>
      <c r="K94" s="22"/>
      <c r="L94" s="22"/>
      <c r="M94" s="22"/>
      <c r="N94" s="22"/>
      <c r="O94" s="22"/>
      <c r="P94" s="22"/>
      <c r="Q94" s="22"/>
      <c r="R94" s="22"/>
      <c r="S94" s="22"/>
      <c r="T94" s="22"/>
      <c r="U94" s="22"/>
      <c r="V94" s="22"/>
      <c r="W94" s="22"/>
      <c r="X94" s="22"/>
      <c r="Y94" s="22"/>
    </row>
    <row r="95">
      <c r="B95" s="22"/>
      <c r="C95" s="22"/>
      <c r="D95" s="22"/>
      <c r="E95" s="22"/>
      <c r="F95" s="22"/>
      <c r="G95" s="22"/>
      <c r="H95" s="22"/>
      <c r="I95" s="22"/>
      <c r="J95" s="22"/>
      <c r="K95" s="22"/>
      <c r="L95" s="22"/>
      <c r="M95" s="22"/>
      <c r="N95" s="22"/>
      <c r="O95" s="22"/>
      <c r="P95" s="22"/>
      <c r="Q95" s="22"/>
      <c r="R95" s="22"/>
      <c r="S95" s="22"/>
      <c r="T95" s="22"/>
      <c r="U95" s="22"/>
      <c r="V95" s="22"/>
      <c r="W95" s="22"/>
      <c r="X95" s="22"/>
      <c r="Y95" s="22"/>
    </row>
    <row r="96">
      <c r="B96" s="22"/>
      <c r="C96" s="22"/>
      <c r="D96" s="22"/>
      <c r="E96" s="22"/>
      <c r="F96" s="22"/>
      <c r="G96" s="22"/>
      <c r="H96" s="22"/>
      <c r="I96" s="22"/>
      <c r="J96" s="22"/>
      <c r="K96" s="22"/>
      <c r="L96" s="22"/>
      <c r="M96" s="22"/>
      <c r="N96" s="22"/>
      <c r="O96" s="22"/>
      <c r="P96" s="22"/>
      <c r="Q96" s="22"/>
      <c r="R96" s="22"/>
      <c r="S96" s="22"/>
      <c r="T96" s="22"/>
      <c r="U96" s="22"/>
      <c r="V96" s="22"/>
      <c r="W96" s="22"/>
      <c r="X96" s="22"/>
      <c r="Y96" s="22"/>
    </row>
    <row r="97">
      <c r="B97" s="22"/>
      <c r="C97" s="22"/>
      <c r="D97" s="22"/>
      <c r="E97" s="22"/>
      <c r="F97" s="22"/>
      <c r="G97" s="22"/>
      <c r="H97" s="22"/>
      <c r="I97" s="22"/>
      <c r="J97" s="22"/>
      <c r="K97" s="22"/>
      <c r="L97" s="22"/>
      <c r="M97" s="22"/>
      <c r="N97" s="22"/>
      <c r="O97" s="22"/>
      <c r="P97" s="22"/>
      <c r="Q97" s="22"/>
      <c r="R97" s="22"/>
      <c r="S97" s="22"/>
      <c r="T97" s="22"/>
      <c r="U97" s="22"/>
      <c r="V97" s="22"/>
      <c r="W97" s="22"/>
      <c r="X97" s="22"/>
      <c r="Y97" s="22"/>
    </row>
    <row r="98">
      <c r="B98" s="22"/>
      <c r="C98" s="22"/>
      <c r="D98" s="22"/>
      <c r="E98" s="22"/>
      <c r="F98" s="22"/>
      <c r="G98" s="22"/>
      <c r="H98" s="22"/>
      <c r="I98" s="22"/>
      <c r="J98" s="22"/>
      <c r="K98" s="22"/>
      <c r="L98" s="22"/>
      <c r="M98" s="22"/>
      <c r="N98" s="22"/>
      <c r="O98" s="22"/>
      <c r="P98" s="22"/>
      <c r="Q98" s="22"/>
      <c r="R98" s="22"/>
      <c r="S98" s="22"/>
      <c r="T98" s="22"/>
      <c r="U98" s="22"/>
      <c r="V98" s="22"/>
      <c r="W98" s="22"/>
      <c r="X98" s="22"/>
      <c r="Y98" s="22"/>
    </row>
    <row r="99">
      <c r="B99" s="22"/>
      <c r="C99" s="22"/>
      <c r="D99" s="22"/>
      <c r="E99" s="22"/>
      <c r="F99" s="22"/>
      <c r="G99" s="22"/>
      <c r="H99" s="22"/>
      <c r="I99" s="22"/>
      <c r="J99" s="22"/>
      <c r="K99" s="22"/>
      <c r="L99" s="22"/>
      <c r="M99" s="22"/>
      <c r="N99" s="22"/>
      <c r="O99" s="22"/>
      <c r="P99" s="22"/>
      <c r="Q99" s="22"/>
      <c r="R99" s="22"/>
      <c r="S99" s="22"/>
      <c r="T99" s="22"/>
      <c r="U99" s="22"/>
      <c r="V99" s="22"/>
      <c r="W99" s="22"/>
      <c r="X99" s="22"/>
      <c r="Y99" s="22"/>
    </row>
    <row r="100">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row>
    <row r="101">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row>
    <row r="10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row>
    <row r="103">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row>
    <row r="104">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row>
    <row r="105">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row>
    <row r="106">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row>
    <row r="107">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row>
    <row r="108">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row>
    <row r="109">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row>
    <row r="110">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row>
    <row r="11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row>
    <row r="113">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row>
    <row r="114">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row>
    <row r="115">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row>
    <row r="116">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row>
    <row r="117">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row>
    <row r="119">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row>
    <row r="120">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row>
    <row r="121">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row>
    <row r="1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row>
    <row r="123">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row>
    <row r="124">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row>
    <row r="125">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row>
    <row r="127">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row>
    <row r="128">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row>
    <row r="129">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row>
    <row r="130">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row>
    <row r="131">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row>
    <row r="13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row>
    <row r="133">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row>
    <row r="134">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row>
    <row r="135">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row>
    <row r="136">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row>
    <row r="137">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row>
    <row r="138">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row>
    <row r="139">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row>
    <row r="140">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row>
    <row r="141">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row>
    <row r="14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row>
    <row r="143">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row>
    <row r="144">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row>
    <row r="145">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row>
    <row r="146">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row>
    <row r="147">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row>
    <row r="148">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row>
    <row r="149">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row>
    <row r="150">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row>
    <row r="151">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row>
    <row r="15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row>
    <row r="153">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row>
    <row r="154">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row>
    <row r="155">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row>
    <row r="156">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row>
    <row r="157">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row>
    <row r="158">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row>
    <row r="159">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row>
    <row r="160">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row>
    <row r="161">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row>
    <row r="16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row>
    <row r="163">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row>
    <row r="164">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row>
    <row r="165">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row>
    <row r="166">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row>
    <row r="167">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row>
    <row r="168">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row>
    <row r="169">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row>
    <row r="170">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row>
    <row r="171">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row>
    <row r="17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row>
    <row r="173">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row>
    <row r="174">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row>
    <row r="175">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row>
    <row r="176">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row>
    <row r="177">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row>
    <row r="178">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row>
    <row r="179">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row>
    <row r="180">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row>
    <row r="181">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row>
    <row r="18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row>
    <row r="183">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row>
    <row r="184">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row>
    <row r="185">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row>
    <row r="186">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row>
    <row r="187">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row>
    <row r="188">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row>
    <row r="189">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row>
    <row r="190">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row>
    <row r="191">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row>
    <row r="19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row>
    <row r="193">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row>
    <row r="194">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row>
    <row r="195">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row>
    <row r="196">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row>
    <row r="197">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row>
    <row r="198">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row>
    <row r="199">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row>
    <row r="200">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row>
    <row r="201">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row>
    <row r="20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row>
    <row r="203">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row>
    <row r="204">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row>
    <row r="205">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row>
    <row r="206">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row>
    <row r="207">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row>
    <row r="208">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row>
    <row r="209">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row>
    <row r="210">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row>
    <row r="211">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row>
    <row r="21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row>
    <row r="213">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row>
    <row r="214">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row>
    <row r="215">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row>
    <row r="216">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row>
    <row r="217">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row>
    <row r="218">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row>
    <row r="219">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row>
    <row r="220">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row>
    <row r="221">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row>
    <row r="2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row>
    <row r="223">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row>
    <row r="224">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row>
    <row r="225">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row>
    <row r="226">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row>
    <row r="227">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row>
    <row r="228">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row>
    <row r="229">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row>
    <row r="230">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row>
    <row r="231">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row>
    <row r="23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row>
    <row r="233">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row>
    <row r="234">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row>
    <row r="235">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row>
    <row r="236">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row>
    <row r="237">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row>
    <row r="238">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row>
    <row r="239">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row>
    <row r="240">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row>
    <row r="241">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row>
    <row r="24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row>
    <row r="243">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row>
    <row r="244">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row>
    <row r="245">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row>
    <row r="246">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row>
    <row r="247">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row>
    <row r="248">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row>
    <row r="249">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row>
    <row r="250">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row>
    <row r="251">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row>
    <row r="25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row>
    <row r="253">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row>
    <row r="254">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row>
    <row r="255">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row>
    <row r="256">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row>
    <row r="257">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row>
    <row r="258">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row>
    <row r="259">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row>
    <row r="260">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row>
    <row r="261">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row>
    <row r="26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row>
    <row r="263">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row>
    <row r="264">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row>
    <row r="265">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row>
    <row r="266">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row>
    <row r="267">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row>
    <row r="268">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row>
    <row r="269">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row>
    <row r="270">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row>
    <row r="271">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row>
    <row r="27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row>
    <row r="273">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row>
    <row r="274">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row>
    <row r="275">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row>
    <row r="276">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row>
    <row r="277">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row>
    <row r="278">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row>
    <row r="279">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row>
    <row r="280">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row>
    <row r="281">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row>
    <row r="28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row>
    <row r="283">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row>
    <row r="284">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row>
    <row r="285">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row>
    <row r="286">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row>
    <row r="287">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row>
    <row r="288">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row>
    <row r="289">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row>
    <row r="290">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row>
    <row r="291">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row>
    <row r="29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row>
    <row r="293">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row>
    <row r="294">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row>
    <row r="295">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row>
    <row r="296">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row>
    <row r="297">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row>
    <row r="298">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row>
    <row r="299">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row>
    <row r="300">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row>
    <row r="301">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row>
    <row r="30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row>
    <row r="303">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row>
    <row r="304">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row>
    <row r="305">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row>
    <row r="306">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row>
    <row r="307">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row>
    <row r="308">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row>
    <row r="309">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row>
    <row r="310">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row>
    <row r="311">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row>
    <row r="31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row>
    <row r="313">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row>
    <row r="314">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row>
    <row r="315">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row>
    <row r="316">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row>
    <row r="317">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row>
    <row r="318">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row>
    <row r="319">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row>
    <row r="320">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row>
    <row r="321">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row>
    <row r="3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row>
    <row r="323">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row>
    <row r="324">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row>
    <row r="325">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row>
    <row r="326">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row>
    <row r="327">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row>
    <row r="328">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row>
    <row r="329">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row>
    <row r="330">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row>
    <row r="331">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row>
    <row r="33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row>
    <row r="333">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row>
    <row r="334">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row>
    <row r="335">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row>
    <row r="336">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row>
    <row r="337">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row>
    <row r="338">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row>
    <row r="339">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row>
    <row r="340">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row>
    <row r="341">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row>
    <row r="34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row>
    <row r="343">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row>
    <row r="344">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row>
    <row r="345">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row>
    <row r="346">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row>
    <row r="347">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row>
    <row r="348">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row>
    <row r="349">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row>
    <row r="350">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row>
    <row r="351">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row>
    <row r="35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row>
    <row r="353">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row>
    <row r="354">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row>
    <row r="355">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row>
    <row r="356">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row>
    <row r="357">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row>
    <row r="358">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row>
    <row r="359">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row>
    <row r="360">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row>
    <row r="361">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row>
    <row r="36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row>
    <row r="363">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row>
    <row r="364">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row>
    <row r="365">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row>
    <row r="366">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row>
    <row r="367">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row>
    <row r="368">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row>
    <row r="369">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row>
    <row r="370">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row>
    <row r="371">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row>
    <row r="37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row>
    <row r="373">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row>
    <row r="374">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row>
    <row r="375">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row>
    <row r="376">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row>
    <row r="377">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row>
    <row r="378">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row>
    <row r="379">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row>
    <row r="380">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row>
    <row r="381">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row>
    <row r="38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row>
    <row r="383">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row>
    <row r="384">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row>
    <row r="385">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row>
    <row r="386">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row>
    <row r="387">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row>
    <row r="388">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row>
    <row r="389">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row>
    <row r="390">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row>
    <row r="391">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row>
    <row r="39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row>
    <row r="393">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row>
    <row r="394">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row>
    <row r="395">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row>
    <row r="396">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row>
    <row r="397">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row>
    <row r="398">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row>
    <row r="399">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row>
    <row r="400">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row>
    <row r="401">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row>
    <row r="40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row>
    <row r="403">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row>
    <row r="404">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row>
    <row r="405">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row>
    <row r="406">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row>
    <row r="407">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row>
    <row r="408">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row>
    <row r="409">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row>
    <row r="410">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row>
    <row r="411">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row>
    <row r="41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row>
    <row r="413">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row>
    <row r="414">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row>
    <row r="415">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row>
    <row r="416">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row>
    <row r="417">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row>
    <row r="418">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row>
    <row r="419">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row>
    <row r="420">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row>
    <row r="421">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row>
    <row r="4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row>
    <row r="423">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row>
    <row r="424">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row>
    <row r="425">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row>
    <row r="426">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row>
    <row r="427">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row>
    <row r="428">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row>
    <row r="429">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row>
    <row r="430">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row>
    <row r="431">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row>
    <row r="43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row>
    <row r="433">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row>
    <row r="434">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row>
    <row r="435">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row>
    <row r="436">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row>
    <row r="437">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row>
    <row r="438">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row>
    <row r="439">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row>
    <row r="440">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row>
    <row r="441">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row>
    <row r="44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row>
    <row r="443">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row>
    <row r="444">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row>
    <row r="445">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row>
    <row r="446">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row>
    <row r="447">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row>
    <row r="448">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row>
    <row r="449">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row>
    <row r="450">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row>
    <row r="451">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row>
    <row r="45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row>
    <row r="453">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row>
    <row r="454">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row>
    <row r="455">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row>
    <row r="456">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row>
    <row r="457">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row>
    <row r="458">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row>
    <row r="459">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row>
    <row r="460">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row>
    <row r="461">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row>
    <row r="46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row>
    <row r="463">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row>
    <row r="464">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row>
    <row r="465">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row>
    <row r="466">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row>
    <row r="467">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row>
    <row r="468">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row>
    <row r="469">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row>
    <row r="470">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row>
    <row r="471">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row>
    <row r="47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row>
    <row r="473">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row>
    <row r="474">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row>
    <row r="475">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row>
    <row r="476">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row>
    <row r="477">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row>
    <row r="478">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row>
    <row r="479">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row>
    <row r="480">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row>
    <row r="481">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row>
    <row r="48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row>
    <row r="483">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row>
    <row r="484">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row>
    <row r="485">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row>
    <row r="486">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row>
    <row r="487">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row>
    <row r="488">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row>
    <row r="489">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row>
    <row r="490">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row>
    <row r="491">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row>
    <row r="49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row>
    <row r="493">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row>
    <row r="494">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row>
    <row r="495">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row>
    <row r="496">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row>
    <row r="497">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row>
    <row r="498">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row>
    <row r="499">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row>
    <row r="500">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row>
    <row r="501">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row>
    <row r="50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row>
    <row r="503">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row>
    <row r="504">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row>
    <row r="505">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row>
    <row r="506">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row>
    <row r="507">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row>
    <row r="508">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row>
    <row r="509">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row>
    <row r="510">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row>
    <row r="511">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row>
    <row r="51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row>
    <row r="513">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row>
    <row r="514">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row>
    <row r="515">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row>
    <row r="516">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row>
    <row r="517">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row>
    <row r="518">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row>
    <row r="519">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row>
    <row r="520">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row>
    <row r="521">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row>
    <row r="5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row>
    <row r="523">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row>
    <row r="524">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row>
    <row r="525">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row>
    <row r="526">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row>
    <row r="527">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row>
    <row r="528">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row>
    <row r="529">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row>
    <row r="530">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row>
    <row r="531">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row>
    <row r="53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row>
    <row r="533">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row>
    <row r="534">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row>
    <row r="535">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row>
    <row r="536">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row>
    <row r="537">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row>
    <row r="538">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row>
    <row r="539">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row>
    <row r="540">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row>
    <row r="541">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row>
    <row r="54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row>
    <row r="543">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row>
    <row r="544">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row>
    <row r="545">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row>
    <row r="546">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row>
    <row r="547">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row>
    <row r="548">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row>
    <row r="549">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row>
    <row r="550">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row>
    <row r="551">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row>
    <row r="55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row>
    <row r="553">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row>
    <row r="554">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row>
    <row r="555">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row>
    <row r="556">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row>
    <row r="557">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row>
    <row r="558">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row>
    <row r="559">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row>
    <row r="560">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row>
    <row r="561">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row>
    <row r="56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row>
    <row r="563">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row>
    <row r="564">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row>
    <row r="565">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row>
    <row r="566">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row>
    <row r="567">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row>
    <row r="568">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row>
    <row r="569">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row>
    <row r="570">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row>
    <row r="571">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row>
    <row r="57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row>
    <row r="573">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row>
    <row r="574">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row>
    <row r="575">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row>
    <row r="576">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row>
    <row r="577">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row>
    <row r="578">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row>
    <row r="579">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row>
    <row r="580">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row>
    <row r="581">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row>
    <row r="58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row>
    <row r="583">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row>
    <row r="584">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row>
    <row r="585">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row>
    <row r="586">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row>
    <row r="587">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row>
    <row r="588">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row>
    <row r="589">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row>
    <row r="590">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row>
    <row r="591">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row>
    <row r="59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row>
    <row r="593">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row>
    <row r="594">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row>
    <row r="595">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row>
    <row r="596">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row>
    <row r="597">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row>
    <row r="598">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row>
    <row r="599">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row>
    <row r="600">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row>
    <row r="601">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row>
    <row r="60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row>
    <row r="603">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row>
    <row r="604">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row>
    <row r="605">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row>
    <row r="606">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row>
    <row r="607">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row>
    <row r="608">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row>
    <row r="609">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row>
    <row r="610">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row>
    <row r="611">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row>
    <row r="61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row>
    <row r="613">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row>
    <row r="614">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row>
    <row r="615">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row>
    <row r="616">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row>
    <row r="617">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row>
    <row r="618">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row>
    <row r="619">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row>
    <row r="620">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row>
    <row r="621">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row>
    <row r="6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row>
    <row r="623">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row>
    <row r="624">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row>
    <row r="625">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row>
    <row r="626">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row>
    <row r="627">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row>
    <row r="628">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row>
    <row r="629">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row>
    <row r="630">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row>
    <row r="631">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row>
    <row r="63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row>
    <row r="633">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row>
    <row r="634">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row>
    <row r="635">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row>
    <row r="636">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row>
    <row r="637">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row>
    <row r="638">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row>
    <row r="639">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row>
    <row r="640">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row>
    <row r="641">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row>
    <row r="64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row>
    <row r="643">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row>
    <row r="644">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row>
    <row r="645">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row>
    <row r="646">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row>
    <row r="647">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row>
    <row r="648">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row>
    <row r="649">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row>
    <row r="650">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row>
    <row r="651">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row>
    <row r="65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row>
    <row r="653">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row>
    <row r="654">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row>
    <row r="655">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row>
    <row r="656">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row>
    <row r="657">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row>
    <row r="658">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row>
    <row r="659">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row>
    <row r="660">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row>
    <row r="661">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row>
    <row r="66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row>
    <row r="663">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row>
    <row r="664">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row>
    <row r="665">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row>
    <row r="666">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row>
    <row r="667">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row>
    <row r="668">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row>
    <row r="669">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row>
    <row r="670">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row>
    <row r="671">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row>
    <row r="67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row>
    <row r="673">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row>
    <row r="674">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row>
    <row r="675">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row>
    <row r="676">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row>
    <row r="677">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row>
    <row r="678">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row>
    <row r="679">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row>
    <row r="680">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row>
    <row r="681">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row>
    <row r="68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row>
    <row r="683">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row>
    <row r="684">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row>
    <row r="685">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row>
    <row r="686">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row>
    <row r="687">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row>
    <row r="688">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row>
    <row r="689">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row>
    <row r="690">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row>
    <row r="691">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row>
    <row r="69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row>
    <row r="693">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row>
    <row r="694">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row>
    <row r="695">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row>
    <row r="696">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row>
    <row r="697">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row>
    <row r="698">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row>
    <row r="699">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row>
    <row r="700">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row>
    <row r="701">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row>
    <row r="70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row>
    <row r="703">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row>
    <row r="704">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row>
    <row r="705">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row>
    <row r="706">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row>
    <row r="707">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row>
    <row r="708">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row>
    <row r="709">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row>
    <row r="710">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row>
    <row r="711">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row>
    <row r="71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row>
    <row r="713">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row>
    <row r="714">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row>
    <row r="715">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row>
    <row r="716">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row>
    <row r="717">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row>
    <row r="718">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row>
    <row r="719">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row>
    <row r="720">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row>
    <row r="721">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row>
    <row r="7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row>
    <row r="723">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row>
    <row r="724">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row>
    <row r="725">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row>
    <row r="726">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row>
    <row r="727">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row>
    <row r="728">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row>
    <row r="729">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row>
    <row r="730">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row>
    <row r="731">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row>
    <row r="73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row>
    <row r="733">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row>
    <row r="734">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row>
    <row r="735">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row>
    <row r="736">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row>
    <row r="737">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row>
    <row r="738">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row>
    <row r="739">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row>
    <row r="740">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row>
    <row r="741">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row>
    <row r="74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row>
    <row r="743">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row>
    <row r="744">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row>
    <row r="745">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row>
    <row r="746">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row>
    <row r="747">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row>
    <row r="748">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row>
    <row r="749">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row>
    <row r="750">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row>
    <row r="751">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row>
    <row r="75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row>
    <row r="753">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row>
    <row r="754">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row>
    <row r="755">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row>
    <row r="756">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row>
    <row r="757">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row>
    <row r="758">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row>
    <row r="759">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row>
    <row r="760">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row>
    <row r="761">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row>
    <row r="76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row>
    <row r="763">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row>
    <row r="764">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row>
    <row r="765">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row>
    <row r="766">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row>
    <row r="767">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row>
    <row r="768">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row>
    <row r="769">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row>
    <row r="770">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row>
    <row r="771">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row>
    <row r="77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row>
    <row r="773">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row>
    <row r="774">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row>
    <row r="775">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row>
    <row r="776">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row>
    <row r="777">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row>
    <row r="778">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row>
    <row r="779">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row>
    <row r="780">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row>
    <row r="781">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row>
    <row r="78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row>
    <row r="783">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row>
    <row r="784">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row>
    <row r="785">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row>
    <row r="786">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row>
    <row r="787">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row>
    <row r="788">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row>
    <row r="789">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row>
    <row r="790">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row>
    <row r="791">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row>
    <row r="79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row>
    <row r="793">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row>
    <row r="794">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row>
    <row r="795">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row>
    <row r="796">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row>
    <row r="797">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row>
    <row r="798">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row>
    <row r="799">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row>
    <row r="800">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row>
    <row r="801">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row>
    <row r="80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row>
    <row r="803">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row>
    <row r="804">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row>
    <row r="805">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row>
    <row r="806">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row>
    <row r="807">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row>
    <row r="808">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row>
    <row r="809">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row>
    <row r="810">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row>
    <row r="811">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row>
    <row r="81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row>
    <row r="813">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row>
    <row r="814">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row>
    <row r="815">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row>
    <row r="816">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row>
    <row r="817">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row>
    <row r="818">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row>
    <row r="819">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row>
    <row r="820">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row>
    <row r="821">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row>
    <row r="8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row>
    <row r="823">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row>
    <row r="824">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row>
    <row r="825">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row>
    <row r="826">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row>
    <row r="827">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row>
    <row r="828">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row>
    <row r="829">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row>
    <row r="830">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row>
    <row r="831">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row>
    <row r="83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row>
    <row r="833">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row>
    <row r="834">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row>
    <row r="835">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row>
    <row r="836">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row>
    <row r="837">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row>
    <row r="838">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row>
    <row r="839">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row>
    <row r="840">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row>
    <row r="841">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row>
    <row r="84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row>
    <row r="843">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row>
    <row r="844">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row>
    <row r="845">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row>
    <row r="846">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row>
    <row r="847">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row>
    <row r="848">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row>
    <row r="849">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row>
    <row r="850">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row>
    <row r="851">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row>
    <row r="85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row>
    <row r="853">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row>
    <row r="854">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row>
    <row r="855">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row>
    <row r="856">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row>
    <row r="857">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row>
    <row r="858">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row>
    <row r="859">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row>
    <row r="860">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row>
    <row r="861">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row>
    <row r="86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row>
    <row r="863">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row>
    <row r="864">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row>
    <row r="865">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row>
    <row r="866">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row>
    <row r="867">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row>
    <row r="868">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row>
    <row r="869">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row>
    <row r="870">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row>
    <row r="871">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row>
    <row r="87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row>
    <row r="873">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row>
    <row r="874">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row>
    <row r="875">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row>
    <row r="876">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row>
    <row r="877">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row>
    <row r="878">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row>
    <row r="879">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row>
    <row r="880">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row>
    <row r="881">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row>
    <row r="88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row>
    <row r="883">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row>
    <row r="884">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row>
    <row r="885">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row>
    <row r="886">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row>
    <row r="887">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row>
    <row r="888">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row>
    <row r="889">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row>
    <row r="890">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row>
    <row r="891">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row>
    <row r="89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row>
    <row r="893">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row>
    <row r="894">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row>
    <row r="895">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row>
    <row r="896">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row>
    <row r="897">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row>
    <row r="898">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row>
    <row r="899">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row>
    <row r="900">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row>
    <row r="901">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row>
    <row r="90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row>
    <row r="903">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row>
    <row r="904">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row>
    <row r="905">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row>
    <row r="906">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row>
    <row r="907">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row>
    <row r="908">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row>
    <row r="909">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row>
    <row r="910">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row>
    <row r="911">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row>
    <row r="91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row>
    <row r="913">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row>
    <row r="914">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row>
    <row r="915">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row>
    <row r="916">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row>
    <row r="917">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row>
    <row r="918">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row>
    <row r="919">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row>
    <row r="920">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row>
    <row r="921">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row>
    <row r="9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row>
    <row r="923">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row>
    <row r="924">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row>
    <row r="925">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row>
    <row r="926">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row>
    <row r="927">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row>
    <row r="928">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row>
    <row r="929">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row>
    <row r="930">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row>
    <row r="931">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row>
    <row r="93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row>
    <row r="933">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row>
    <row r="934">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row>
    <row r="935">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row>
    <row r="936">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row>
    <row r="937">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row>
    <row r="938">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row>
    <row r="939">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row>
    <row r="940">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row>
    <row r="941">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row>
    <row r="94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row>
    <row r="943">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row>
    <row r="944">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row>
    <row r="945">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row>
    <row r="946">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row>
    <row r="947">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row>
    <row r="948">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row>
    <row r="949">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row>
    <row r="950">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row>
    <row r="951">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row>
    <row r="95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row>
    <row r="953">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row>
    <row r="954">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row>
    <row r="955">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row>
    <row r="956">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row>
    <row r="957">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row>
    <row r="958">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row>
    <row r="959">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row>
    <row r="960">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row>
    <row r="961">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row>
    <row r="96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row>
    <row r="963">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row>
    <row r="964">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row>
    <row r="965">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row>
    <row r="966">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row>
    <row r="967">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row>
    <row r="968">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row>
    <row r="969">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row>
    <row r="970">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row>
    <row r="971">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row>
    <row r="97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row>
    <row r="973">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row>
    <row r="974">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row>
    <row r="975">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row>
    <row r="976">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row>
    <row r="977">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row>
    <row r="978">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row>
    <row r="979">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row>
    <row r="980">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row>
    <row r="981">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row>
    <row r="98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row>
    <row r="983">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row>
    <row r="984">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row>
    <row r="985">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row>
    <row r="986">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row>
    <row r="987">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row>
    <row r="988">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row>
    <row r="989">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row>
    <row r="990">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row>
    <row r="991">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row>
    <row r="99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row>
    <row r="993">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row>
    <row r="994">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row>
    <row r="995">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row>
    <row r="996">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row>
    <row r="997">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row>
    <row r="998">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row>
    <row r="999">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row>
    <row r="1000">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row>
    <row r="1001">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row>
    <row r="100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row>
    <row r="1003">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row>
    <row r="1004">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row>
    <row r="1005">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row>
    <row r="1006">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row>
    <row r="1007">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row>
    <row r="1008">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row>
  </sheetData>
  <conditionalFormatting sqref="A4:Y4">
    <cfRule type="containsText" dxfId="0" priority="1" operator="containsText" text="Actual">
      <formula>NOT(ISERROR(SEARCH(("Actual"),(A4))))</formula>
    </cfRule>
  </conditionalFormatting>
  <conditionalFormatting sqref="A4:Y4">
    <cfRule type="containsText" dxfId="1" priority="2" operator="containsText" text="Fcst">
      <formula>NOT(ISERROR(SEARCH(("Fcst"),(A4))))</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showGridLines="0"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75"/>
  <cols>
    <col customWidth="1" min="1" max="1" width="17.88"/>
  </cols>
  <sheetData>
    <row r="1">
      <c r="A1" s="4" t="s">
        <v>97</v>
      </c>
      <c r="B1" s="49"/>
      <c r="C1" s="49">
        <f t="shared" ref="C1:Z1" si="1">year(C5)</f>
        <v>2018</v>
      </c>
      <c r="D1" s="49">
        <f t="shared" si="1"/>
        <v>2018</v>
      </c>
      <c r="E1" s="49">
        <f t="shared" si="1"/>
        <v>2018</v>
      </c>
      <c r="F1" s="49">
        <f t="shared" si="1"/>
        <v>2018</v>
      </c>
      <c r="G1" s="49">
        <f t="shared" si="1"/>
        <v>2018</v>
      </c>
      <c r="H1" s="49">
        <f t="shared" si="1"/>
        <v>2018</v>
      </c>
      <c r="I1" s="49">
        <f t="shared" si="1"/>
        <v>2018</v>
      </c>
      <c r="J1" s="49">
        <f t="shared" si="1"/>
        <v>2018</v>
      </c>
      <c r="K1" s="49">
        <f t="shared" si="1"/>
        <v>2018</v>
      </c>
      <c r="L1" s="49">
        <f t="shared" si="1"/>
        <v>2018</v>
      </c>
      <c r="M1" s="49">
        <f t="shared" si="1"/>
        <v>2018</v>
      </c>
      <c r="N1" s="49">
        <f t="shared" si="1"/>
        <v>2018</v>
      </c>
      <c r="O1" s="49">
        <f t="shared" si="1"/>
        <v>2019</v>
      </c>
      <c r="P1" s="49">
        <f t="shared" si="1"/>
        <v>2019</v>
      </c>
      <c r="Q1" s="49">
        <f t="shared" si="1"/>
        <v>2019</v>
      </c>
      <c r="R1" s="49">
        <f t="shared" si="1"/>
        <v>2019</v>
      </c>
      <c r="S1" s="49">
        <f t="shared" si="1"/>
        <v>2019</v>
      </c>
      <c r="T1" s="49">
        <f t="shared" si="1"/>
        <v>2019</v>
      </c>
      <c r="U1" s="49">
        <f t="shared" si="1"/>
        <v>2019</v>
      </c>
      <c r="V1" s="49">
        <f t="shared" si="1"/>
        <v>2019</v>
      </c>
      <c r="W1" s="49">
        <f t="shared" si="1"/>
        <v>2019</v>
      </c>
      <c r="X1" s="49">
        <f t="shared" si="1"/>
        <v>2019</v>
      </c>
      <c r="Y1" s="49">
        <f t="shared" si="1"/>
        <v>2019</v>
      </c>
      <c r="Z1" s="49">
        <f t="shared" si="1"/>
        <v>2019</v>
      </c>
    </row>
    <row r="2">
      <c r="A2" s="4" t="s">
        <v>98</v>
      </c>
      <c r="B2" s="49"/>
      <c r="C2" s="49" t="str">
        <f t="shared" ref="C2:Z2" si="2">if(month(C5)&lt;7,"H1 ","H2 ")</f>
        <v>H1 </v>
      </c>
      <c r="D2" s="49" t="str">
        <f t="shared" si="2"/>
        <v>H1 </v>
      </c>
      <c r="E2" s="49" t="str">
        <f t="shared" si="2"/>
        <v>H1 </v>
      </c>
      <c r="F2" s="49" t="str">
        <f t="shared" si="2"/>
        <v>H1 </v>
      </c>
      <c r="G2" s="49" t="str">
        <f t="shared" si="2"/>
        <v>H1 </v>
      </c>
      <c r="H2" s="49" t="str">
        <f t="shared" si="2"/>
        <v>H1 </v>
      </c>
      <c r="I2" s="49" t="str">
        <f t="shared" si="2"/>
        <v>H2 </v>
      </c>
      <c r="J2" s="49" t="str">
        <f t="shared" si="2"/>
        <v>H2 </v>
      </c>
      <c r="K2" s="49" t="str">
        <f t="shared" si="2"/>
        <v>H2 </v>
      </c>
      <c r="L2" s="49" t="str">
        <f t="shared" si="2"/>
        <v>H2 </v>
      </c>
      <c r="M2" s="49" t="str">
        <f t="shared" si="2"/>
        <v>H2 </v>
      </c>
      <c r="N2" s="49" t="str">
        <f t="shared" si="2"/>
        <v>H2 </v>
      </c>
      <c r="O2" s="49" t="str">
        <f t="shared" si="2"/>
        <v>H1 </v>
      </c>
      <c r="P2" s="49" t="str">
        <f t="shared" si="2"/>
        <v>H1 </v>
      </c>
      <c r="Q2" s="49" t="str">
        <f t="shared" si="2"/>
        <v>H1 </v>
      </c>
      <c r="R2" s="49" t="str">
        <f t="shared" si="2"/>
        <v>H1 </v>
      </c>
      <c r="S2" s="49" t="str">
        <f t="shared" si="2"/>
        <v>H1 </v>
      </c>
      <c r="T2" s="49" t="str">
        <f t="shared" si="2"/>
        <v>H1 </v>
      </c>
      <c r="U2" s="49" t="str">
        <f t="shared" si="2"/>
        <v>H2 </v>
      </c>
      <c r="V2" s="49" t="str">
        <f t="shared" si="2"/>
        <v>H2 </v>
      </c>
      <c r="W2" s="49" t="str">
        <f t="shared" si="2"/>
        <v>H2 </v>
      </c>
      <c r="X2" s="49" t="str">
        <f t="shared" si="2"/>
        <v>H2 </v>
      </c>
      <c r="Y2" s="49" t="str">
        <f t="shared" si="2"/>
        <v>H2 </v>
      </c>
      <c r="Z2" s="49" t="str">
        <f t="shared" si="2"/>
        <v>H2 </v>
      </c>
    </row>
    <row r="3">
      <c r="A3" s="4" t="s">
        <v>99</v>
      </c>
      <c r="B3" s="49"/>
      <c r="C3" s="49" t="str">
        <f t="shared" ref="C3:Z3" si="3">if(month(C5)&lt;4,"Q1 ",if(month(C5)&lt;7,"Q2 ",if(month(C5)&lt;10,"Q3 ","Q4 ")))</f>
        <v>Q1 </v>
      </c>
      <c r="D3" s="49" t="str">
        <f t="shared" si="3"/>
        <v>Q1 </v>
      </c>
      <c r="E3" s="49" t="str">
        <f t="shared" si="3"/>
        <v>Q1 </v>
      </c>
      <c r="F3" s="49" t="str">
        <f t="shared" si="3"/>
        <v>Q2 </v>
      </c>
      <c r="G3" s="49" t="str">
        <f t="shared" si="3"/>
        <v>Q2 </v>
      </c>
      <c r="H3" s="49" t="str">
        <f t="shared" si="3"/>
        <v>Q2 </v>
      </c>
      <c r="I3" s="49" t="str">
        <f t="shared" si="3"/>
        <v>Q3 </v>
      </c>
      <c r="J3" s="49" t="str">
        <f t="shared" si="3"/>
        <v>Q3 </v>
      </c>
      <c r="K3" s="49" t="str">
        <f t="shared" si="3"/>
        <v>Q3 </v>
      </c>
      <c r="L3" s="49" t="str">
        <f t="shared" si="3"/>
        <v>Q4 </v>
      </c>
      <c r="M3" s="49" t="str">
        <f t="shared" si="3"/>
        <v>Q4 </v>
      </c>
      <c r="N3" s="49" t="str">
        <f t="shared" si="3"/>
        <v>Q4 </v>
      </c>
      <c r="O3" s="49" t="str">
        <f t="shared" si="3"/>
        <v>Q1 </v>
      </c>
      <c r="P3" s="49" t="str">
        <f t="shared" si="3"/>
        <v>Q1 </v>
      </c>
      <c r="Q3" s="49" t="str">
        <f t="shared" si="3"/>
        <v>Q1 </v>
      </c>
      <c r="R3" s="49" t="str">
        <f t="shared" si="3"/>
        <v>Q2 </v>
      </c>
      <c r="S3" s="49" t="str">
        <f t="shared" si="3"/>
        <v>Q2 </v>
      </c>
      <c r="T3" s="49" t="str">
        <f t="shared" si="3"/>
        <v>Q2 </v>
      </c>
      <c r="U3" s="49" t="str">
        <f t="shared" si="3"/>
        <v>Q3 </v>
      </c>
      <c r="V3" s="49" t="str">
        <f t="shared" si="3"/>
        <v>Q3 </v>
      </c>
      <c r="W3" s="49" t="str">
        <f t="shared" si="3"/>
        <v>Q3 </v>
      </c>
      <c r="X3" s="49" t="str">
        <f t="shared" si="3"/>
        <v>Q4 </v>
      </c>
      <c r="Y3" s="49" t="str">
        <f t="shared" si="3"/>
        <v>Q4 </v>
      </c>
      <c r="Z3" s="49" t="str">
        <f t="shared" si="3"/>
        <v>Q4 </v>
      </c>
    </row>
    <row r="4">
      <c r="B4" s="83"/>
      <c r="C4" s="78" t="s">
        <v>68</v>
      </c>
      <c r="D4" s="78" t="s">
        <v>68</v>
      </c>
      <c r="E4" s="78" t="s">
        <v>68</v>
      </c>
      <c r="F4" s="78" t="s">
        <v>68</v>
      </c>
      <c r="G4" s="78" t="s">
        <v>68</v>
      </c>
      <c r="H4" s="78" t="s">
        <v>68</v>
      </c>
      <c r="I4" s="78" t="s">
        <v>68</v>
      </c>
      <c r="J4" s="78" t="s">
        <v>68</v>
      </c>
      <c r="K4" s="78" t="s">
        <v>66</v>
      </c>
      <c r="L4" s="78" t="s">
        <v>66</v>
      </c>
      <c r="M4" s="78" t="s">
        <v>66</v>
      </c>
      <c r="N4" s="78" t="s">
        <v>66</v>
      </c>
      <c r="O4" s="78" t="s">
        <v>66</v>
      </c>
      <c r="P4" s="78" t="s">
        <v>66</v>
      </c>
      <c r="Q4" s="78" t="s">
        <v>66</v>
      </c>
      <c r="R4" s="78" t="s">
        <v>66</v>
      </c>
      <c r="S4" s="78" t="s">
        <v>66</v>
      </c>
      <c r="T4" s="78" t="s">
        <v>66</v>
      </c>
      <c r="U4" s="78" t="s">
        <v>66</v>
      </c>
      <c r="V4" s="78" t="s">
        <v>66</v>
      </c>
      <c r="W4" s="78" t="s">
        <v>66</v>
      </c>
      <c r="X4" s="78" t="s">
        <v>66</v>
      </c>
      <c r="Y4" s="78" t="s">
        <v>66</v>
      </c>
      <c r="Z4" s="78" t="s">
        <v>66</v>
      </c>
    </row>
    <row r="5">
      <c r="A5" s="13" t="s">
        <v>41</v>
      </c>
      <c r="B5" s="84" t="s">
        <v>106</v>
      </c>
      <c r="C5" s="79">
        <v>43131.0</v>
      </c>
      <c r="D5" s="80">
        <f t="shared" ref="D5:Z5" si="4">EOMONTH(C5,1)</f>
        <v>43159</v>
      </c>
      <c r="E5" s="80">
        <f t="shared" si="4"/>
        <v>43190</v>
      </c>
      <c r="F5" s="80">
        <f t="shared" si="4"/>
        <v>43220</v>
      </c>
      <c r="G5" s="80">
        <f t="shared" si="4"/>
        <v>43251</v>
      </c>
      <c r="H5" s="80">
        <f t="shared" si="4"/>
        <v>43281</v>
      </c>
      <c r="I5" s="80">
        <f t="shared" si="4"/>
        <v>43312</v>
      </c>
      <c r="J5" s="80">
        <f t="shared" si="4"/>
        <v>43343</v>
      </c>
      <c r="K5" s="80">
        <f t="shared" si="4"/>
        <v>43373</v>
      </c>
      <c r="L5" s="80">
        <f t="shared" si="4"/>
        <v>43404</v>
      </c>
      <c r="M5" s="80">
        <f t="shared" si="4"/>
        <v>43434</v>
      </c>
      <c r="N5" s="80">
        <f t="shared" si="4"/>
        <v>43465</v>
      </c>
      <c r="O5" s="80">
        <f t="shared" si="4"/>
        <v>43496</v>
      </c>
      <c r="P5" s="80">
        <f t="shared" si="4"/>
        <v>43524</v>
      </c>
      <c r="Q5" s="80">
        <f t="shared" si="4"/>
        <v>43555</v>
      </c>
      <c r="R5" s="80">
        <f t="shared" si="4"/>
        <v>43585</v>
      </c>
      <c r="S5" s="80">
        <f t="shared" si="4"/>
        <v>43616</v>
      </c>
      <c r="T5" s="80">
        <f t="shared" si="4"/>
        <v>43646</v>
      </c>
      <c r="U5" s="80">
        <f t="shared" si="4"/>
        <v>43677</v>
      </c>
      <c r="V5" s="80">
        <f t="shared" si="4"/>
        <v>43708</v>
      </c>
      <c r="W5" s="80">
        <f t="shared" si="4"/>
        <v>43738</v>
      </c>
      <c r="X5" s="80">
        <f t="shared" si="4"/>
        <v>43769</v>
      </c>
      <c r="Y5" s="80">
        <f t="shared" si="4"/>
        <v>43799</v>
      </c>
      <c r="Z5" s="80">
        <f t="shared" si="4"/>
        <v>43830</v>
      </c>
    </row>
    <row r="6">
      <c r="A6" s="50" t="s">
        <v>75</v>
      </c>
      <c r="B6" s="52"/>
      <c r="C6" s="51"/>
      <c r="D6" s="51"/>
      <c r="E6" s="51"/>
      <c r="F6" s="51"/>
      <c r="G6" s="51"/>
      <c r="H6" s="51"/>
      <c r="I6" s="51"/>
      <c r="J6" s="51"/>
      <c r="K6" s="51"/>
      <c r="L6" s="51"/>
      <c r="M6" s="51"/>
      <c r="N6" s="51"/>
      <c r="O6" s="51"/>
      <c r="P6" s="51"/>
      <c r="Q6" s="51"/>
      <c r="R6" s="51"/>
      <c r="S6" s="51"/>
      <c r="T6" s="51"/>
      <c r="U6" s="51"/>
      <c r="V6" s="51"/>
      <c r="W6" s="51"/>
      <c r="X6" s="51"/>
      <c r="Y6" s="51"/>
      <c r="Z6" s="51"/>
    </row>
    <row r="7">
      <c r="B7" s="49"/>
      <c r="C7" s="22"/>
      <c r="D7" s="22"/>
      <c r="E7" s="22"/>
      <c r="F7" s="22"/>
      <c r="G7" s="22"/>
      <c r="H7" s="22"/>
      <c r="I7" s="22"/>
      <c r="J7" s="22"/>
      <c r="K7" s="22"/>
      <c r="L7" s="22"/>
      <c r="M7" s="22"/>
      <c r="N7" s="22"/>
      <c r="O7" s="22"/>
      <c r="P7" s="22"/>
      <c r="Q7" s="22"/>
      <c r="R7" s="22"/>
      <c r="S7" s="22"/>
      <c r="T7" s="22"/>
      <c r="U7" s="22"/>
      <c r="V7" s="22"/>
      <c r="W7" s="22"/>
      <c r="X7" s="22"/>
      <c r="Y7" s="22"/>
      <c r="Z7" s="22"/>
    </row>
    <row r="8">
      <c r="A8" s="2" t="s">
        <v>79</v>
      </c>
      <c r="B8" s="83" t="s">
        <v>107</v>
      </c>
      <c r="C8" s="31">
        <f>'P&amp;L'!B8</f>
        <v>50</v>
      </c>
      <c r="D8" s="31">
        <f>'P&amp;L'!C8</f>
        <v>185</v>
      </c>
      <c r="E8" s="31">
        <f>'P&amp;L'!D8</f>
        <v>240</v>
      </c>
      <c r="F8" s="31">
        <f>'P&amp;L'!E8</f>
        <v>340</v>
      </c>
      <c r="G8" s="31">
        <f>'P&amp;L'!F8</f>
        <v>280</v>
      </c>
      <c r="H8" s="31">
        <f>'P&amp;L'!G8</f>
        <v>470</v>
      </c>
      <c r="I8" s="31">
        <f>'P&amp;L'!H8</f>
        <v>750</v>
      </c>
      <c r="J8" s="31">
        <f>'P&amp;L'!I8</f>
        <v>590</v>
      </c>
      <c r="K8" s="31">
        <f>'P&amp;L'!J8</f>
        <v>1343.574154</v>
      </c>
      <c r="L8" s="31">
        <f>'P&amp;L'!K8</f>
        <v>2874.083061</v>
      </c>
      <c r="M8" s="31">
        <f>'P&amp;L'!L8</f>
        <v>4767.454536</v>
      </c>
      <c r="N8" s="31">
        <f>'P&amp;L'!M8</f>
        <v>7119.42396</v>
      </c>
      <c r="O8" s="31">
        <f>'P&amp;L'!N8</f>
        <v>11536.31444</v>
      </c>
      <c r="P8" s="31">
        <f>'P&amp;L'!O8</f>
        <v>15927.74134</v>
      </c>
      <c r="Q8" s="31">
        <f>'P&amp;L'!P8</f>
        <v>21248.54686</v>
      </c>
      <c r="R8" s="31">
        <f>'P&amp;L'!Q8</f>
        <v>27643.7104</v>
      </c>
      <c r="S8" s="31">
        <f>'P&amp;L'!R8</f>
        <v>35316.45242</v>
      </c>
      <c r="T8" s="31">
        <f>'P&amp;L'!S8</f>
        <v>44486.81459</v>
      </c>
      <c r="U8" s="31">
        <f>'P&amp;L'!T8</f>
        <v>55996.17804</v>
      </c>
      <c r="V8" s="31">
        <f>'P&amp;L'!U8</f>
        <v>69706.464</v>
      </c>
      <c r="W8" s="31">
        <f>'P&amp;L'!V8</f>
        <v>85991.78189</v>
      </c>
      <c r="X8" s="31">
        <f>'P&amp;L'!W8</f>
        <v>105287.1633</v>
      </c>
      <c r="Y8" s="31">
        <f>'P&amp;L'!X8</f>
        <v>128100.4475</v>
      </c>
      <c r="Z8" s="31">
        <f>'P&amp;L'!Y8</f>
        <v>155018.3364</v>
      </c>
    </row>
    <row r="9">
      <c r="A9" s="2" t="s">
        <v>78</v>
      </c>
      <c r="B9" s="83" t="s">
        <v>107</v>
      </c>
      <c r="C9" s="55">
        <f>Workings!B14*Workings!B12</f>
        <v>10</v>
      </c>
      <c r="D9" s="55">
        <f>Workings!C14*Workings!C12</f>
        <v>37</v>
      </c>
      <c r="E9" s="55">
        <f>Workings!D14*Workings!D12</f>
        <v>48</v>
      </c>
      <c r="F9" s="55">
        <f>Workings!E14*Workings!E12</f>
        <v>68</v>
      </c>
      <c r="G9" s="55">
        <f>Workings!F14*Workings!F12</f>
        <v>56</v>
      </c>
      <c r="H9" s="55">
        <f>Workings!G14*Workings!G12</f>
        <v>94</v>
      </c>
      <c r="I9" s="55">
        <f>Workings!H14*Workings!H12</f>
        <v>150</v>
      </c>
      <c r="J9" s="55">
        <f>Workings!I14*Workings!I12</f>
        <v>118</v>
      </c>
      <c r="K9" s="55">
        <f>Workings!J14*Workings!J12</f>
        <v>268.7148309</v>
      </c>
      <c r="L9" s="55">
        <f>Workings!K14*Workings!K12</f>
        <v>574.8166121</v>
      </c>
      <c r="M9" s="55">
        <f>Workings!L14*Workings!L12</f>
        <v>953.4909071</v>
      </c>
      <c r="N9" s="55">
        <f>Workings!M14*Workings!M12</f>
        <v>1423.884792</v>
      </c>
      <c r="O9" s="55">
        <f>Workings!N14*Workings!N12</f>
        <v>2307.262887</v>
      </c>
      <c r="P9" s="55">
        <f>Workings!O14*Workings!O12</f>
        <v>3185.548268</v>
      </c>
      <c r="Q9" s="55">
        <f>Workings!P14*Workings!P12</f>
        <v>4249.709373</v>
      </c>
      <c r="R9" s="55">
        <f>Workings!Q14*Workings!Q12</f>
        <v>5528.742079</v>
      </c>
      <c r="S9" s="55">
        <f>Workings!R14*Workings!R12</f>
        <v>7063.290485</v>
      </c>
      <c r="T9" s="55">
        <f>Workings!S14*Workings!S12</f>
        <v>8897.362919</v>
      </c>
      <c r="U9" s="55">
        <f>Workings!T14*Workings!T12</f>
        <v>11199.23561</v>
      </c>
      <c r="V9" s="55">
        <f>Workings!U14*Workings!U12</f>
        <v>13941.2928</v>
      </c>
      <c r="W9" s="55">
        <f>Workings!V14*Workings!V12</f>
        <v>17198.35638</v>
      </c>
      <c r="X9" s="55">
        <f>Workings!W14*Workings!W12</f>
        <v>21057.43265</v>
      </c>
      <c r="Y9" s="55">
        <f>Workings!X14*Workings!X12</f>
        <v>25620.0895</v>
      </c>
      <c r="Z9" s="55">
        <f>Workings!Y14*Workings!Y12</f>
        <v>31003.66728</v>
      </c>
    </row>
    <row r="10">
      <c r="A10" s="2" t="s">
        <v>100</v>
      </c>
      <c r="B10" s="83" t="s">
        <v>108</v>
      </c>
      <c r="C10" s="81"/>
      <c r="D10" s="81">
        <f>'P&amp;L'!B10</f>
        <v>10</v>
      </c>
      <c r="E10" s="81">
        <f>'P&amp;L'!C10</f>
        <v>37</v>
      </c>
      <c r="F10" s="81">
        <f>'P&amp;L'!D10</f>
        <v>48</v>
      </c>
      <c r="G10" s="81">
        <f>'P&amp;L'!E10</f>
        <v>68</v>
      </c>
      <c r="H10" s="81">
        <f>'P&amp;L'!F10</f>
        <v>56</v>
      </c>
      <c r="I10" s="81">
        <f>'P&amp;L'!G10</f>
        <v>94</v>
      </c>
      <c r="J10" s="81">
        <f>'P&amp;L'!H10</f>
        <v>150</v>
      </c>
      <c r="K10" s="81">
        <f>'P&amp;L'!I10</f>
        <v>118</v>
      </c>
      <c r="L10" s="81">
        <f>'P&amp;L'!J10</f>
        <v>268.7148309</v>
      </c>
      <c r="M10" s="81">
        <f>'P&amp;L'!K10</f>
        <v>574.8166121</v>
      </c>
      <c r="N10" s="81">
        <f>'P&amp;L'!L10</f>
        <v>953.4909071</v>
      </c>
      <c r="O10" s="81">
        <f>'P&amp;L'!M10</f>
        <v>1423.884792</v>
      </c>
      <c r="P10" s="81">
        <f>'P&amp;L'!N10</f>
        <v>2307.262887</v>
      </c>
      <c r="Q10" s="81">
        <f>'P&amp;L'!O10</f>
        <v>3185.548268</v>
      </c>
      <c r="R10" s="81">
        <f>'P&amp;L'!P10</f>
        <v>4249.709373</v>
      </c>
      <c r="S10" s="81">
        <f>'P&amp;L'!Q10</f>
        <v>5528.742079</v>
      </c>
      <c r="T10" s="81">
        <f>'P&amp;L'!R10</f>
        <v>7063.290485</v>
      </c>
      <c r="U10" s="81">
        <f>'P&amp;L'!S10</f>
        <v>8897.362919</v>
      </c>
      <c r="V10" s="81">
        <f>'P&amp;L'!T10</f>
        <v>11199.23561</v>
      </c>
      <c r="W10" s="81">
        <f>'P&amp;L'!U10</f>
        <v>13941.2928</v>
      </c>
      <c r="X10" s="81">
        <f>'P&amp;L'!V10</f>
        <v>17198.35638</v>
      </c>
      <c r="Y10" s="81">
        <f>'P&amp;L'!W10</f>
        <v>21057.43265</v>
      </c>
      <c r="Z10" s="81">
        <f>'P&amp;L'!X10</f>
        <v>25620.0895</v>
      </c>
    </row>
    <row r="11">
      <c r="A11" s="56" t="s">
        <v>80</v>
      </c>
      <c r="B11" s="66"/>
      <c r="C11" s="57">
        <f t="shared" ref="C11:Z11" si="5">C8-C10</f>
        <v>50</v>
      </c>
      <c r="D11" s="57">
        <f t="shared" si="5"/>
        <v>175</v>
      </c>
      <c r="E11" s="57">
        <f t="shared" si="5"/>
        <v>203</v>
      </c>
      <c r="F11" s="57">
        <f t="shared" si="5"/>
        <v>292</v>
      </c>
      <c r="G11" s="57">
        <f t="shared" si="5"/>
        <v>212</v>
      </c>
      <c r="H11" s="57">
        <f t="shared" si="5"/>
        <v>414</v>
      </c>
      <c r="I11" s="57">
        <f t="shared" si="5"/>
        <v>656</v>
      </c>
      <c r="J11" s="57">
        <f t="shared" si="5"/>
        <v>440</v>
      </c>
      <c r="K11" s="57">
        <f t="shared" si="5"/>
        <v>1225.574154</v>
      </c>
      <c r="L11" s="57">
        <f t="shared" si="5"/>
        <v>2605.36823</v>
      </c>
      <c r="M11" s="57">
        <f t="shared" si="5"/>
        <v>4192.637924</v>
      </c>
      <c r="N11" s="57">
        <f t="shared" si="5"/>
        <v>6165.933053</v>
      </c>
      <c r="O11" s="57">
        <f t="shared" si="5"/>
        <v>10112.42964</v>
      </c>
      <c r="P11" s="57">
        <f t="shared" si="5"/>
        <v>13620.47845</v>
      </c>
      <c r="Q11" s="57">
        <f t="shared" si="5"/>
        <v>18062.9986</v>
      </c>
      <c r="R11" s="57">
        <f t="shared" si="5"/>
        <v>23394.00102</v>
      </c>
      <c r="S11" s="57">
        <f t="shared" si="5"/>
        <v>29787.71034</v>
      </c>
      <c r="T11" s="57">
        <f t="shared" si="5"/>
        <v>37423.52411</v>
      </c>
      <c r="U11" s="57">
        <f t="shared" si="5"/>
        <v>47098.81512</v>
      </c>
      <c r="V11" s="57">
        <f t="shared" si="5"/>
        <v>58507.2284</v>
      </c>
      <c r="W11" s="57">
        <f t="shared" si="5"/>
        <v>72050.48909</v>
      </c>
      <c r="X11" s="57">
        <f t="shared" si="5"/>
        <v>88088.80688</v>
      </c>
      <c r="Y11" s="57">
        <f t="shared" si="5"/>
        <v>107043.0149</v>
      </c>
      <c r="Z11" s="57">
        <f t="shared" si="5"/>
        <v>129398.2469</v>
      </c>
    </row>
    <row r="12">
      <c r="A12" s="4" t="s">
        <v>81</v>
      </c>
      <c r="B12" s="54"/>
      <c r="C12" s="54">
        <f t="shared" ref="C12:Z12" si="6">iferror(C11/C8,"-")</f>
        <v>1</v>
      </c>
      <c r="D12" s="54">
        <f t="shared" si="6"/>
        <v>0.9459459459</v>
      </c>
      <c r="E12" s="54">
        <f t="shared" si="6"/>
        <v>0.8458333333</v>
      </c>
      <c r="F12" s="54">
        <f t="shared" si="6"/>
        <v>0.8588235294</v>
      </c>
      <c r="G12" s="54">
        <f t="shared" si="6"/>
        <v>0.7571428571</v>
      </c>
      <c r="H12" s="54">
        <f t="shared" si="6"/>
        <v>0.8808510638</v>
      </c>
      <c r="I12" s="54">
        <f t="shared" si="6"/>
        <v>0.8746666667</v>
      </c>
      <c r="J12" s="54">
        <f t="shared" si="6"/>
        <v>0.7457627119</v>
      </c>
      <c r="K12" s="54">
        <f t="shared" si="6"/>
        <v>0.9121745535</v>
      </c>
      <c r="L12" s="54">
        <f t="shared" si="6"/>
        <v>0.9065041527</v>
      </c>
      <c r="M12" s="54">
        <f t="shared" si="6"/>
        <v>0.8794290312</v>
      </c>
      <c r="N12" s="54">
        <f t="shared" si="6"/>
        <v>0.8660719024</v>
      </c>
      <c r="O12" s="54">
        <f t="shared" si="6"/>
        <v>0.8765736839</v>
      </c>
      <c r="P12" s="54">
        <f t="shared" si="6"/>
        <v>0.8551418661</v>
      </c>
      <c r="Q12" s="54">
        <f t="shared" si="6"/>
        <v>0.8500815944</v>
      </c>
      <c r="R12" s="54">
        <f t="shared" si="6"/>
        <v>0.8462684889</v>
      </c>
      <c r="S12" s="54">
        <f t="shared" si="6"/>
        <v>0.8434513746</v>
      </c>
      <c r="T12" s="54">
        <f t="shared" si="6"/>
        <v>0.8412273266</v>
      </c>
      <c r="U12" s="54">
        <f t="shared" si="6"/>
        <v>0.841107675</v>
      </c>
      <c r="V12" s="54">
        <f t="shared" si="6"/>
        <v>0.8393372011</v>
      </c>
      <c r="W12" s="54">
        <f t="shared" si="6"/>
        <v>0.8378764518</v>
      </c>
      <c r="X12" s="54">
        <f t="shared" si="6"/>
        <v>0.8366528659</v>
      </c>
      <c r="Y12" s="54">
        <f t="shared" si="6"/>
        <v>0.8356178057</v>
      </c>
      <c r="Z12" s="54">
        <f t="shared" si="6"/>
        <v>0.8347286514</v>
      </c>
    </row>
    <row r="13">
      <c r="B13" s="49"/>
      <c r="C13" s="22"/>
      <c r="D13" s="22"/>
      <c r="E13" s="22"/>
      <c r="F13" s="22"/>
      <c r="G13" s="22"/>
      <c r="H13" s="22"/>
      <c r="I13" s="22"/>
      <c r="J13" s="22"/>
      <c r="K13" s="22"/>
      <c r="L13" s="22"/>
      <c r="M13" s="22"/>
      <c r="N13" s="22"/>
      <c r="O13" s="22"/>
      <c r="P13" s="22"/>
      <c r="Q13" s="22"/>
      <c r="R13" s="22"/>
      <c r="S13" s="22"/>
      <c r="T13" s="22"/>
      <c r="U13" s="22"/>
      <c r="V13" s="22"/>
      <c r="W13" s="22"/>
      <c r="X13" s="22"/>
      <c r="Y13" s="22"/>
      <c r="Z13" s="22"/>
    </row>
    <row r="14">
      <c r="A14" s="50" t="s">
        <v>82</v>
      </c>
      <c r="B14" s="52"/>
      <c r="C14" s="51"/>
      <c r="D14" s="51"/>
      <c r="E14" s="51"/>
      <c r="F14" s="51"/>
      <c r="G14" s="51"/>
      <c r="H14" s="51"/>
      <c r="I14" s="51"/>
      <c r="J14" s="51"/>
      <c r="K14" s="51"/>
      <c r="L14" s="51"/>
      <c r="M14" s="51"/>
      <c r="N14" s="51"/>
      <c r="O14" s="51"/>
      <c r="P14" s="51"/>
      <c r="Q14" s="51"/>
      <c r="R14" s="51"/>
      <c r="S14" s="51"/>
      <c r="T14" s="51"/>
      <c r="U14" s="51"/>
      <c r="V14" s="51"/>
      <c r="W14" s="51"/>
      <c r="X14" s="51"/>
      <c r="Y14" s="51"/>
      <c r="Z14" s="51"/>
    </row>
    <row r="15">
      <c r="B15" s="49"/>
      <c r="C15" s="22"/>
      <c r="D15" s="22"/>
      <c r="E15" s="22"/>
      <c r="F15" s="22"/>
      <c r="G15" s="22"/>
      <c r="H15" s="22"/>
      <c r="I15" s="22"/>
      <c r="J15" s="22"/>
      <c r="K15" s="22"/>
      <c r="L15" s="22"/>
      <c r="M15" s="22"/>
      <c r="N15" s="22"/>
      <c r="O15" s="22"/>
      <c r="P15" s="22"/>
      <c r="Q15" s="22"/>
      <c r="R15" s="22"/>
      <c r="S15" s="22"/>
      <c r="T15" s="22"/>
      <c r="U15" s="22"/>
      <c r="V15" s="22"/>
      <c r="W15" s="22"/>
      <c r="X15" s="22"/>
      <c r="Y15" s="22"/>
      <c r="Z15" s="22"/>
    </row>
    <row r="16">
      <c r="A16" s="13" t="s">
        <v>83</v>
      </c>
      <c r="B16" s="49"/>
      <c r="C16" s="22"/>
      <c r="D16" s="22"/>
      <c r="E16" s="22"/>
      <c r="F16" s="22"/>
      <c r="G16" s="22"/>
      <c r="H16" s="22"/>
      <c r="I16" s="22"/>
      <c r="J16" s="22"/>
      <c r="K16" s="22"/>
      <c r="L16" s="22"/>
      <c r="M16" s="22"/>
      <c r="N16" s="22"/>
      <c r="O16" s="22"/>
      <c r="P16" s="22"/>
      <c r="Q16" s="22"/>
      <c r="R16" s="22"/>
      <c r="S16" s="22"/>
      <c r="T16" s="22"/>
      <c r="U16" s="22"/>
      <c r="V16" s="22"/>
      <c r="W16" s="22"/>
      <c r="X16" s="22"/>
      <c r="Y16" s="22"/>
      <c r="Z16" s="22"/>
    </row>
    <row r="17">
      <c r="A17" s="2" t="s">
        <v>85</v>
      </c>
      <c r="B17" s="49"/>
      <c r="C17" s="31">
        <f>Personnel!C6</f>
        <v>8333.333333</v>
      </c>
      <c r="D17" s="31">
        <f>Personnel!D6</f>
        <v>8333.333333</v>
      </c>
      <c r="E17" s="31">
        <f>Personnel!E6</f>
        <v>8333.333333</v>
      </c>
      <c r="F17" s="31">
        <f>Personnel!F6</f>
        <v>8333.333333</v>
      </c>
      <c r="G17" s="31">
        <f>Personnel!G6</f>
        <v>8333.333333</v>
      </c>
      <c r="H17" s="31">
        <f>Personnel!H6</f>
        <v>8333.333333</v>
      </c>
      <c r="I17" s="31">
        <f>Personnel!I6</f>
        <v>8333.333333</v>
      </c>
      <c r="J17" s="31">
        <f>Personnel!J6</f>
        <v>8333.333333</v>
      </c>
      <c r="K17" s="31">
        <f>Personnel!K6</f>
        <v>8333.333333</v>
      </c>
      <c r="L17" s="31">
        <f>Personnel!L6</f>
        <v>8333.333333</v>
      </c>
      <c r="M17" s="31">
        <f>Personnel!M6</f>
        <v>8333.333333</v>
      </c>
      <c r="N17" s="31">
        <f>Personnel!N6</f>
        <v>8333.333333</v>
      </c>
      <c r="O17" s="31">
        <f>Personnel!O6</f>
        <v>8333.333333</v>
      </c>
      <c r="P17" s="31">
        <f>Personnel!P6</f>
        <v>8333.333333</v>
      </c>
      <c r="Q17" s="31">
        <f>Personnel!Q6</f>
        <v>8333.333333</v>
      </c>
      <c r="R17" s="31">
        <f>Personnel!R6</f>
        <v>8333.333333</v>
      </c>
      <c r="S17" s="31">
        <f>Personnel!S6</f>
        <v>8333.333333</v>
      </c>
      <c r="T17" s="31">
        <f>Personnel!T6</f>
        <v>8333.333333</v>
      </c>
      <c r="U17" s="31">
        <f>Personnel!U6</f>
        <v>8333.333333</v>
      </c>
      <c r="V17" s="31">
        <f>Personnel!V6</f>
        <v>8333.333333</v>
      </c>
      <c r="W17" s="31">
        <f>Personnel!W6</f>
        <v>8333.333333</v>
      </c>
      <c r="X17" s="31">
        <f>Personnel!X6</f>
        <v>8333.333333</v>
      </c>
      <c r="Y17" s="31">
        <f>Personnel!Y6</f>
        <v>8333.333333</v>
      </c>
      <c r="Z17" s="31">
        <f>Personnel!Z6</f>
        <v>8333.333333</v>
      </c>
    </row>
    <row r="18">
      <c r="A18" s="37" t="s">
        <v>86</v>
      </c>
      <c r="B18" s="83" t="s">
        <v>107</v>
      </c>
      <c r="C18" s="31">
        <f>Personnel!C7</f>
        <v>0</v>
      </c>
      <c r="D18" s="31">
        <f>Personnel!D7</f>
        <v>0</v>
      </c>
      <c r="E18" s="31">
        <f>Personnel!E7</f>
        <v>0</v>
      </c>
      <c r="F18" s="31">
        <f>Personnel!F7</f>
        <v>0</v>
      </c>
      <c r="G18" s="31">
        <f>Personnel!G7</f>
        <v>0</v>
      </c>
      <c r="H18" s="31">
        <f>Personnel!H7</f>
        <v>0</v>
      </c>
      <c r="I18" s="31">
        <f>Personnel!I7</f>
        <v>0</v>
      </c>
      <c r="J18" s="31">
        <f>Personnel!J7</f>
        <v>0</v>
      </c>
      <c r="K18" s="31">
        <f>Personnel!K7</f>
        <v>0</v>
      </c>
      <c r="L18" s="31">
        <f>Personnel!L7</f>
        <v>20000</v>
      </c>
      <c r="M18" s="31">
        <f>Personnel!M7</f>
        <v>20000</v>
      </c>
      <c r="N18" s="31">
        <f>Personnel!N7</f>
        <v>20000</v>
      </c>
      <c r="O18" s="31">
        <f>Personnel!O7</f>
        <v>20000</v>
      </c>
      <c r="P18" s="31">
        <f>Personnel!P7</f>
        <v>30000</v>
      </c>
      <c r="Q18" s="31">
        <f>Personnel!Q7</f>
        <v>30000</v>
      </c>
      <c r="R18" s="31">
        <f>Personnel!R7</f>
        <v>40000</v>
      </c>
      <c r="S18" s="31">
        <f>Personnel!S7</f>
        <v>40000</v>
      </c>
      <c r="T18" s="31">
        <f>Personnel!T7</f>
        <v>40000</v>
      </c>
      <c r="U18" s="31">
        <f>Personnel!U7</f>
        <v>40000</v>
      </c>
      <c r="V18" s="31">
        <f>Personnel!V7</f>
        <v>40000</v>
      </c>
      <c r="W18" s="31">
        <f>Personnel!W7</f>
        <v>40000</v>
      </c>
      <c r="X18" s="31">
        <f>Personnel!X7</f>
        <v>40000</v>
      </c>
      <c r="Y18" s="31">
        <f>Personnel!Y7</f>
        <v>40000</v>
      </c>
      <c r="Z18" s="31">
        <f>Personnel!Z7</f>
        <v>40000</v>
      </c>
    </row>
    <row r="19">
      <c r="A19" s="37" t="s">
        <v>87</v>
      </c>
      <c r="B19" s="83" t="s">
        <v>107</v>
      </c>
      <c r="C19" s="31">
        <f>Personnel!C8</f>
        <v>0</v>
      </c>
      <c r="D19" s="31">
        <f>Personnel!D8</f>
        <v>0</v>
      </c>
      <c r="E19" s="31">
        <f>Personnel!E8</f>
        <v>0</v>
      </c>
      <c r="F19" s="31">
        <f>Personnel!F8</f>
        <v>0</v>
      </c>
      <c r="G19" s="31">
        <f>Personnel!G8</f>
        <v>0</v>
      </c>
      <c r="H19" s="31">
        <f>Personnel!H8</f>
        <v>0</v>
      </c>
      <c r="I19" s="31">
        <f>Personnel!I8</f>
        <v>0</v>
      </c>
      <c r="J19" s="31">
        <f>Personnel!J8</f>
        <v>0</v>
      </c>
      <c r="K19" s="31">
        <f>Personnel!K8</f>
        <v>8333.333333</v>
      </c>
      <c r="L19" s="31">
        <f>Personnel!L8</f>
        <v>8333.333333</v>
      </c>
      <c r="M19" s="31">
        <f>Personnel!M8</f>
        <v>8333.333333</v>
      </c>
      <c r="N19" s="31">
        <f>Personnel!N8</f>
        <v>8333.333333</v>
      </c>
      <c r="O19" s="31">
        <f>Personnel!O8</f>
        <v>16666.66667</v>
      </c>
      <c r="P19" s="31">
        <f>Personnel!P8</f>
        <v>16666.66667</v>
      </c>
      <c r="Q19" s="31">
        <f>Personnel!Q8</f>
        <v>16666.66667</v>
      </c>
      <c r="R19" s="31">
        <f>Personnel!R8</f>
        <v>25000</v>
      </c>
      <c r="S19" s="31">
        <f>Personnel!S8</f>
        <v>25000</v>
      </c>
      <c r="T19" s="31">
        <f>Personnel!T8</f>
        <v>25000</v>
      </c>
      <c r="U19" s="31">
        <f>Personnel!U8</f>
        <v>25000</v>
      </c>
      <c r="V19" s="31">
        <f>Personnel!V8</f>
        <v>25000</v>
      </c>
      <c r="W19" s="31">
        <f>Personnel!W8</f>
        <v>25000</v>
      </c>
      <c r="X19" s="31">
        <f>Personnel!X8</f>
        <v>25000</v>
      </c>
      <c r="Y19" s="31">
        <f>Personnel!Y8</f>
        <v>25000</v>
      </c>
      <c r="Z19" s="31">
        <f>Personnel!Z8</f>
        <v>25000</v>
      </c>
    </row>
    <row r="20">
      <c r="A20" s="37" t="s">
        <v>88</v>
      </c>
      <c r="B20" s="83" t="s">
        <v>107</v>
      </c>
      <c r="C20" s="31">
        <f>Personnel!C9</f>
        <v>0</v>
      </c>
      <c r="D20" s="31">
        <f>Personnel!D9</f>
        <v>0</v>
      </c>
      <c r="E20" s="31">
        <f>Personnel!E9</f>
        <v>0</v>
      </c>
      <c r="F20" s="31">
        <f>Personnel!F9</f>
        <v>0</v>
      </c>
      <c r="G20" s="31">
        <f>Personnel!G9</f>
        <v>0</v>
      </c>
      <c r="H20" s="31">
        <f>Personnel!H9</f>
        <v>0</v>
      </c>
      <c r="I20" s="31">
        <f>Personnel!I9</f>
        <v>0</v>
      </c>
      <c r="J20" s="31">
        <f>Personnel!J9</f>
        <v>0</v>
      </c>
      <c r="K20" s="31">
        <f>Personnel!K9</f>
        <v>0</v>
      </c>
      <c r="L20" s="31">
        <f>Personnel!L9</f>
        <v>0</v>
      </c>
      <c r="M20" s="31">
        <f>Personnel!M9</f>
        <v>0</v>
      </c>
      <c r="N20" s="31">
        <f>Personnel!N9</f>
        <v>9166.666667</v>
      </c>
      <c r="O20" s="31">
        <f>Personnel!O9</f>
        <v>9166.666667</v>
      </c>
      <c r="P20" s="31">
        <f>Personnel!P9</f>
        <v>9166.666667</v>
      </c>
      <c r="Q20" s="31">
        <f>Personnel!Q9</f>
        <v>9166.666667</v>
      </c>
      <c r="R20" s="31">
        <f>Personnel!R9</f>
        <v>9166.666667</v>
      </c>
      <c r="S20" s="31">
        <f>Personnel!S9</f>
        <v>18333.33333</v>
      </c>
      <c r="T20" s="31">
        <f>Personnel!T9</f>
        <v>18333.33333</v>
      </c>
      <c r="U20" s="31">
        <f>Personnel!U9</f>
        <v>18333.33333</v>
      </c>
      <c r="V20" s="31">
        <f>Personnel!V9</f>
        <v>18333.33333</v>
      </c>
      <c r="W20" s="31">
        <f>Personnel!W9</f>
        <v>18333.33333</v>
      </c>
      <c r="X20" s="31">
        <f>Personnel!X9</f>
        <v>18333.33333</v>
      </c>
      <c r="Y20" s="31">
        <f>Personnel!Y9</f>
        <v>18333.33333</v>
      </c>
      <c r="Z20" s="31">
        <f>Personnel!Z9</f>
        <v>18333.33333</v>
      </c>
    </row>
    <row r="21">
      <c r="A21" s="2" t="s">
        <v>101</v>
      </c>
      <c r="B21" s="83" t="s">
        <v>109</v>
      </c>
      <c r="C21" s="22"/>
      <c r="D21" s="22"/>
      <c r="E21" s="22"/>
      <c r="F21" s="31">
        <f>sum('P&amp;L'!B21:D21)</f>
        <v>2375</v>
      </c>
      <c r="G21" s="22"/>
      <c r="H21" s="22"/>
      <c r="I21" s="22"/>
      <c r="J21" s="31">
        <f>sum('P&amp;L'!F21:H21)</f>
        <v>2375</v>
      </c>
      <c r="K21" s="22"/>
      <c r="L21" s="22"/>
      <c r="M21" s="22"/>
      <c r="N21" s="31">
        <f>sum('P&amp;L'!J21:L21)</f>
        <v>8550</v>
      </c>
      <c r="O21" s="22"/>
      <c r="P21" s="22"/>
      <c r="Q21" s="22"/>
      <c r="R21" s="31">
        <f>sum('P&amp;L'!N21:P21)</f>
        <v>17337.5</v>
      </c>
      <c r="S21" s="22"/>
      <c r="T21" s="22"/>
      <c r="U21" s="22"/>
      <c r="V21" s="31">
        <f>sum('P&amp;L'!R21:T21)</f>
        <v>26125</v>
      </c>
      <c r="W21" s="22"/>
      <c r="X21" s="22"/>
      <c r="Y21" s="22"/>
      <c r="Z21" s="31">
        <f>sum('P&amp;L'!V21:X21)</f>
        <v>26125</v>
      </c>
    </row>
    <row r="22">
      <c r="A22" s="2" t="s">
        <v>102</v>
      </c>
      <c r="B22" s="83" t="s">
        <v>109</v>
      </c>
      <c r="C22" s="22"/>
      <c r="D22" s="22"/>
      <c r="E22" s="22"/>
      <c r="F22" s="31">
        <f>sum('P&amp;L'!B22:D22)</f>
        <v>1231.875</v>
      </c>
      <c r="G22" s="22"/>
      <c r="H22" s="22"/>
      <c r="I22" s="22"/>
      <c r="J22" s="31">
        <f>sum('P&amp;L'!F22:H22)</f>
        <v>1231.875</v>
      </c>
      <c r="K22" s="22"/>
      <c r="L22" s="22"/>
      <c r="M22" s="22"/>
      <c r="N22" s="31">
        <f>sum('P&amp;L'!J22:L22)</f>
        <v>4434.75</v>
      </c>
      <c r="O22" s="22"/>
      <c r="P22" s="22"/>
      <c r="Q22" s="22"/>
      <c r="R22" s="31">
        <f>sum('P&amp;L'!N22:P22)</f>
        <v>8992.6875</v>
      </c>
      <c r="S22" s="22"/>
      <c r="T22" s="22"/>
      <c r="U22" s="22"/>
      <c r="V22" s="31">
        <f>sum('P&amp;L'!R22:T22)</f>
        <v>13550.625</v>
      </c>
      <c r="W22" s="22"/>
      <c r="X22" s="22"/>
      <c r="Y22" s="22"/>
      <c r="Z22" s="31">
        <f>sum('P&amp;L'!V22:X22)</f>
        <v>13550.625</v>
      </c>
    </row>
    <row r="23">
      <c r="A23" s="11" t="s">
        <v>89</v>
      </c>
      <c r="B23" s="85"/>
      <c r="C23" s="60">
        <f t="shared" ref="C23:Z23" si="7">sum(C17:C22)</f>
        <v>8333.333333</v>
      </c>
      <c r="D23" s="60">
        <f t="shared" si="7"/>
        <v>8333.333333</v>
      </c>
      <c r="E23" s="60">
        <f t="shared" si="7"/>
        <v>8333.333333</v>
      </c>
      <c r="F23" s="60">
        <f t="shared" si="7"/>
        <v>11940.20833</v>
      </c>
      <c r="G23" s="60">
        <f t="shared" si="7"/>
        <v>8333.333333</v>
      </c>
      <c r="H23" s="60">
        <f t="shared" si="7"/>
        <v>8333.333333</v>
      </c>
      <c r="I23" s="60">
        <f t="shared" si="7"/>
        <v>8333.333333</v>
      </c>
      <c r="J23" s="60">
        <f t="shared" si="7"/>
        <v>11940.20833</v>
      </c>
      <c r="K23" s="60">
        <f t="shared" si="7"/>
        <v>16666.66667</v>
      </c>
      <c r="L23" s="60">
        <f t="shared" si="7"/>
        <v>36666.66667</v>
      </c>
      <c r="M23" s="60">
        <f t="shared" si="7"/>
        <v>36666.66667</v>
      </c>
      <c r="N23" s="60">
        <f t="shared" si="7"/>
        <v>58818.08333</v>
      </c>
      <c r="O23" s="60">
        <f t="shared" si="7"/>
        <v>54166.66667</v>
      </c>
      <c r="P23" s="60">
        <f t="shared" si="7"/>
        <v>64166.66667</v>
      </c>
      <c r="Q23" s="60">
        <f t="shared" si="7"/>
        <v>64166.66667</v>
      </c>
      <c r="R23" s="60">
        <f t="shared" si="7"/>
        <v>108830.1875</v>
      </c>
      <c r="S23" s="60">
        <f t="shared" si="7"/>
        <v>91666.66667</v>
      </c>
      <c r="T23" s="60">
        <f t="shared" si="7"/>
        <v>91666.66667</v>
      </c>
      <c r="U23" s="60">
        <f t="shared" si="7"/>
        <v>91666.66667</v>
      </c>
      <c r="V23" s="60">
        <f t="shared" si="7"/>
        <v>131342.2917</v>
      </c>
      <c r="W23" s="60">
        <f t="shared" si="7"/>
        <v>91666.66667</v>
      </c>
      <c r="X23" s="60">
        <f t="shared" si="7"/>
        <v>91666.66667</v>
      </c>
      <c r="Y23" s="60">
        <f t="shared" si="7"/>
        <v>91666.66667</v>
      </c>
      <c r="Z23" s="60">
        <f t="shared" si="7"/>
        <v>131342.2917</v>
      </c>
    </row>
    <row r="24">
      <c r="B24" s="49"/>
      <c r="C24" s="22"/>
      <c r="D24" s="22"/>
      <c r="E24" s="22"/>
      <c r="F24" s="22"/>
      <c r="G24" s="22"/>
      <c r="H24" s="22"/>
      <c r="I24" s="22"/>
      <c r="J24" s="22"/>
      <c r="K24" s="22"/>
      <c r="L24" s="22"/>
      <c r="M24" s="22"/>
      <c r="N24" s="22"/>
      <c r="O24" s="22"/>
      <c r="P24" s="22"/>
      <c r="Q24" s="22"/>
      <c r="R24" s="22"/>
      <c r="S24" s="22"/>
      <c r="T24" s="22"/>
      <c r="U24" s="22"/>
      <c r="V24" s="22"/>
      <c r="W24" s="22"/>
      <c r="X24" s="22"/>
      <c r="Y24" s="22"/>
      <c r="Z24" s="22"/>
    </row>
    <row r="25">
      <c r="A25" s="13" t="s">
        <v>90</v>
      </c>
      <c r="B25" s="49"/>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A26" s="2" t="s">
        <v>87</v>
      </c>
      <c r="B26" s="83" t="s">
        <v>107</v>
      </c>
      <c r="C26" s="82">
        <v>0.0</v>
      </c>
      <c r="D26" s="82">
        <v>0.0</v>
      </c>
      <c r="E26" s="82">
        <v>0.0</v>
      </c>
      <c r="F26" s="82">
        <v>100.0</v>
      </c>
      <c r="G26" s="82">
        <v>150.0</v>
      </c>
      <c r="H26" s="82">
        <v>150.0</v>
      </c>
      <c r="I26" s="82">
        <v>150.0</v>
      </c>
      <c r="J26" s="82">
        <v>200.0</v>
      </c>
      <c r="K26" s="82">
        <f>'P&amp;L'!J26</f>
        <v>1720</v>
      </c>
      <c r="L26" s="82">
        <f>'P&amp;L'!K26</f>
        <v>1892</v>
      </c>
      <c r="M26" s="82">
        <f>'P&amp;L'!L26</f>
        <v>2081.2</v>
      </c>
      <c r="N26" s="82">
        <f>'P&amp;L'!M26</f>
        <v>2289.32</v>
      </c>
      <c r="O26" s="82">
        <f>'P&amp;L'!N26</f>
        <v>2518.252</v>
      </c>
      <c r="P26" s="82">
        <f>'P&amp;L'!O26</f>
        <v>2770.0772</v>
      </c>
      <c r="Q26" s="82">
        <f>'P&amp;L'!P26</f>
        <v>3047.08492</v>
      </c>
      <c r="R26" s="82">
        <f>'P&amp;L'!Q26</f>
        <v>3351.793412</v>
      </c>
      <c r="S26" s="82">
        <f>'P&amp;L'!R26</f>
        <v>3686.972753</v>
      </c>
      <c r="T26" s="82">
        <f>'P&amp;L'!S26</f>
        <v>4055.670029</v>
      </c>
      <c r="U26" s="82">
        <f>'P&amp;L'!T26</f>
        <v>4461.237031</v>
      </c>
      <c r="V26" s="82">
        <f>'P&amp;L'!U26</f>
        <v>4907.360735</v>
      </c>
      <c r="W26" s="82">
        <f>'P&amp;L'!V26</f>
        <v>5398.096808</v>
      </c>
      <c r="X26" s="82">
        <f>'P&amp;L'!W26</f>
        <v>5937.906489</v>
      </c>
      <c r="Y26" s="82">
        <f>'P&amp;L'!X26</f>
        <v>6531.697138</v>
      </c>
      <c r="Z26" s="82">
        <f>'P&amp;L'!Y26</f>
        <v>7184.866851</v>
      </c>
    </row>
    <row r="27">
      <c r="A27" s="2" t="s">
        <v>103</v>
      </c>
      <c r="B27" s="83" t="s">
        <v>107</v>
      </c>
      <c r="C27" s="82">
        <f>Personnel!C17*2000</f>
        <v>2000</v>
      </c>
      <c r="D27" s="82">
        <f>Personnel!D17*2000</f>
        <v>0</v>
      </c>
      <c r="E27" s="82">
        <f>Personnel!E17*2000</f>
        <v>0</v>
      </c>
      <c r="F27" s="82">
        <f>Personnel!F17*2000</f>
        <v>0</v>
      </c>
      <c r="G27" s="82">
        <f>Personnel!G17*2000</f>
        <v>0</v>
      </c>
      <c r="H27" s="82">
        <f>Personnel!H17*2000</f>
        <v>0</v>
      </c>
      <c r="I27" s="82">
        <f>Personnel!I17*2000</f>
        <v>0</v>
      </c>
      <c r="J27" s="82">
        <f>Personnel!J17*2000</f>
        <v>0</v>
      </c>
      <c r="K27" s="82">
        <f>Personnel!K17*2000</f>
        <v>2000</v>
      </c>
      <c r="L27" s="82">
        <f>Personnel!L17*2000</f>
        <v>4000</v>
      </c>
      <c r="M27" s="82">
        <f>Personnel!M17*2000</f>
        <v>0</v>
      </c>
      <c r="N27" s="82">
        <f>Personnel!N17*2000</f>
        <v>2000</v>
      </c>
      <c r="O27" s="82">
        <f>Personnel!O17*2000</f>
        <v>2000</v>
      </c>
      <c r="P27" s="82">
        <f>Personnel!P17*2000</f>
        <v>2000</v>
      </c>
      <c r="Q27" s="82">
        <f>Personnel!Q17*2000</f>
        <v>0</v>
      </c>
      <c r="R27" s="82">
        <f>Personnel!R17*2000</f>
        <v>4000</v>
      </c>
      <c r="S27" s="82">
        <f>Personnel!S17*2000</f>
        <v>2000</v>
      </c>
      <c r="T27" s="82">
        <f>Personnel!T17*2000</f>
        <v>0</v>
      </c>
      <c r="U27" s="82">
        <f>Personnel!U17*2000</f>
        <v>0</v>
      </c>
      <c r="V27" s="82">
        <f>Personnel!V17*2000</f>
        <v>0</v>
      </c>
      <c r="W27" s="82">
        <f>Personnel!W17*2000</f>
        <v>0</v>
      </c>
      <c r="X27" s="82">
        <f>Personnel!X17*2000</f>
        <v>0</v>
      </c>
      <c r="Y27" s="82">
        <f>Personnel!Y17*2000</f>
        <v>0</v>
      </c>
      <c r="Z27" s="82">
        <f>Personnel!Z17*2000</f>
        <v>0</v>
      </c>
    </row>
    <row r="28">
      <c r="A28" s="2" t="s">
        <v>104</v>
      </c>
      <c r="B28" s="83" t="s">
        <v>108</v>
      </c>
      <c r="C28" s="82"/>
      <c r="D28" s="82">
        <f>'P&amp;L'!B28</f>
        <v>600</v>
      </c>
      <c r="E28" s="82">
        <f>'P&amp;L'!C28</f>
        <v>600</v>
      </c>
      <c r="F28" s="82">
        <f>'P&amp;L'!D28</f>
        <v>600</v>
      </c>
      <c r="G28" s="82">
        <f>'P&amp;L'!E28</f>
        <v>600</v>
      </c>
      <c r="H28" s="82">
        <f>'P&amp;L'!F28</f>
        <v>600</v>
      </c>
      <c r="I28" s="82">
        <f>'P&amp;L'!G28</f>
        <v>600</v>
      </c>
      <c r="J28" s="82">
        <f>'P&amp;L'!H28</f>
        <v>600</v>
      </c>
      <c r="K28" s="82">
        <f>'P&amp;L'!I28</f>
        <v>600</v>
      </c>
      <c r="L28" s="82">
        <f>'P&amp;L'!J28</f>
        <v>1200</v>
      </c>
      <c r="M28" s="82">
        <f>'P&amp;L'!K28</f>
        <v>2400</v>
      </c>
      <c r="N28" s="82">
        <f>'P&amp;L'!L28</f>
        <v>2400</v>
      </c>
      <c r="O28" s="82">
        <f>'P&amp;L'!M28</f>
        <v>3000</v>
      </c>
      <c r="P28" s="82">
        <f>'P&amp;L'!N28</f>
        <v>3600</v>
      </c>
      <c r="Q28" s="82">
        <f>'P&amp;L'!O28</f>
        <v>4200</v>
      </c>
      <c r="R28" s="82">
        <f>'P&amp;L'!P28</f>
        <v>4200</v>
      </c>
      <c r="S28" s="82">
        <f>'P&amp;L'!Q28</f>
        <v>5400</v>
      </c>
      <c r="T28" s="82">
        <f>'P&amp;L'!R28</f>
        <v>6000</v>
      </c>
      <c r="U28" s="82">
        <f>'P&amp;L'!S28</f>
        <v>6000</v>
      </c>
      <c r="V28" s="82">
        <f>'P&amp;L'!T28</f>
        <v>6000</v>
      </c>
      <c r="W28" s="82">
        <f>'P&amp;L'!U28</f>
        <v>6000</v>
      </c>
      <c r="X28" s="82">
        <f>'P&amp;L'!V28</f>
        <v>6000</v>
      </c>
      <c r="Y28" s="82">
        <f>'P&amp;L'!W28</f>
        <v>6000</v>
      </c>
      <c r="Z28" s="82">
        <f>'P&amp;L'!X28</f>
        <v>6000</v>
      </c>
    </row>
    <row r="29">
      <c r="A29" s="2" t="s">
        <v>105</v>
      </c>
      <c r="B29" s="83" t="s">
        <v>109</v>
      </c>
      <c r="C29" s="82"/>
      <c r="D29" s="82"/>
      <c r="E29" s="82"/>
      <c r="F29" s="31">
        <f>sum('P&amp;L'!B29:D29)</f>
        <v>60</v>
      </c>
      <c r="G29" s="22"/>
      <c r="H29" s="22"/>
      <c r="I29" s="22"/>
      <c r="J29" s="31">
        <f>sum('P&amp;L'!F29:H29)</f>
        <v>60</v>
      </c>
      <c r="K29" s="22"/>
      <c r="L29" s="22"/>
      <c r="M29" s="22"/>
      <c r="N29" s="31">
        <f>sum('P&amp;L'!J29:L29)</f>
        <v>200</v>
      </c>
      <c r="O29" s="22"/>
      <c r="P29" s="22"/>
      <c r="Q29" s="22"/>
      <c r="R29" s="31">
        <f>sum('P&amp;L'!N29:P29)</f>
        <v>400</v>
      </c>
      <c r="S29" s="22"/>
      <c r="T29" s="22"/>
      <c r="U29" s="22"/>
      <c r="V29" s="31">
        <f>sum('P&amp;L'!R29:T29)</f>
        <v>600</v>
      </c>
      <c r="W29" s="22"/>
      <c r="X29" s="22"/>
      <c r="Y29" s="22"/>
      <c r="Z29" s="31">
        <f>sum('P&amp;L'!V29:X29)</f>
        <v>600</v>
      </c>
    </row>
    <row r="30">
      <c r="A30" s="11" t="s">
        <v>91</v>
      </c>
      <c r="B30" s="85"/>
      <c r="C30" s="60">
        <f t="shared" ref="C30:Z30" si="8">sum(C26:C29)</f>
        <v>2000</v>
      </c>
      <c r="D30" s="60">
        <f t="shared" si="8"/>
        <v>600</v>
      </c>
      <c r="E30" s="60">
        <f t="shared" si="8"/>
        <v>600</v>
      </c>
      <c r="F30" s="60">
        <f t="shared" si="8"/>
        <v>760</v>
      </c>
      <c r="G30" s="60">
        <f t="shared" si="8"/>
        <v>750</v>
      </c>
      <c r="H30" s="60">
        <f t="shared" si="8"/>
        <v>750</v>
      </c>
      <c r="I30" s="60">
        <f t="shared" si="8"/>
        <v>750</v>
      </c>
      <c r="J30" s="60">
        <f t="shared" si="8"/>
        <v>860</v>
      </c>
      <c r="K30" s="60">
        <f t="shared" si="8"/>
        <v>4320</v>
      </c>
      <c r="L30" s="60">
        <f t="shared" si="8"/>
        <v>7092</v>
      </c>
      <c r="M30" s="60">
        <f t="shared" si="8"/>
        <v>4481.2</v>
      </c>
      <c r="N30" s="60">
        <f t="shared" si="8"/>
        <v>6889.32</v>
      </c>
      <c r="O30" s="60">
        <f t="shared" si="8"/>
        <v>7518.252</v>
      </c>
      <c r="P30" s="60">
        <f t="shared" si="8"/>
        <v>8370.0772</v>
      </c>
      <c r="Q30" s="60">
        <f t="shared" si="8"/>
        <v>7247.08492</v>
      </c>
      <c r="R30" s="60">
        <f t="shared" si="8"/>
        <v>11951.79341</v>
      </c>
      <c r="S30" s="60">
        <f t="shared" si="8"/>
        <v>11086.97275</v>
      </c>
      <c r="T30" s="60">
        <f t="shared" si="8"/>
        <v>10055.67003</v>
      </c>
      <c r="U30" s="60">
        <f t="shared" si="8"/>
        <v>10461.23703</v>
      </c>
      <c r="V30" s="60">
        <f t="shared" si="8"/>
        <v>11507.36073</v>
      </c>
      <c r="W30" s="60">
        <f t="shared" si="8"/>
        <v>11398.09681</v>
      </c>
      <c r="X30" s="60">
        <f t="shared" si="8"/>
        <v>11937.90649</v>
      </c>
      <c r="Y30" s="60">
        <f t="shared" si="8"/>
        <v>12531.69714</v>
      </c>
      <c r="Z30" s="60">
        <f t="shared" si="8"/>
        <v>13784.86685</v>
      </c>
    </row>
    <row r="31">
      <c r="B31" s="49"/>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65" t="s">
        <v>92</v>
      </c>
      <c r="B32" s="66"/>
      <c r="C32" s="57">
        <f t="shared" ref="C32:Z32" si="9">C23+C30</f>
        <v>10333.33333</v>
      </c>
      <c r="D32" s="57">
        <f t="shared" si="9"/>
        <v>8933.333333</v>
      </c>
      <c r="E32" s="57">
        <f t="shared" si="9"/>
        <v>8933.333333</v>
      </c>
      <c r="F32" s="57">
        <f t="shared" si="9"/>
        <v>12700.20833</v>
      </c>
      <c r="G32" s="57">
        <f t="shared" si="9"/>
        <v>9083.333333</v>
      </c>
      <c r="H32" s="57">
        <f t="shared" si="9"/>
        <v>9083.333333</v>
      </c>
      <c r="I32" s="57">
        <f t="shared" si="9"/>
        <v>9083.333333</v>
      </c>
      <c r="J32" s="57">
        <f t="shared" si="9"/>
        <v>12800.20833</v>
      </c>
      <c r="K32" s="57">
        <f t="shared" si="9"/>
        <v>20986.66667</v>
      </c>
      <c r="L32" s="57">
        <f t="shared" si="9"/>
        <v>43758.66667</v>
      </c>
      <c r="M32" s="57">
        <f t="shared" si="9"/>
        <v>41147.86667</v>
      </c>
      <c r="N32" s="57">
        <f t="shared" si="9"/>
        <v>65707.40333</v>
      </c>
      <c r="O32" s="57">
        <f t="shared" si="9"/>
        <v>61684.91867</v>
      </c>
      <c r="P32" s="57">
        <f t="shared" si="9"/>
        <v>72536.74387</v>
      </c>
      <c r="Q32" s="57">
        <f t="shared" si="9"/>
        <v>71413.75159</v>
      </c>
      <c r="R32" s="57">
        <f t="shared" si="9"/>
        <v>120781.9809</v>
      </c>
      <c r="S32" s="57">
        <f t="shared" si="9"/>
        <v>102753.6394</v>
      </c>
      <c r="T32" s="57">
        <f t="shared" si="9"/>
        <v>101722.3367</v>
      </c>
      <c r="U32" s="57">
        <f t="shared" si="9"/>
        <v>102127.9037</v>
      </c>
      <c r="V32" s="57">
        <f t="shared" si="9"/>
        <v>142849.6524</v>
      </c>
      <c r="W32" s="57">
        <f t="shared" si="9"/>
        <v>103064.7635</v>
      </c>
      <c r="X32" s="57">
        <f t="shared" si="9"/>
        <v>103604.5732</v>
      </c>
      <c r="Y32" s="57">
        <f t="shared" si="9"/>
        <v>104198.3638</v>
      </c>
      <c r="Z32" s="57">
        <f t="shared" si="9"/>
        <v>145127.1585</v>
      </c>
    </row>
    <row r="33">
      <c r="B33" s="49"/>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67" t="s">
        <v>110</v>
      </c>
      <c r="B34" s="86"/>
      <c r="C34" s="71">
        <f t="shared" ref="C34:Z34" si="10">C11-C32</f>
        <v>-10283.33333</v>
      </c>
      <c r="D34" s="71">
        <f t="shared" si="10"/>
        <v>-8758.333333</v>
      </c>
      <c r="E34" s="71">
        <f t="shared" si="10"/>
        <v>-8730.333333</v>
      </c>
      <c r="F34" s="71">
        <f t="shared" si="10"/>
        <v>-12408.20833</v>
      </c>
      <c r="G34" s="71">
        <f t="shared" si="10"/>
        <v>-8871.333333</v>
      </c>
      <c r="H34" s="71">
        <f t="shared" si="10"/>
        <v>-8669.333333</v>
      </c>
      <c r="I34" s="71">
        <f t="shared" si="10"/>
        <v>-8427.333333</v>
      </c>
      <c r="J34" s="71">
        <f t="shared" si="10"/>
        <v>-12360.20833</v>
      </c>
      <c r="K34" s="71">
        <f t="shared" si="10"/>
        <v>-19761.09251</v>
      </c>
      <c r="L34" s="71">
        <f t="shared" si="10"/>
        <v>-41153.29844</v>
      </c>
      <c r="M34" s="71">
        <f t="shared" si="10"/>
        <v>-36955.22874</v>
      </c>
      <c r="N34" s="71">
        <f t="shared" si="10"/>
        <v>-59541.47028</v>
      </c>
      <c r="O34" s="71">
        <f t="shared" si="10"/>
        <v>-51572.48902</v>
      </c>
      <c r="P34" s="71">
        <f t="shared" si="10"/>
        <v>-58916.26541</v>
      </c>
      <c r="Q34" s="71">
        <f t="shared" si="10"/>
        <v>-53350.75299</v>
      </c>
      <c r="R34" s="71">
        <f t="shared" si="10"/>
        <v>-97387.97989</v>
      </c>
      <c r="S34" s="71">
        <f t="shared" si="10"/>
        <v>-72965.92908</v>
      </c>
      <c r="T34" s="71">
        <f t="shared" si="10"/>
        <v>-64298.81259</v>
      </c>
      <c r="U34" s="71">
        <f t="shared" si="10"/>
        <v>-55029.08858</v>
      </c>
      <c r="V34" s="71">
        <f t="shared" si="10"/>
        <v>-84342.42401</v>
      </c>
      <c r="W34" s="71">
        <f t="shared" si="10"/>
        <v>-31014.27438</v>
      </c>
      <c r="X34" s="71">
        <f t="shared" si="10"/>
        <v>-15515.76627</v>
      </c>
      <c r="Y34" s="71">
        <f t="shared" si="10"/>
        <v>2844.651065</v>
      </c>
      <c r="Z34" s="71">
        <f t="shared" si="10"/>
        <v>-15728.91164</v>
      </c>
    </row>
    <row r="35">
      <c r="B35" s="49"/>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87" t="s">
        <v>96</v>
      </c>
      <c r="B36" s="88" t="s">
        <v>111</v>
      </c>
      <c r="C36" s="89">
        <f>200000+C34</f>
        <v>189716.6667</v>
      </c>
      <c r="D36" s="89">
        <f t="shared" ref="D36:Z36" si="11">C36+D34</f>
        <v>180958.3333</v>
      </c>
      <c r="E36" s="89">
        <f t="shared" si="11"/>
        <v>172228</v>
      </c>
      <c r="F36" s="89">
        <f t="shared" si="11"/>
        <v>159819.7917</v>
      </c>
      <c r="G36" s="89">
        <f t="shared" si="11"/>
        <v>150948.4583</v>
      </c>
      <c r="H36" s="89">
        <f t="shared" si="11"/>
        <v>142279.125</v>
      </c>
      <c r="I36" s="89">
        <f t="shared" si="11"/>
        <v>133851.7917</v>
      </c>
      <c r="J36" s="89">
        <f t="shared" si="11"/>
        <v>121491.5833</v>
      </c>
      <c r="K36" s="89">
        <f t="shared" si="11"/>
        <v>101730.4908</v>
      </c>
      <c r="L36" s="89">
        <f t="shared" si="11"/>
        <v>60577.19238</v>
      </c>
      <c r="M36" s="89">
        <f t="shared" si="11"/>
        <v>23621.96364</v>
      </c>
      <c r="N36" s="89">
        <f t="shared" si="11"/>
        <v>-35919.50664</v>
      </c>
      <c r="O36" s="89">
        <f t="shared" si="11"/>
        <v>-87491.99566</v>
      </c>
      <c r="P36" s="89">
        <f t="shared" si="11"/>
        <v>-146408.2611</v>
      </c>
      <c r="Q36" s="89">
        <f t="shared" si="11"/>
        <v>-199759.0141</v>
      </c>
      <c r="R36" s="89">
        <f t="shared" si="11"/>
        <v>-297146.994</v>
      </c>
      <c r="S36" s="89">
        <f t="shared" si="11"/>
        <v>-370112.923</v>
      </c>
      <c r="T36" s="89">
        <f t="shared" si="11"/>
        <v>-434411.7356</v>
      </c>
      <c r="U36" s="89">
        <f t="shared" si="11"/>
        <v>-489440.8242</v>
      </c>
      <c r="V36" s="89">
        <f t="shared" si="11"/>
        <v>-573783.2482</v>
      </c>
      <c r="W36" s="89">
        <f t="shared" si="11"/>
        <v>-604797.5226</v>
      </c>
      <c r="X36" s="89">
        <f t="shared" si="11"/>
        <v>-620313.2889</v>
      </c>
      <c r="Y36" s="89">
        <f t="shared" si="11"/>
        <v>-617468.6378</v>
      </c>
      <c r="Z36" s="89">
        <f t="shared" si="11"/>
        <v>-633197.5494</v>
      </c>
    </row>
    <row r="37">
      <c r="A37" s="47"/>
      <c r="B37" s="83"/>
      <c r="C37" s="90">
        <f t="shared" ref="C37:Z37" si="12">C5</f>
        <v>43131</v>
      </c>
      <c r="D37" s="90">
        <f t="shared" si="12"/>
        <v>43159</v>
      </c>
      <c r="E37" s="90">
        <f t="shared" si="12"/>
        <v>43190</v>
      </c>
      <c r="F37" s="90">
        <f t="shared" si="12"/>
        <v>43220</v>
      </c>
      <c r="G37" s="90">
        <f t="shared" si="12"/>
        <v>43251</v>
      </c>
      <c r="H37" s="90">
        <f t="shared" si="12"/>
        <v>43281</v>
      </c>
      <c r="I37" s="90">
        <f t="shared" si="12"/>
        <v>43312</v>
      </c>
      <c r="J37" s="90">
        <f t="shared" si="12"/>
        <v>43343</v>
      </c>
      <c r="K37" s="90">
        <f t="shared" si="12"/>
        <v>43373</v>
      </c>
      <c r="L37" s="90">
        <f t="shared" si="12"/>
        <v>43404</v>
      </c>
      <c r="M37" s="90">
        <f t="shared" si="12"/>
        <v>43434</v>
      </c>
      <c r="N37" s="90">
        <f t="shared" si="12"/>
        <v>43465</v>
      </c>
      <c r="O37" s="90">
        <f t="shared" si="12"/>
        <v>43496</v>
      </c>
      <c r="P37" s="90">
        <f t="shared" si="12"/>
        <v>43524</v>
      </c>
      <c r="Q37" s="90">
        <f t="shared" si="12"/>
        <v>43555</v>
      </c>
      <c r="R37" s="90">
        <f t="shared" si="12"/>
        <v>43585</v>
      </c>
      <c r="S37" s="90">
        <f t="shared" si="12"/>
        <v>43616</v>
      </c>
      <c r="T37" s="90">
        <f t="shared" si="12"/>
        <v>43646</v>
      </c>
      <c r="U37" s="90">
        <f t="shared" si="12"/>
        <v>43677</v>
      </c>
      <c r="V37" s="90">
        <f t="shared" si="12"/>
        <v>43708</v>
      </c>
      <c r="W37" s="90">
        <f t="shared" si="12"/>
        <v>43738</v>
      </c>
      <c r="X37" s="90">
        <f t="shared" si="12"/>
        <v>43769</v>
      </c>
      <c r="Y37" s="90">
        <f t="shared" si="12"/>
        <v>43799</v>
      </c>
      <c r="Z37" s="90">
        <f t="shared" si="12"/>
        <v>43830</v>
      </c>
    </row>
    <row r="38">
      <c r="A38" s="87" t="s">
        <v>96</v>
      </c>
      <c r="B38" s="88" t="s">
        <v>112</v>
      </c>
      <c r="C38" s="89">
        <f>C36</f>
        <v>189716.6667</v>
      </c>
      <c r="D38" s="89">
        <f t="shared" ref="D38:J38" si="13">C38+D34</f>
        <v>180958.3333</v>
      </c>
      <c r="E38" s="89">
        <f t="shared" si="13"/>
        <v>172228</v>
      </c>
      <c r="F38" s="89">
        <f t="shared" si="13"/>
        <v>159819.7917</v>
      </c>
      <c r="G38" s="89">
        <f t="shared" si="13"/>
        <v>150948.4583</v>
      </c>
      <c r="H38" s="89">
        <f t="shared" si="13"/>
        <v>142279.125</v>
      </c>
      <c r="I38" s="89">
        <f t="shared" si="13"/>
        <v>133851.7917</v>
      </c>
      <c r="J38" s="89">
        <f t="shared" si="13"/>
        <v>121491.5833</v>
      </c>
      <c r="K38" s="89">
        <f>J38+K34+'Input  Assumptions'!B17</f>
        <v>601730.4908</v>
      </c>
      <c r="L38" s="89">
        <f t="shared" ref="L38:Z38" si="14">K38+L34</f>
        <v>560577.1924</v>
      </c>
      <c r="M38" s="89">
        <f t="shared" si="14"/>
        <v>523621.9636</v>
      </c>
      <c r="N38" s="89">
        <f t="shared" si="14"/>
        <v>464080.4934</v>
      </c>
      <c r="O38" s="89">
        <f t="shared" si="14"/>
        <v>412508.0043</v>
      </c>
      <c r="P38" s="89">
        <f t="shared" si="14"/>
        <v>353591.7389</v>
      </c>
      <c r="Q38" s="89">
        <f t="shared" si="14"/>
        <v>300240.9859</v>
      </c>
      <c r="R38" s="89">
        <f t="shared" si="14"/>
        <v>202853.006</v>
      </c>
      <c r="S38" s="89">
        <f t="shared" si="14"/>
        <v>129887.077</v>
      </c>
      <c r="T38" s="89">
        <f t="shared" si="14"/>
        <v>65588.26438</v>
      </c>
      <c r="U38" s="89">
        <f t="shared" si="14"/>
        <v>10559.1758</v>
      </c>
      <c r="V38" s="89">
        <f t="shared" si="14"/>
        <v>-73783.2482</v>
      </c>
      <c r="W38" s="89">
        <f t="shared" si="14"/>
        <v>-104797.5226</v>
      </c>
      <c r="X38" s="89">
        <f t="shared" si="14"/>
        <v>-120313.2889</v>
      </c>
      <c r="Y38" s="89">
        <f t="shared" si="14"/>
        <v>-117468.6378</v>
      </c>
      <c r="Z38" s="89">
        <f t="shared" si="14"/>
        <v>-133197.5494</v>
      </c>
    </row>
    <row r="39">
      <c r="B39" s="49"/>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B40" s="49"/>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B41" s="49"/>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B42" s="49"/>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B43" s="49"/>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B44" s="49"/>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B45" s="49"/>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B46" s="49"/>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B47" s="49"/>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B48" s="49"/>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B49" s="49"/>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B50" s="49"/>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B51" s="49"/>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B52" s="49"/>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B53" s="49"/>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B54" s="49"/>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B55" s="49"/>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B56" s="49"/>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B57" s="49"/>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B58" s="49"/>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B59" s="49"/>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B60" s="49"/>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B61" s="49"/>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B62" s="49"/>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B63" s="49"/>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B64" s="49"/>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B65" s="49"/>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B66" s="49"/>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B67" s="49"/>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B68" s="49"/>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B69" s="49"/>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B70" s="49"/>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B71" s="49"/>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B72" s="49"/>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B73" s="49"/>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B74" s="49"/>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B75" s="49"/>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B76" s="49"/>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B77" s="49"/>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B78" s="49"/>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B79" s="49"/>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B80" s="49"/>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B81" s="49"/>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B82" s="49"/>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B83" s="49"/>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B84" s="49"/>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B85" s="49"/>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B86" s="49"/>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B87" s="49"/>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B88" s="49"/>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B89" s="49"/>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B90" s="49"/>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B91" s="49"/>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B92" s="49"/>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B93" s="49"/>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B94" s="49"/>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B95" s="49"/>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B96" s="49"/>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B97" s="49"/>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B98" s="49"/>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B99" s="49"/>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B100" s="49"/>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B101" s="49"/>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B102" s="49"/>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B103" s="49"/>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B104" s="49"/>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B105" s="49"/>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B106" s="49"/>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B107" s="49"/>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B108" s="49"/>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B109" s="49"/>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B110" s="49"/>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B111" s="49"/>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B112" s="49"/>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B113" s="49"/>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B114" s="49"/>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B115" s="49"/>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B116" s="49"/>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B117" s="49"/>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B118" s="49"/>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B119" s="49"/>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B120" s="49"/>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B121" s="49"/>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B122" s="49"/>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B123" s="49"/>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B124" s="49"/>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B125" s="49"/>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B126" s="49"/>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B127" s="49"/>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B128" s="49"/>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B129" s="49"/>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B130" s="49"/>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B131" s="49"/>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B132" s="49"/>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B133" s="49"/>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B134" s="49"/>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B135" s="49"/>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B136" s="49"/>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B137" s="49"/>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B138" s="49"/>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B139" s="49"/>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B140" s="49"/>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B141" s="49"/>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B142" s="49"/>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B143" s="49"/>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B144" s="49"/>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B145" s="49"/>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B146" s="49"/>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B147" s="49"/>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B148" s="49"/>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B149" s="49"/>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B150" s="49"/>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B151" s="49"/>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B152" s="49"/>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B153" s="49"/>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B154" s="49"/>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B155" s="49"/>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B156" s="49"/>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B157" s="49"/>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B158" s="49"/>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B159" s="49"/>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B160" s="49"/>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B161" s="49"/>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B162" s="49"/>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B163" s="49"/>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B164" s="49"/>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B165" s="49"/>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B166" s="49"/>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B167" s="49"/>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B168" s="49"/>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B169" s="49"/>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B170" s="49"/>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B171" s="49"/>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B172" s="49"/>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B173" s="49"/>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B174" s="49"/>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B175" s="49"/>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B176" s="49"/>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B177" s="49"/>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B178" s="49"/>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B179" s="49"/>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B180" s="49"/>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B181" s="49"/>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B182" s="49"/>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B183" s="49"/>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B184" s="49"/>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B185" s="49"/>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B186" s="49"/>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B187" s="49"/>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B188" s="49"/>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B189" s="49"/>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B190" s="49"/>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B191" s="49"/>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B192" s="49"/>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B193" s="49"/>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B194" s="49"/>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B195" s="49"/>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B196" s="49"/>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B197" s="49"/>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B198" s="49"/>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B199" s="49"/>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B200" s="49"/>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B201" s="49"/>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B202" s="49"/>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B203" s="49"/>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B204" s="49"/>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B205" s="49"/>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B206" s="49"/>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B207" s="49"/>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B208" s="49"/>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B209" s="49"/>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B210" s="49"/>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B211" s="49"/>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B212" s="49"/>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B213" s="49"/>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B214" s="49"/>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B215" s="49"/>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B216" s="49"/>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B217" s="49"/>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B218" s="49"/>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B219" s="49"/>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B220" s="49"/>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B221" s="49"/>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B222" s="49"/>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B223" s="49"/>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B224" s="49"/>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B225" s="49"/>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B226" s="49"/>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B227" s="49"/>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B228" s="49"/>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B229" s="49"/>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B230" s="49"/>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B231" s="49"/>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B232" s="49"/>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B233" s="49"/>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B234" s="49"/>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B235" s="49"/>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B236" s="49"/>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B237" s="49"/>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B238" s="49"/>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B239" s="49"/>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B240" s="49"/>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B241" s="49"/>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B242" s="49"/>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B243" s="49"/>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B244" s="49"/>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B245" s="49"/>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B246" s="49"/>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B247" s="49"/>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B248" s="49"/>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B249" s="49"/>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B250" s="49"/>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B251" s="49"/>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B252" s="49"/>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B253" s="49"/>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B254" s="49"/>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B255" s="49"/>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B256" s="49"/>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B257" s="49"/>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B258" s="49"/>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B259" s="49"/>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B260" s="49"/>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B261" s="49"/>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B262" s="49"/>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B263" s="49"/>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B264" s="49"/>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B265" s="49"/>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B266" s="49"/>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B267" s="49"/>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B268" s="49"/>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B269" s="49"/>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B270" s="49"/>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B271" s="49"/>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B272" s="49"/>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B273" s="49"/>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B274" s="49"/>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B275" s="49"/>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B276" s="49"/>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B277" s="49"/>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B278" s="49"/>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B279" s="49"/>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B280" s="49"/>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B281" s="49"/>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B282" s="49"/>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B283" s="49"/>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B284" s="49"/>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B285" s="49"/>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B286" s="49"/>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B287" s="49"/>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B288" s="49"/>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B289" s="49"/>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B290" s="49"/>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B291" s="49"/>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B292" s="49"/>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B293" s="49"/>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B294" s="49"/>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B295" s="49"/>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B296" s="49"/>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B297" s="49"/>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B298" s="49"/>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B299" s="49"/>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B300" s="49"/>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B301" s="49"/>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B302" s="49"/>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B303" s="49"/>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B304" s="49"/>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B305" s="49"/>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B306" s="49"/>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B307" s="49"/>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B308" s="49"/>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B309" s="49"/>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B310" s="49"/>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B311" s="49"/>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B312" s="49"/>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B313" s="49"/>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B314" s="49"/>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B315" s="49"/>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B316" s="49"/>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B317" s="49"/>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B318" s="49"/>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B319" s="49"/>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B320" s="49"/>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B321" s="49"/>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B322" s="49"/>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B323" s="49"/>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B324" s="49"/>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B325" s="49"/>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B326" s="49"/>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B327" s="49"/>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B328" s="49"/>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B329" s="49"/>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B330" s="49"/>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B331" s="49"/>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B332" s="49"/>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B333" s="49"/>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B334" s="49"/>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B335" s="49"/>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B336" s="49"/>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B337" s="49"/>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B338" s="49"/>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B339" s="49"/>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B340" s="49"/>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B341" s="49"/>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B342" s="49"/>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B343" s="49"/>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B344" s="49"/>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B345" s="49"/>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B346" s="49"/>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B347" s="49"/>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B348" s="49"/>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B349" s="49"/>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B350" s="49"/>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B351" s="49"/>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B352" s="49"/>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B353" s="49"/>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B354" s="49"/>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B355" s="49"/>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B356" s="49"/>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B357" s="49"/>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B358" s="49"/>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B359" s="49"/>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B360" s="49"/>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B361" s="49"/>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B362" s="49"/>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B363" s="49"/>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B364" s="49"/>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B365" s="49"/>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B366" s="49"/>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B367" s="49"/>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B368" s="49"/>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B369" s="49"/>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B370" s="49"/>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B371" s="49"/>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B372" s="49"/>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B373" s="49"/>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B374" s="49"/>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B375" s="49"/>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B376" s="49"/>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B377" s="49"/>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B378" s="49"/>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B379" s="49"/>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B380" s="49"/>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B381" s="49"/>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B382" s="49"/>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B383" s="49"/>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B384" s="49"/>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B385" s="49"/>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B386" s="49"/>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B387" s="49"/>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B388" s="49"/>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B389" s="49"/>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B390" s="49"/>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B391" s="49"/>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B392" s="49"/>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B393" s="49"/>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B394" s="49"/>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B395" s="49"/>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B396" s="49"/>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B397" s="49"/>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B398" s="49"/>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B399" s="49"/>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B400" s="49"/>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B401" s="49"/>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B402" s="49"/>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B403" s="49"/>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B404" s="49"/>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B405" s="49"/>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B406" s="49"/>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B407" s="49"/>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B408" s="49"/>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B409" s="49"/>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B410" s="49"/>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B411" s="49"/>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B412" s="49"/>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B413" s="49"/>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B414" s="49"/>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B415" s="49"/>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B416" s="49"/>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B417" s="49"/>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B418" s="49"/>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B419" s="49"/>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B420" s="49"/>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B421" s="49"/>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B422" s="49"/>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B423" s="49"/>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B424" s="49"/>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B425" s="49"/>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B426" s="49"/>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B427" s="49"/>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B428" s="49"/>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B429" s="49"/>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B430" s="49"/>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B431" s="49"/>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B432" s="49"/>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B433" s="49"/>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B434" s="49"/>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B435" s="49"/>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B436" s="49"/>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B437" s="49"/>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B438" s="49"/>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B439" s="49"/>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B440" s="49"/>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B441" s="49"/>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B442" s="49"/>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B443" s="49"/>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B444" s="49"/>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B445" s="49"/>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B446" s="49"/>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B447" s="49"/>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B448" s="49"/>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B449" s="49"/>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B450" s="49"/>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B451" s="49"/>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B452" s="49"/>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B453" s="49"/>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B454" s="49"/>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B455" s="49"/>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B456" s="49"/>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B457" s="49"/>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B458" s="49"/>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B459" s="49"/>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B460" s="49"/>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B461" s="49"/>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B462" s="49"/>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B463" s="49"/>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B464" s="49"/>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B465" s="49"/>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B466" s="49"/>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B467" s="49"/>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B468" s="49"/>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B469" s="49"/>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B470" s="49"/>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B471" s="49"/>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B472" s="49"/>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B473" s="49"/>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B474" s="49"/>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B475" s="49"/>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B476" s="49"/>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B477" s="49"/>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B478" s="49"/>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B479" s="49"/>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B480" s="49"/>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B481" s="49"/>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B482" s="49"/>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B483" s="49"/>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B484" s="49"/>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B485" s="49"/>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B486" s="49"/>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B487" s="49"/>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B488" s="49"/>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B489" s="49"/>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B490" s="49"/>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B491" s="49"/>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B492" s="49"/>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B493" s="49"/>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B494" s="49"/>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B495" s="49"/>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B496" s="49"/>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B497" s="49"/>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B498" s="49"/>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B499" s="49"/>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B500" s="49"/>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B501" s="49"/>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B502" s="49"/>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B503" s="49"/>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B504" s="49"/>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B505" s="49"/>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B506" s="49"/>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B507" s="49"/>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B508" s="49"/>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B509" s="49"/>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B510" s="49"/>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B511" s="49"/>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B512" s="49"/>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B513" s="49"/>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B514" s="49"/>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B515" s="49"/>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B516" s="49"/>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B517" s="49"/>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B518" s="49"/>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B519" s="49"/>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B520" s="49"/>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B521" s="49"/>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B522" s="49"/>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B523" s="49"/>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B524" s="49"/>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B525" s="49"/>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B526" s="49"/>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B527" s="49"/>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B528" s="49"/>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B529" s="49"/>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B530" s="49"/>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B531" s="49"/>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B532" s="49"/>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B533" s="49"/>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B534" s="49"/>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B535" s="49"/>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B536" s="49"/>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B537" s="49"/>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B538" s="49"/>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B539" s="49"/>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B540" s="49"/>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B541" s="49"/>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B542" s="49"/>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B543" s="49"/>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B544" s="49"/>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B545" s="49"/>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B546" s="49"/>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B547" s="49"/>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B548" s="49"/>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B549" s="49"/>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B550" s="49"/>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B551" s="49"/>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B552" s="49"/>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B553" s="49"/>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B554" s="49"/>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B555" s="49"/>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B556" s="49"/>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B557" s="49"/>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B558" s="49"/>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B559" s="49"/>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B560" s="49"/>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B561" s="49"/>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B562" s="49"/>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B563" s="49"/>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B564" s="49"/>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B565" s="49"/>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B566" s="49"/>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B567" s="49"/>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B568" s="49"/>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B569" s="49"/>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B570" s="49"/>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B571" s="49"/>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B572" s="49"/>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B573" s="49"/>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B574" s="49"/>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B575" s="49"/>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B576" s="49"/>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B577" s="49"/>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B578" s="49"/>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B579" s="49"/>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B580" s="49"/>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B581" s="49"/>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B582" s="49"/>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B583" s="49"/>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B584" s="49"/>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B585" s="49"/>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B586" s="49"/>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B587" s="49"/>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B588" s="49"/>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B589" s="49"/>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B590" s="49"/>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B591" s="49"/>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B592" s="49"/>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B593" s="49"/>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B594" s="49"/>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B595" s="49"/>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B596" s="49"/>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B597" s="49"/>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B598" s="49"/>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B599" s="49"/>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B600" s="49"/>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B601" s="49"/>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B602" s="49"/>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B603" s="49"/>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B604" s="49"/>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B605" s="49"/>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B606" s="49"/>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B607" s="49"/>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B608" s="49"/>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B609" s="49"/>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B610" s="49"/>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B611" s="49"/>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B612" s="49"/>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B613" s="49"/>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B614" s="49"/>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B615" s="49"/>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B616" s="49"/>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B617" s="49"/>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B618" s="49"/>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B619" s="49"/>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B620" s="49"/>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B621" s="49"/>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B622" s="49"/>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B623" s="49"/>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B624" s="49"/>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B625" s="49"/>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B626" s="49"/>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B627" s="49"/>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B628" s="49"/>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B629" s="49"/>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B630" s="49"/>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B631" s="49"/>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B632" s="49"/>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B633" s="49"/>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B634" s="49"/>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B635" s="49"/>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B636" s="49"/>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B637" s="49"/>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B638" s="49"/>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B639" s="49"/>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B640" s="49"/>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B641" s="49"/>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B642" s="49"/>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B643" s="49"/>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B644" s="49"/>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B645" s="49"/>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B646" s="49"/>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B647" s="49"/>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B648" s="49"/>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B649" s="49"/>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B650" s="49"/>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B651" s="49"/>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B652" s="49"/>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B653" s="49"/>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B654" s="49"/>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B655" s="49"/>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B656" s="49"/>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B657" s="49"/>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B658" s="49"/>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B659" s="49"/>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B660" s="49"/>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B661" s="49"/>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B662" s="49"/>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B663" s="49"/>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B664" s="49"/>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B665" s="49"/>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B666" s="49"/>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B667" s="49"/>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B668" s="49"/>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B669" s="49"/>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B670" s="49"/>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B671" s="49"/>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B672" s="49"/>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B673" s="49"/>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B674" s="49"/>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B675" s="49"/>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B676" s="49"/>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B677" s="49"/>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B678" s="49"/>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B679" s="49"/>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B680" s="49"/>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B681" s="49"/>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B682" s="49"/>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B683" s="49"/>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B684" s="49"/>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B685" s="49"/>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B686" s="49"/>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B687" s="49"/>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B688" s="49"/>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B689" s="49"/>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B690" s="49"/>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B691" s="49"/>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B692" s="49"/>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B693" s="49"/>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B694" s="49"/>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B695" s="49"/>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B696" s="49"/>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B697" s="49"/>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B698" s="49"/>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B699" s="49"/>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B700" s="49"/>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B701" s="49"/>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B702" s="49"/>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B703" s="49"/>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B704" s="49"/>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B705" s="49"/>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B706" s="49"/>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B707" s="49"/>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B708" s="49"/>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B709" s="49"/>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B710" s="49"/>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B711" s="49"/>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B712" s="49"/>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B713" s="49"/>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B714" s="49"/>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B715" s="49"/>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B716" s="49"/>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B717" s="49"/>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B718" s="49"/>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B719" s="49"/>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B720" s="49"/>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B721" s="49"/>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B722" s="49"/>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B723" s="49"/>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B724" s="49"/>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B725" s="49"/>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B726" s="49"/>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B727" s="49"/>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B728" s="49"/>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B729" s="49"/>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B730" s="49"/>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B731" s="49"/>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B732" s="49"/>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B733" s="49"/>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B734" s="49"/>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B735" s="49"/>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B736" s="49"/>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B737" s="49"/>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B738" s="49"/>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B739" s="49"/>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B740" s="49"/>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B741" s="49"/>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B742" s="49"/>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B743" s="49"/>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B744" s="49"/>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B745" s="49"/>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B746" s="49"/>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B747" s="49"/>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B748" s="49"/>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B749" s="49"/>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B750" s="49"/>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B751" s="49"/>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B752" s="49"/>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B753" s="49"/>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B754" s="49"/>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B755" s="49"/>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B756" s="49"/>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B757" s="49"/>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B758" s="49"/>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B759" s="49"/>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B760" s="49"/>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B761" s="49"/>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B762" s="49"/>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B763" s="49"/>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B764" s="49"/>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B765" s="49"/>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B766" s="49"/>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B767" s="49"/>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B768" s="49"/>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B769" s="49"/>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B770" s="49"/>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B771" s="49"/>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B772" s="49"/>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B773" s="49"/>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B774" s="49"/>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B775" s="49"/>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B776" s="49"/>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B777" s="49"/>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B778" s="49"/>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B779" s="49"/>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B780" s="49"/>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B781" s="49"/>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B782" s="49"/>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B783" s="49"/>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B784" s="49"/>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B785" s="49"/>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B786" s="49"/>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B787" s="49"/>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B788" s="49"/>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B789" s="49"/>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B790" s="49"/>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B791" s="49"/>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B792" s="49"/>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B793" s="49"/>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B794" s="49"/>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B795" s="49"/>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B796" s="49"/>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B797" s="49"/>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B798" s="49"/>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B799" s="49"/>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B800" s="49"/>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B801" s="49"/>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B802" s="49"/>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B803" s="49"/>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B804" s="49"/>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B805" s="49"/>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B806" s="49"/>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B807" s="49"/>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B808" s="49"/>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B809" s="49"/>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B810" s="49"/>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B811" s="49"/>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B812" s="49"/>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B813" s="49"/>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B814" s="49"/>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B815" s="49"/>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B816" s="49"/>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B817" s="49"/>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B818" s="49"/>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B819" s="49"/>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B820" s="49"/>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B821" s="49"/>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B822" s="49"/>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B823" s="49"/>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B824" s="49"/>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B825" s="49"/>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B826" s="49"/>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B827" s="49"/>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B828" s="49"/>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B829" s="49"/>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B830" s="49"/>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B831" s="49"/>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B832" s="49"/>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B833" s="49"/>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B834" s="49"/>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B835" s="49"/>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B836" s="49"/>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B837" s="49"/>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B838" s="49"/>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B839" s="49"/>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B840" s="49"/>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B841" s="49"/>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B842" s="49"/>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B843" s="49"/>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B844" s="49"/>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B845" s="49"/>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B846" s="49"/>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B847" s="49"/>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B848" s="49"/>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B849" s="49"/>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B850" s="49"/>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B851" s="49"/>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B852" s="49"/>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B853" s="49"/>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B854" s="49"/>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B855" s="49"/>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B856" s="49"/>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B857" s="49"/>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B858" s="49"/>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B859" s="49"/>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B860" s="49"/>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B861" s="49"/>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B862" s="49"/>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B863" s="49"/>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B864" s="49"/>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B865" s="49"/>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B866" s="49"/>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B867" s="49"/>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B868" s="49"/>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B869" s="49"/>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B870" s="49"/>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B871" s="49"/>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B872" s="49"/>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B873" s="49"/>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B874" s="49"/>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B875" s="49"/>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B876" s="49"/>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B877" s="49"/>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B878" s="49"/>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B879" s="49"/>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B880" s="49"/>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B881" s="49"/>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B882" s="49"/>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B883" s="49"/>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B884" s="49"/>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B885" s="49"/>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B886" s="49"/>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B887" s="49"/>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B888" s="49"/>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B889" s="49"/>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B890" s="49"/>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B891" s="49"/>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B892" s="49"/>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B893" s="49"/>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B894" s="49"/>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B895" s="49"/>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B896" s="49"/>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B897" s="49"/>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B898" s="49"/>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B899" s="49"/>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B900" s="49"/>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B901" s="49"/>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B902" s="49"/>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B903" s="49"/>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B904" s="49"/>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B905" s="49"/>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B906" s="49"/>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B907" s="49"/>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B908" s="49"/>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B909" s="49"/>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B910" s="49"/>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B911" s="49"/>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B912" s="49"/>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B913" s="49"/>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B914" s="49"/>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B915" s="49"/>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B916" s="49"/>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B917" s="49"/>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B918" s="49"/>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B919" s="49"/>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B920" s="49"/>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B921" s="49"/>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B922" s="49"/>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B923" s="49"/>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B924" s="49"/>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B925" s="49"/>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B926" s="49"/>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B927" s="49"/>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B928" s="49"/>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B929" s="49"/>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B930" s="49"/>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B931" s="49"/>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B932" s="49"/>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B933" s="49"/>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B934" s="49"/>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B935" s="49"/>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B936" s="49"/>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B937" s="49"/>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B938" s="49"/>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B939" s="49"/>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B940" s="49"/>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B941" s="49"/>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B942" s="49"/>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B943" s="49"/>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B944" s="49"/>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B945" s="49"/>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B946" s="49"/>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B947" s="49"/>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B948" s="49"/>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B949" s="49"/>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B950" s="49"/>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B951" s="49"/>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B952" s="49"/>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B953" s="49"/>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B954" s="49"/>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B955" s="49"/>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B956" s="49"/>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B957" s="49"/>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B958" s="49"/>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B959" s="49"/>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B960" s="49"/>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B961" s="49"/>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B962" s="49"/>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B963" s="49"/>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B964" s="49"/>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B965" s="49"/>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B966" s="49"/>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B967" s="49"/>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B968" s="49"/>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B969" s="49"/>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B970" s="49"/>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B971" s="49"/>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B972" s="49"/>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B973" s="49"/>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B974" s="49"/>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B975" s="49"/>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B976" s="49"/>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B977" s="49"/>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B978" s="49"/>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B979" s="49"/>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B980" s="49"/>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B981" s="49"/>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B982" s="49"/>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B983" s="49"/>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B984" s="49"/>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B985" s="49"/>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B986" s="49"/>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B987" s="49"/>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B988" s="49"/>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B989" s="49"/>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B990" s="49"/>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B991" s="49"/>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B992" s="49"/>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B993" s="49"/>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B994" s="49"/>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B995" s="49"/>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B996" s="49"/>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B997" s="49"/>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B998" s="49"/>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B999" s="49"/>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B1000" s="49"/>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B1001" s="49"/>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B1002" s="49"/>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B1003" s="49"/>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B1004" s="49"/>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row>
    <row r="1005">
      <c r="B1005" s="49"/>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row>
    <row r="1006">
      <c r="B1006" s="49"/>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row>
    <row r="1007">
      <c r="B1007" s="49"/>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row>
    <row r="1008">
      <c r="B1008" s="49"/>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row>
    <row r="1009">
      <c r="B1009" s="49"/>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row>
  </sheetData>
  <conditionalFormatting sqref="A4:Z4">
    <cfRule type="containsText" dxfId="0" priority="1" operator="containsText" text="Actual">
      <formula>NOT(ISERROR(SEARCH(("Actual"),(A4))))</formula>
    </cfRule>
  </conditionalFormatting>
  <conditionalFormatting sqref="A4:Z4">
    <cfRule type="containsText" dxfId="1" priority="2" operator="containsText" text="Fcst">
      <formula>NOT(ISERROR(SEARCH(("Fcst"),(A4))))</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2.63" defaultRowHeight="15.75"/>
  <cols>
    <col customWidth="1" min="3" max="3" width="6.13"/>
    <col customWidth="1" min="4" max="5" width="6.25"/>
    <col customWidth="1" min="6" max="6" width="6.13"/>
    <col customWidth="1" min="7" max="7" width="6.5"/>
    <col customWidth="1" min="8" max="8" width="6.25"/>
    <col customWidth="1" min="9" max="9" width="6.0"/>
    <col customWidth="1" min="10" max="10" width="6.5"/>
    <col customWidth="1" min="11" max="26" width="6.88"/>
  </cols>
  <sheetData>
    <row r="1">
      <c r="A1" s="4" t="s">
        <v>97</v>
      </c>
      <c r="B1" s="91"/>
      <c r="C1" s="49">
        <f t="shared" ref="C1:Z1" si="1">year(C5)</f>
        <v>2018</v>
      </c>
      <c r="D1" s="49">
        <f t="shared" si="1"/>
        <v>2018</v>
      </c>
      <c r="E1" s="49">
        <f t="shared" si="1"/>
        <v>2018</v>
      </c>
      <c r="F1" s="49">
        <f t="shared" si="1"/>
        <v>2018</v>
      </c>
      <c r="G1" s="49">
        <f t="shared" si="1"/>
        <v>2018</v>
      </c>
      <c r="H1" s="49">
        <f t="shared" si="1"/>
        <v>2018</v>
      </c>
      <c r="I1" s="49">
        <f t="shared" si="1"/>
        <v>2018</v>
      </c>
      <c r="J1" s="49">
        <f t="shared" si="1"/>
        <v>2018</v>
      </c>
      <c r="K1" s="49">
        <f t="shared" si="1"/>
        <v>2018</v>
      </c>
      <c r="L1" s="49">
        <f t="shared" si="1"/>
        <v>2018</v>
      </c>
      <c r="M1" s="49">
        <f t="shared" si="1"/>
        <v>2018</v>
      </c>
      <c r="N1" s="49">
        <f t="shared" si="1"/>
        <v>2018</v>
      </c>
      <c r="O1" s="49">
        <f t="shared" si="1"/>
        <v>2019</v>
      </c>
      <c r="P1" s="49">
        <f t="shared" si="1"/>
        <v>2019</v>
      </c>
      <c r="Q1" s="49">
        <f t="shared" si="1"/>
        <v>2019</v>
      </c>
      <c r="R1" s="49">
        <f t="shared" si="1"/>
        <v>2019</v>
      </c>
      <c r="S1" s="49">
        <f t="shared" si="1"/>
        <v>2019</v>
      </c>
      <c r="T1" s="49">
        <f t="shared" si="1"/>
        <v>2019</v>
      </c>
      <c r="U1" s="49">
        <f t="shared" si="1"/>
        <v>2019</v>
      </c>
      <c r="V1" s="49">
        <f t="shared" si="1"/>
        <v>2019</v>
      </c>
      <c r="W1" s="49">
        <f t="shared" si="1"/>
        <v>2019</v>
      </c>
      <c r="X1" s="49">
        <f t="shared" si="1"/>
        <v>2019</v>
      </c>
      <c r="Y1" s="49">
        <f t="shared" si="1"/>
        <v>2019</v>
      </c>
      <c r="Z1" s="49">
        <f t="shared" si="1"/>
        <v>2019</v>
      </c>
    </row>
    <row r="2">
      <c r="A2" s="4" t="s">
        <v>98</v>
      </c>
      <c r="B2" s="91"/>
      <c r="C2" s="49" t="str">
        <f t="shared" ref="C2:Z2" si="2">if(month(C5)&lt;7,"H1 ","H2 ")</f>
        <v>H1 </v>
      </c>
      <c r="D2" s="49" t="str">
        <f t="shared" si="2"/>
        <v>H1 </v>
      </c>
      <c r="E2" s="49" t="str">
        <f t="shared" si="2"/>
        <v>H1 </v>
      </c>
      <c r="F2" s="49" t="str">
        <f t="shared" si="2"/>
        <v>H1 </v>
      </c>
      <c r="G2" s="49" t="str">
        <f t="shared" si="2"/>
        <v>H1 </v>
      </c>
      <c r="H2" s="49" t="str">
        <f t="shared" si="2"/>
        <v>H1 </v>
      </c>
      <c r="I2" s="49" t="str">
        <f t="shared" si="2"/>
        <v>H2 </v>
      </c>
      <c r="J2" s="49" t="str">
        <f t="shared" si="2"/>
        <v>H2 </v>
      </c>
      <c r="K2" s="49" t="str">
        <f t="shared" si="2"/>
        <v>H2 </v>
      </c>
      <c r="L2" s="49" t="str">
        <f t="shared" si="2"/>
        <v>H2 </v>
      </c>
      <c r="M2" s="49" t="str">
        <f t="shared" si="2"/>
        <v>H2 </v>
      </c>
      <c r="N2" s="49" t="str">
        <f t="shared" si="2"/>
        <v>H2 </v>
      </c>
      <c r="O2" s="49" t="str">
        <f t="shared" si="2"/>
        <v>H1 </v>
      </c>
      <c r="P2" s="49" t="str">
        <f t="shared" si="2"/>
        <v>H1 </v>
      </c>
      <c r="Q2" s="49" t="str">
        <f t="shared" si="2"/>
        <v>H1 </v>
      </c>
      <c r="R2" s="49" t="str">
        <f t="shared" si="2"/>
        <v>H1 </v>
      </c>
      <c r="S2" s="49" t="str">
        <f t="shared" si="2"/>
        <v>H1 </v>
      </c>
      <c r="T2" s="49" t="str">
        <f t="shared" si="2"/>
        <v>H1 </v>
      </c>
      <c r="U2" s="49" t="str">
        <f t="shared" si="2"/>
        <v>H2 </v>
      </c>
      <c r="V2" s="49" t="str">
        <f t="shared" si="2"/>
        <v>H2 </v>
      </c>
      <c r="W2" s="49" t="str">
        <f t="shared" si="2"/>
        <v>H2 </v>
      </c>
      <c r="X2" s="49" t="str">
        <f t="shared" si="2"/>
        <v>H2 </v>
      </c>
      <c r="Y2" s="49" t="str">
        <f t="shared" si="2"/>
        <v>H2 </v>
      </c>
      <c r="Z2" s="49" t="str">
        <f t="shared" si="2"/>
        <v>H2 </v>
      </c>
    </row>
    <row r="3">
      <c r="A3" s="4" t="s">
        <v>99</v>
      </c>
      <c r="B3" s="91"/>
      <c r="C3" s="49" t="str">
        <f t="shared" ref="C3:Z3" si="3">if(month(C5)&lt;4,"Q1 ",if(month(C5)&lt;7,"Q2 ",if(month(C5)&lt;10,"Q3 ","Q4 ")))</f>
        <v>Q1 </v>
      </c>
      <c r="D3" s="49" t="str">
        <f t="shared" si="3"/>
        <v>Q1 </v>
      </c>
      <c r="E3" s="49" t="str">
        <f t="shared" si="3"/>
        <v>Q1 </v>
      </c>
      <c r="F3" s="49" t="str">
        <f t="shared" si="3"/>
        <v>Q2 </v>
      </c>
      <c r="G3" s="49" t="str">
        <f t="shared" si="3"/>
        <v>Q2 </v>
      </c>
      <c r="H3" s="49" t="str">
        <f t="shared" si="3"/>
        <v>Q2 </v>
      </c>
      <c r="I3" s="49" t="str">
        <f t="shared" si="3"/>
        <v>Q3 </v>
      </c>
      <c r="J3" s="49" t="str">
        <f t="shared" si="3"/>
        <v>Q3 </v>
      </c>
      <c r="K3" s="49" t="str">
        <f t="shared" si="3"/>
        <v>Q3 </v>
      </c>
      <c r="L3" s="49" t="str">
        <f t="shared" si="3"/>
        <v>Q4 </v>
      </c>
      <c r="M3" s="49" t="str">
        <f t="shared" si="3"/>
        <v>Q4 </v>
      </c>
      <c r="N3" s="49" t="str">
        <f t="shared" si="3"/>
        <v>Q4 </v>
      </c>
      <c r="O3" s="49" t="str">
        <f t="shared" si="3"/>
        <v>Q1 </v>
      </c>
      <c r="P3" s="49" t="str">
        <f t="shared" si="3"/>
        <v>Q1 </v>
      </c>
      <c r="Q3" s="49" t="str">
        <f t="shared" si="3"/>
        <v>Q1 </v>
      </c>
      <c r="R3" s="49" t="str">
        <f t="shared" si="3"/>
        <v>Q2 </v>
      </c>
      <c r="S3" s="49" t="str">
        <f t="shared" si="3"/>
        <v>Q2 </v>
      </c>
      <c r="T3" s="49" t="str">
        <f t="shared" si="3"/>
        <v>Q2 </v>
      </c>
      <c r="U3" s="49" t="str">
        <f t="shared" si="3"/>
        <v>Q3 </v>
      </c>
      <c r="V3" s="49" t="str">
        <f t="shared" si="3"/>
        <v>Q3 </v>
      </c>
      <c r="W3" s="49" t="str">
        <f t="shared" si="3"/>
        <v>Q3 </v>
      </c>
      <c r="X3" s="49" t="str">
        <f t="shared" si="3"/>
        <v>Q4 </v>
      </c>
      <c r="Y3" s="49" t="str">
        <f t="shared" si="3"/>
        <v>Q4 </v>
      </c>
      <c r="Z3" s="49" t="str">
        <f t="shared" si="3"/>
        <v>Q4 </v>
      </c>
    </row>
    <row r="4">
      <c r="B4" s="92"/>
      <c r="C4" s="78" t="s">
        <v>68</v>
      </c>
      <c r="D4" s="78" t="s">
        <v>68</v>
      </c>
      <c r="E4" s="78" t="s">
        <v>68</v>
      </c>
      <c r="F4" s="78" t="s">
        <v>68</v>
      </c>
      <c r="G4" s="78" t="s">
        <v>68</v>
      </c>
      <c r="H4" s="78" t="s">
        <v>68</v>
      </c>
      <c r="I4" s="78" t="s">
        <v>68</v>
      </c>
      <c r="J4" s="78" t="s">
        <v>68</v>
      </c>
      <c r="K4" s="78" t="s">
        <v>66</v>
      </c>
      <c r="L4" s="78" t="s">
        <v>66</v>
      </c>
      <c r="M4" s="78" t="s">
        <v>66</v>
      </c>
      <c r="N4" s="78" t="s">
        <v>66</v>
      </c>
      <c r="O4" s="78" t="s">
        <v>66</v>
      </c>
      <c r="P4" s="78" t="s">
        <v>66</v>
      </c>
      <c r="Q4" s="78" t="s">
        <v>66</v>
      </c>
      <c r="R4" s="78" t="s">
        <v>66</v>
      </c>
      <c r="S4" s="78" t="s">
        <v>66</v>
      </c>
      <c r="T4" s="78" t="s">
        <v>66</v>
      </c>
      <c r="U4" s="78" t="s">
        <v>66</v>
      </c>
      <c r="V4" s="78" t="s">
        <v>66</v>
      </c>
      <c r="W4" s="78" t="s">
        <v>66</v>
      </c>
      <c r="X4" s="78" t="s">
        <v>66</v>
      </c>
      <c r="Y4" s="78" t="s">
        <v>66</v>
      </c>
      <c r="Z4" s="78" t="s">
        <v>66</v>
      </c>
    </row>
    <row r="5">
      <c r="A5" s="13" t="s">
        <v>113</v>
      </c>
      <c r="B5" s="76" t="s">
        <v>114</v>
      </c>
      <c r="C5" s="79">
        <v>43131.0</v>
      </c>
      <c r="D5" s="80">
        <f t="shared" ref="D5:Z5" si="4">EOMONTH(C5,1)</f>
        <v>43159</v>
      </c>
      <c r="E5" s="80">
        <f t="shared" si="4"/>
        <v>43190</v>
      </c>
      <c r="F5" s="80">
        <f t="shared" si="4"/>
        <v>43220</v>
      </c>
      <c r="G5" s="80">
        <f t="shared" si="4"/>
        <v>43251</v>
      </c>
      <c r="H5" s="80">
        <f t="shared" si="4"/>
        <v>43281</v>
      </c>
      <c r="I5" s="80">
        <f t="shared" si="4"/>
        <v>43312</v>
      </c>
      <c r="J5" s="80">
        <f t="shared" si="4"/>
        <v>43343</v>
      </c>
      <c r="K5" s="80">
        <f t="shared" si="4"/>
        <v>43373</v>
      </c>
      <c r="L5" s="80">
        <f t="shared" si="4"/>
        <v>43404</v>
      </c>
      <c r="M5" s="80">
        <f t="shared" si="4"/>
        <v>43434</v>
      </c>
      <c r="N5" s="80">
        <f t="shared" si="4"/>
        <v>43465</v>
      </c>
      <c r="O5" s="80">
        <f t="shared" si="4"/>
        <v>43496</v>
      </c>
      <c r="P5" s="80">
        <f t="shared" si="4"/>
        <v>43524</v>
      </c>
      <c r="Q5" s="80">
        <f t="shared" si="4"/>
        <v>43555</v>
      </c>
      <c r="R5" s="80">
        <f t="shared" si="4"/>
        <v>43585</v>
      </c>
      <c r="S5" s="80">
        <f t="shared" si="4"/>
        <v>43616</v>
      </c>
      <c r="T5" s="80">
        <f t="shared" si="4"/>
        <v>43646</v>
      </c>
      <c r="U5" s="80">
        <f t="shared" si="4"/>
        <v>43677</v>
      </c>
      <c r="V5" s="80">
        <f t="shared" si="4"/>
        <v>43708</v>
      </c>
      <c r="W5" s="80">
        <f t="shared" si="4"/>
        <v>43738</v>
      </c>
      <c r="X5" s="80">
        <f t="shared" si="4"/>
        <v>43769</v>
      </c>
      <c r="Y5" s="80">
        <f t="shared" si="4"/>
        <v>43799</v>
      </c>
      <c r="Z5" s="80">
        <f t="shared" si="4"/>
        <v>43830</v>
      </c>
    </row>
    <row r="6">
      <c r="A6" s="2" t="s">
        <v>85</v>
      </c>
      <c r="B6" s="93">
        <v>100000.0</v>
      </c>
      <c r="C6" s="82">
        <f t="shared" ref="C6:Z6" si="5">C20*($B6/12)</f>
        <v>8333.333333</v>
      </c>
      <c r="D6" s="82">
        <f t="shared" si="5"/>
        <v>8333.333333</v>
      </c>
      <c r="E6" s="82">
        <f t="shared" si="5"/>
        <v>8333.333333</v>
      </c>
      <c r="F6" s="82">
        <f t="shared" si="5"/>
        <v>8333.333333</v>
      </c>
      <c r="G6" s="82">
        <f t="shared" si="5"/>
        <v>8333.333333</v>
      </c>
      <c r="H6" s="82">
        <f t="shared" si="5"/>
        <v>8333.333333</v>
      </c>
      <c r="I6" s="82">
        <f t="shared" si="5"/>
        <v>8333.333333</v>
      </c>
      <c r="J6" s="82">
        <f t="shared" si="5"/>
        <v>8333.333333</v>
      </c>
      <c r="K6" s="82">
        <f t="shared" si="5"/>
        <v>8333.333333</v>
      </c>
      <c r="L6" s="82">
        <f t="shared" si="5"/>
        <v>8333.333333</v>
      </c>
      <c r="M6" s="82">
        <f t="shared" si="5"/>
        <v>8333.333333</v>
      </c>
      <c r="N6" s="82">
        <f t="shared" si="5"/>
        <v>8333.333333</v>
      </c>
      <c r="O6" s="82">
        <f t="shared" si="5"/>
        <v>8333.333333</v>
      </c>
      <c r="P6" s="82">
        <f t="shared" si="5"/>
        <v>8333.333333</v>
      </c>
      <c r="Q6" s="82">
        <f t="shared" si="5"/>
        <v>8333.333333</v>
      </c>
      <c r="R6" s="82">
        <f t="shared" si="5"/>
        <v>8333.333333</v>
      </c>
      <c r="S6" s="82">
        <f t="shared" si="5"/>
        <v>8333.333333</v>
      </c>
      <c r="T6" s="82">
        <f t="shared" si="5"/>
        <v>8333.333333</v>
      </c>
      <c r="U6" s="82">
        <f t="shared" si="5"/>
        <v>8333.333333</v>
      </c>
      <c r="V6" s="82">
        <f t="shared" si="5"/>
        <v>8333.333333</v>
      </c>
      <c r="W6" s="82">
        <f t="shared" si="5"/>
        <v>8333.333333</v>
      </c>
      <c r="X6" s="82">
        <f t="shared" si="5"/>
        <v>8333.333333</v>
      </c>
      <c r="Y6" s="82">
        <f t="shared" si="5"/>
        <v>8333.333333</v>
      </c>
      <c r="Z6" s="82">
        <f t="shared" si="5"/>
        <v>8333.333333</v>
      </c>
    </row>
    <row r="7">
      <c r="A7" s="37" t="s">
        <v>86</v>
      </c>
      <c r="B7" s="93">
        <v>120000.0</v>
      </c>
      <c r="C7" s="82">
        <f t="shared" ref="C7:Z7" si="6">C21*($B7/12)</f>
        <v>0</v>
      </c>
      <c r="D7" s="82">
        <f t="shared" si="6"/>
        <v>0</v>
      </c>
      <c r="E7" s="82">
        <f t="shared" si="6"/>
        <v>0</v>
      </c>
      <c r="F7" s="82">
        <f t="shared" si="6"/>
        <v>0</v>
      </c>
      <c r="G7" s="82">
        <f t="shared" si="6"/>
        <v>0</v>
      </c>
      <c r="H7" s="82">
        <f t="shared" si="6"/>
        <v>0</v>
      </c>
      <c r="I7" s="82">
        <f t="shared" si="6"/>
        <v>0</v>
      </c>
      <c r="J7" s="82">
        <f t="shared" si="6"/>
        <v>0</v>
      </c>
      <c r="K7" s="82">
        <f t="shared" si="6"/>
        <v>0</v>
      </c>
      <c r="L7" s="82">
        <f t="shared" si="6"/>
        <v>20000</v>
      </c>
      <c r="M7" s="82">
        <f t="shared" si="6"/>
        <v>20000</v>
      </c>
      <c r="N7" s="82">
        <f t="shared" si="6"/>
        <v>20000</v>
      </c>
      <c r="O7" s="82">
        <f t="shared" si="6"/>
        <v>20000</v>
      </c>
      <c r="P7" s="82">
        <f t="shared" si="6"/>
        <v>30000</v>
      </c>
      <c r="Q7" s="82">
        <f t="shared" si="6"/>
        <v>30000</v>
      </c>
      <c r="R7" s="82">
        <f t="shared" si="6"/>
        <v>40000</v>
      </c>
      <c r="S7" s="82">
        <f t="shared" si="6"/>
        <v>40000</v>
      </c>
      <c r="T7" s="82">
        <f t="shared" si="6"/>
        <v>40000</v>
      </c>
      <c r="U7" s="82">
        <f t="shared" si="6"/>
        <v>40000</v>
      </c>
      <c r="V7" s="82">
        <f t="shared" si="6"/>
        <v>40000</v>
      </c>
      <c r="W7" s="82">
        <f t="shared" si="6"/>
        <v>40000</v>
      </c>
      <c r="X7" s="82">
        <f t="shared" si="6"/>
        <v>40000</v>
      </c>
      <c r="Y7" s="82">
        <f t="shared" si="6"/>
        <v>40000</v>
      </c>
      <c r="Z7" s="82">
        <f t="shared" si="6"/>
        <v>40000</v>
      </c>
    </row>
    <row r="8">
      <c r="A8" s="37" t="s">
        <v>87</v>
      </c>
      <c r="B8" s="93">
        <v>100000.0</v>
      </c>
      <c r="C8" s="82">
        <f t="shared" ref="C8:Z8" si="7">C22*($B8/12)</f>
        <v>0</v>
      </c>
      <c r="D8" s="82">
        <f t="shared" si="7"/>
        <v>0</v>
      </c>
      <c r="E8" s="82">
        <f t="shared" si="7"/>
        <v>0</v>
      </c>
      <c r="F8" s="82">
        <f t="shared" si="7"/>
        <v>0</v>
      </c>
      <c r="G8" s="82">
        <f t="shared" si="7"/>
        <v>0</v>
      </c>
      <c r="H8" s="82">
        <f t="shared" si="7"/>
        <v>0</v>
      </c>
      <c r="I8" s="82">
        <f t="shared" si="7"/>
        <v>0</v>
      </c>
      <c r="J8" s="82">
        <f t="shared" si="7"/>
        <v>0</v>
      </c>
      <c r="K8" s="82">
        <f t="shared" si="7"/>
        <v>8333.333333</v>
      </c>
      <c r="L8" s="82">
        <f t="shared" si="7"/>
        <v>8333.333333</v>
      </c>
      <c r="M8" s="82">
        <f t="shared" si="7"/>
        <v>8333.333333</v>
      </c>
      <c r="N8" s="82">
        <f t="shared" si="7"/>
        <v>8333.333333</v>
      </c>
      <c r="O8" s="82">
        <f t="shared" si="7"/>
        <v>16666.66667</v>
      </c>
      <c r="P8" s="82">
        <f t="shared" si="7"/>
        <v>16666.66667</v>
      </c>
      <c r="Q8" s="82">
        <f t="shared" si="7"/>
        <v>16666.66667</v>
      </c>
      <c r="R8" s="82">
        <f t="shared" si="7"/>
        <v>25000</v>
      </c>
      <c r="S8" s="82">
        <f t="shared" si="7"/>
        <v>25000</v>
      </c>
      <c r="T8" s="82">
        <f t="shared" si="7"/>
        <v>25000</v>
      </c>
      <c r="U8" s="82">
        <f t="shared" si="7"/>
        <v>25000</v>
      </c>
      <c r="V8" s="82">
        <f t="shared" si="7"/>
        <v>25000</v>
      </c>
      <c r="W8" s="82">
        <f t="shared" si="7"/>
        <v>25000</v>
      </c>
      <c r="X8" s="82">
        <f t="shared" si="7"/>
        <v>25000</v>
      </c>
      <c r="Y8" s="82">
        <f t="shared" si="7"/>
        <v>25000</v>
      </c>
      <c r="Z8" s="82">
        <f t="shared" si="7"/>
        <v>25000</v>
      </c>
    </row>
    <row r="9">
      <c r="A9" s="37" t="s">
        <v>88</v>
      </c>
      <c r="B9" s="93">
        <v>110000.0</v>
      </c>
      <c r="C9" s="82">
        <f t="shared" ref="C9:Z9" si="8">C23*($B9/12)</f>
        <v>0</v>
      </c>
      <c r="D9" s="82">
        <f t="shared" si="8"/>
        <v>0</v>
      </c>
      <c r="E9" s="82">
        <f t="shared" si="8"/>
        <v>0</v>
      </c>
      <c r="F9" s="82">
        <f t="shared" si="8"/>
        <v>0</v>
      </c>
      <c r="G9" s="82">
        <f t="shared" si="8"/>
        <v>0</v>
      </c>
      <c r="H9" s="82">
        <f t="shared" si="8"/>
        <v>0</v>
      </c>
      <c r="I9" s="82">
        <f t="shared" si="8"/>
        <v>0</v>
      </c>
      <c r="J9" s="82">
        <f t="shared" si="8"/>
        <v>0</v>
      </c>
      <c r="K9" s="82">
        <f t="shared" si="8"/>
        <v>0</v>
      </c>
      <c r="L9" s="82">
        <f t="shared" si="8"/>
        <v>0</v>
      </c>
      <c r="M9" s="82">
        <f t="shared" si="8"/>
        <v>0</v>
      </c>
      <c r="N9" s="82">
        <f t="shared" si="8"/>
        <v>9166.666667</v>
      </c>
      <c r="O9" s="82">
        <f t="shared" si="8"/>
        <v>9166.666667</v>
      </c>
      <c r="P9" s="82">
        <f t="shared" si="8"/>
        <v>9166.666667</v>
      </c>
      <c r="Q9" s="82">
        <f t="shared" si="8"/>
        <v>9166.666667</v>
      </c>
      <c r="R9" s="82">
        <f t="shared" si="8"/>
        <v>9166.666667</v>
      </c>
      <c r="S9" s="82">
        <f t="shared" si="8"/>
        <v>18333.33333</v>
      </c>
      <c r="T9" s="82">
        <f t="shared" si="8"/>
        <v>18333.33333</v>
      </c>
      <c r="U9" s="82">
        <f t="shared" si="8"/>
        <v>18333.33333</v>
      </c>
      <c r="V9" s="82">
        <f t="shared" si="8"/>
        <v>18333.33333</v>
      </c>
      <c r="W9" s="82">
        <f t="shared" si="8"/>
        <v>18333.33333</v>
      </c>
      <c r="X9" s="82">
        <f t="shared" si="8"/>
        <v>18333.33333</v>
      </c>
      <c r="Y9" s="82">
        <f t="shared" si="8"/>
        <v>18333.33333</v>
      </c>
      <c r="Z9" s="82">
        <f t="shared" si="8"/>
        <v>18333.33333</v>
      </c>
    </row>
    <row r="10">
      <c r="A10" s="13" t="s">
        <v>115</v>
      </c>
      <c r="B10" s="92"/>
      <c r="C10" s="59">
        <f t="shared" ref="C10:Z10" si="9">sum(C6:C9)</f>
        <v>8333.333333</v>
      </c>
      <c r="D10" s="59">
        <f t="shared" si="9"/>
        <v>8333.333333</v>
      </c>
      <c r="E10" s="59">
        <f t="shared" si="9"/>
        <v>8333.333333</v>
      </c>
      <c r="F10" s="59">
        <f t="shared" si="9"/>
        <v>8333.333333</v>
      </c>
      <c r="G10" s="59">
        <f t="shared" si="9"/>
        <v>8333.333333</v>
      </c>
      <c r="H10" s="59">
        <f t="shared" si="9"/>
        <v>8333.333333</v>
      </c>
      <c r="I10" s="59">
        <f t="shared" si="9"/>
        <v>8333.333333</v>
      </c>
      <c r="J10" s="59">
        <f t="shared" si="9"/>
        <v>8333.333333</v>
      </c>
      <c r="K10" s="59">
        <f t="shared" si="9"/>
        <v>16666.66667</v>
      </c>
      <c r="L10" s="59">
        <f t="shared" si="9"/>
        <v>36666.66667</v>
      </c>
      <c r="M10" s="59">
        <f t="shared" si="9"/>
        <v>36666.66667</v>
      </c>
      <c r="N10" s="59">
        <f t="shared" si="9"/>
        <v>45833.33333</v>
      </c>
      <c r="O10" s="59">
        <f t="shared" si="9"/>
        <v>54166.66667</v>
      </c>
      <c r="P10" s="59">
        <f t="shared" si="9"/>
        <v>64166.66667</v>
      </c>
      <c r="Q10" s="59">
        <f t="shared" si="9"/>
        <v>64166.66667</v>
      </c>
      <c r="R10" s="59">
        <f t="shared" si="9"/>
        <v>82500</v>
      </c>
      <c r="S10" s="59">
        <f t="shared" si="9"/>
        <v>91666.66667</v>
      </c>
      <c r="T10" s="59">
        <f t="shared" si="9"/>
        <v>91666.66667</v>
      </c>
      <c r="U10" s="59">
        <f t="shared" si="9"/>
        <v>91666.66667</v>
      </c>
      <c r="V10" s="59">
        <f t="shared" si="9"/>
        <v>91666.66667</v>
      </c>
      <c r="W10" s="59">
        <f t="shared" si="9"/>
        <v>91666.66667</v>
      </c>
      <c r="X10" s="59">
        <f t="shared" si="9"/>
        <v>91666.66667</v>
      </c>
      <c r="Y10" s="59">
        <f t="shared" si="9"/>
        <v>91666.66667</v>
      </c>
      <c r="Z10" s="59">
        <f t="shared" si="9"/>
        <v>91666.66667</v>
      </c>
    </row>
    <row r="11">
      <c r="B11" s="92"/>
      <c r="C11" s="22"/>
      <c r="D11" s="22"/>
      <c r="E11" s="22"/>
      <c r="F11" s="22"/>
      <c r="G11" s="22"/>
      <c r="H11" s="22"/>
      <c r="I11" s="22"/>
      <c r="J11" s="22"/>
      <c r="K11" s="22"/>
      <c r="L11" s="22"/>
      <c r="M11" s="22"/>
      <c r="N11" s="22"/>
      <c r="O11" s="22"/>
      <c r="P11" s="22"/>
      <c r="Q11" s="22"/>
      <c r="R11" s="22"/>
      <c r="S11" s="22"/>
      <c r="T11" s="22"/>
      <c r="U11" s="22"/>
      <c r="V11" s="22"/>
      <c r="W11" s="22"/>
      <c r="X11" s="22"/>
      <c r="Y11" s="22"/>
      <c r="Z11" s="22"/>
    </row>
    <row r="12">
      <c r="A12" s="13" t="s">
        <v>116</v>
      </c>
      <c r="B12" s="76" t="s">
        <v>117</v>
      </c>
      <c r="C12" s="64"/>
      <c r="D12" s="64"/>
      <c r="E12" s="64"/>
      <c r="F12" s="64"/>
      <c r="G12" s="64"/>
      <c r="H12" s="64"/>
      <c r="I12" s="64"/>
      <c r="J12" s="64"/>
      <c r="K12" s="64"/>
      <c r="L12" s="64"/>
      <c r="M12" s="64"/>
      <c r="N12" s="64"/>
      <c r="O12" s="64"/>
      <c r="P12" s="64"/>
      <c r="Q12" s="64"/>
      <c r="R12" s="64"/>
      <c r="S12" s="64"/>
      <c r="T12" s="64"/>
      <c r="U12" s="64"/>
      <c r="V12" s="64"/>
      <c r="W12" s="64"/>
      <c r="X12" s="64"/>
      <c r="Y12" s="64"/>
      <c r="Z12" s="64"/>
    </row>
    <row r="13">
      <c r="A13" s="2" t="s">
        <v>85</v>
      </c>
      <c r="B13" s="93"/>
      <c r="C13" s="78">
        <v>1.0</v>
      </c>
      <c r="D13" s="22"/>
      <c r="E13" s="22"/>
      <c r="F13" s="22"/>
      <c r="G13" s="22"/>
      <c r="H13" s="22"/>
      <c r="I13" s="22"/>
      <c r="J13" s="22"/>
      <c r="K13" s="22"/>
      <c r="L13" s="22"/>
      <c r="M13" s="22"/>
      <c r="N13" s="22"/>
      <c r="O13" s="22"/>
      <c r="P13" s="22"/>
      <c r="Q13" s="22"/>
      <c r="R13" s="22"/>
      <c r="S13" s="22"/>
      <c r="T13" s="22"/>
      <c r="U13" s="78"/>
      <c r="V13" s="22"/>
      <c r="W13" s="22"/>
      <c r="X13" s="22"/>
      <c r="Y13" s="22"/>
      <c r="Z13" s="22"/>
    </row>
    <row r="14">
      <c r="A14" s="2" t="s">
        <v>86</v>
      </c>
      <c r="B14" s="92"/>
      <c r="C14" s="22"/>
      <c r="D14" s="22"/>
      <c r="E14" s="22"/>
      <c r="F14" s="22"/>
      <c r="G14" s="22"/>
      <c r="H14" s="22"/>
      <c r="I14" s="22"/>
      <c r="J14" s="22"/>
      <c r="K14" s="22"/>
      <c r="L14" s="78">
        <v>2.0</v>
      </c>
      <c r="M14" s="22"/>
      <c r="N14" s="22"/>
      <c r="O14" s="22"/>
      <c r="P14" s="78">
        <v>1.0</v>
      </c>
      <c r="Q14" s="22"/>
      <c r="R14" s="78">
        <v>1.0</v>
      </c>
      <c r="S14" s="22"/>
      <c r="T14" s="22"/>
      <c r="U14" s="22"/>
      <c r="V14" s="22"/>
      <c r="W14" s="22"/>
      <c r="X14" s="22"/>
      <c r="Y14" s="22"/>
      <c r="Z14" s="22"/>
    </row>
    <row r="15">
      <c r="A15" s="2" t="s">
        <v>87</v>
      </c>
      <c r="B15" s="92"/>
      <c r="C15" s="22"/>
      <c r="D15" s="22"/>
      <c r="E15" s="22"/>
      <c r="F15" s="22"/>
      <c r="G15" s="22"/>
      <c r="H15" s="22"/>
      <c r="I15" s="22"/>
      <c r="J15" s="22"/>
      <c r="K15" s="78">
        <v>1.0</v>
      </c>
      <c r="L15" s="22"/>
      <c r="M15" s="22"/>
      <c r="N15" s="22"/>
      <c r="O15" s="78">
        <v>1.0</v>
      </c>
      <c r="P15" s="22"/>
      <c r="Q15" s="78"/>
      <c r="R15" s="78">
        <v>1.0</v>
      </c>
      <c r="S15" s="22"/>
      <c r="T15" s="22"/>
      <c r="U15" s="22"/>
      <c r="V15" s="22"/>
      <c r="W15" s="22"/>
      <c r="X15" s="22"/>
      <c r="Y15" s="22"/>
      <c r="Z15" s="22"/>
    </row>
    <row r="16">
      <c r="A16" s="2" t="s">
        <v>88</v>
      </c>
      <c r="B16" s="92"/>
      <c r="C16" s="22"/>
      <c r="D16" s="22"/>
      <c r="E16" s="22"/>
      <c r="F16" s="22"/>
      <c r="G16" s="22"/>
      <c r="H16" s="22"/>
      <c r="I16" s="22"/>
      <c r="J16" s="22"/>
      <c r="K16" s="22"/>
      <c r="L16" s="22"/>
      <c r="M16" s="22"/>
      <c r="N16" s="78">
        <v>1.0</v>
      </c>
      <c r="O16" s="22"/>
      <c r="P16" s="22"/>
      <c r="Q16" s="22"/>
      <c r="R16" s="22"/>
      <c r="S16" s="78">
        <v>1.0</v>
      </c>
      <c r="T16" s="22"/>
      <c r="U16" s="22"/>
      <c r="V16" s="22"/>
      <c r="W16" s="22"/>
      <c r="X16" s="22"/>
      <c r="Y16" s="22"/>
      <c r="Z16" s="22"/>
    </row>
    <row r="17">
      <c r="A17" s="20" t="s">
        <v>115</v>
      </c>
      <c r="B17" s="31"/>
      <c r="C17" s="64">
        <f t="shared" ref="C17:Z17" si="10">sum(C13:C16)</f>
        <v>1</v>
      </c>
      <c r="D17" s="64">
        <f t="shared" si="10"/>
        <v>0</v>
      </c>
      <c r="E17" s="64">
        <f t="shared" si="10"/>
        <v>0</v>
      </c>
      <c r="F17" s="64">
        <f t="shared" si="10"/>
        <v>0</v>
      </c>
      <c r="G17" s="64">
        <f t="shared" si="10"/>
        <v>0</v>
      </c>
      <c r="H17" s="64">
        <f t="shared" si="10"/>
        <v>0</v>
      </c>
      <c r="I17" s="64">
        <f t="shared" si="10"/>
        <v>0</v>
      </c>
      <c r="J17" s="64">
        <f t="shared" si="10"/>
        <v>0</v>
      </c>
      <c r="K17" s="64">
        <f t="shared" si="10"/>
        <v>1</v>
      </c>
      <c r="L17" s="64">
        <f t="shared" si="10"/>
        <v>2</v>
      </c>
      <c r="M17" s="64">
        <f t="shared" si="10"/>
        <v>0</v>
      </c>
      <c r="N17" s="64">
        <f t="shared" si="10"/>
        <v>1</v>
      </c>
      <c r="O17" s="64">
        <f t="shared" si="10"/>
        <v>1</v>
      </c>
      <c r="P17" s="64">
        <f t="shared" si="10"/>
        <v>1</v>
      </c>
      <c r="Q17" s="64">
        <f t="shared" si="10"/>
        <v>0</v>
      </c>
      <c r="R17" s="64">
        <f t="shared" si="10"/>
        <v>2</v>
      </c>
      <c r="S17" s="64">
        <f t="shared" si="10"/>
        <v>1</v>
      </c>
      <c r="T17" s="64">
        <f t="shared" si="10"/>
        <v>0</v>
      </c>
      <c r="U17" s="64">
        <f t="shared" si="10"/>
        <v>0</v>
      </c>
      <c r="V17" s="64">
        <f t="shared" si="10"/>
        <v>0</v>
      </c>
      <c r="W17" s="64">
        <f t="shared" si="10"/>
        <v>0</v>
      </c>
      <c r="X17" s="64">
        <f t="shared" si="10"/>
        <v>0</v>
      </c>
      <c r="Y17" s="64">
        <f t="shared" si="10"/>
        <v>0</v>
      </c>
      <c r="Z17" s="64">
        <f t="shared" si="10"/>
        <v>0</v>
      </c>
    </row>
    <row r="18">
      <c r="B18" s="92"/>
      <c r="C18" s="22"/>
      <c r="D18" s="22"/>
      <c r="E18" s="22"/>
      <c r="F18" s="22"/>
      <c r="G18" s="22"/>
      <c r="H18" s="22"/>
      <c r="I18" s="22"/>
      <c r="J18" s="22"/>
      <c r="K18" s="22"/>
      <c r="L18" s="22"/>
      <c r="M18" s="22"/>
      <c r="N18" s="22"/>
      <c r="O18" s="22"/>
      <c r="P18" s="22"/>
      <c r="Q18" s="22"/>
      <c r="R18" s="22"/>
      <c r="S18" s="22"/>
      <c r="T18" s="22"/>
      <c r="U18" s="22"/>
      <c r="V18" s="22"/>
      <c r="W18" s="22"/>
      <c r="X18" s="22"/>
      <c r="Y18" s="22"/>
      <c r="Z18" s="22"/>
    </row>
    <row r="19">
      <c r="A19" s="13" t="s">
        <v>118</v>
      </c>
      <c r="B19" s="76" t="s">
        <v>117</v>
      </c>
      <c r="C19" s="64"/>
      <c r="D19" s="64"/>
      <c r="E19" s="64"/>
      <c r="F19" s="64"/>
      <c r="G19" s="64"/>
      <c r="H19" s="64"/>
      <c r="I19" s="64"/>
      <c r="J19" s="64"/>
      <c r="K19" s="64"/>
      <c r="L19" s="64"/>
      <c r="M19" s="64"/>
      <c r="N19" s="64"/>
      <c r="O19" s="64"/>
      <c r="P19" s="64"/>
      <c r="Q19" s="64"/>
      <c r="R19" s="64"/>
      <c r="S19" s="64"/>
      <c r="T19" s="64"/>
      <c r="U19" s="64"/>
      <c r="V19" s="64"/>
      <c r="W19" s="64"/>
      <c r="X19" s="64"/>
      <c r="Y19" s="64"/>
      <c r="Z19" s="64"/>
    </row>
    <row r="20">
      <c r="A20" s="2" t="s">
        <v>85</v>
      </c>
      <c r="B20" s="93"/>
      <c r="C20" s="22">
        <f t="shared" ref="C20:C23" si="12">C13</f>
        <v>1</v>
      </c>
      <c r="D20" s="22">
        <f t="shared" ref="D20:Z20" si="11">D13+C20</f>
        <v>1</v>
      </c>
      <c r="E20" s="22">
        <f t="shared" si="11"/>
        <v>1</v>
      </c>
      <c r="F20" s="22">
        <f t="shared" si="11"/>
        <v>1</v>
      </c>
      <c r="G20" s="22">
        <f t="shared" si="11"/>
        <v>1</v>
      </c>
      <c r="H20" s="22">
        <f t="shared" si="11"/>
        <v>1</v>
      </c>
      <c r="I20" s="22">
        <f t="shared" si="11"/>
        <v>1</v>
      </c>
      <c r="J20" s="22">
        <f t="shared" si="11"/>
        <v>1</v>
      </c>
      <c r="K20" s="22">
        <f t="shared" si="11"/>
        <v>1</v>
      </c>
      <c r="L20" s="22">
        <f t="shared" si="11"/>
        <v>1</v>
      </c>
      <c r="M20" s="22">
        <f t="shared" si="11"/>
        <v>1</v>
      </c>
      <c r="N20" s="22">
        <f t="shared" si="11"/>
        <v>1</v>
      </c>
      <c r="O20" s="22">
        <f t="shared" si="11"/>
        <v>1</v>
      </c>
      <c r="P20" s="22">
        <f t="shared" si="11"/>
        <v>1</v>
      </c>
      <c r="Q20" s="22">
        <f t="shared" si="11"/>
        <v>1</v>
      </c>
      <c r="R20" s="22">
        <f t="shared" si="11"/>
        <v>1</v>
      </c>
      <c r="S20" s="22">
        <f t="shared" si="11"/>
        <v>1</v>
      </c>
      <c r="T20" s="22">
        <f t="shared" si="11"/>
        <v>1</v>
      </c>
      <c r="U20" s="22">
        <f t="shared" si="11"/>
        <v>1</v>
      </c>
      <c r="V20" s="22">
        <f t="shared" si="11"/>
        <v>1</v>
      </c>
      <c r="W20" s="22">
        <f t="shared" si="11"/>
        <v>1</v>
      </c>
      <c r="X20" s="22">
        <f t="shared" si="11"/>
        <v>1</v>
      </c>
      <c r="Y20" s="22">
        <f t="shared" si="11"/>
        <v>1</v>
      </c>
      <c r="Z20" s="22">
        <f t="shared" si="11"/>
        <v>1</v>
      </c>
    </row>
    <row r="21">
      <c r="A21" s="2" t="s">
        <v>86</v>
      </c>
      <c r="B21" s="92"/>
      <c r="C21" s="22" t="str">
        <f t="shared" si="12"/>
        <v/>
      </c>
      <c r="D21" s="22">
        <f t="shared" ref="D21:Z21" si="13">D14+C21</f>
        <v>0</v>
      </c>
      <c r="E21" s="22">
        <f t="shared" si="13"/>
        <v>0</v>
      </c>
      <c r="F21" s="22">
        <f t="shared" si="13"/>
        <v>0</v>
      </c>
      <c r="G21" s="22">
        <f t="shared" si="13"/>
        <v>0</v>
      </c>
      <c r="H21" s="22">
        <f t="shared" si="13"/>
        <v>0</v>
      </c>
      <c r="I21" s="22">
        <f t="shared" si="13"/>
        <v>0</v>
      </c>
      <c r="J21" s="22">
        <f t="shared" si="13"/>
        <v>0</v>
      </c>
      <c r="K21" s="22">
        <f t="shared" si="13"/>
        <v>0</v>
      </c>
      <c r="L21" s="22">
        <f t="shared" si="13"/>
        <v>2</v>
      </c>
      <c r="M21" s="22">
        <f t="shared" si="13"/>
        <v>2</v>
      </c>
      <c r="N21" s="22">
        <f t="shared" si="13"/>
        <v>2</v>
      </c>
      <c r="O21" s="22">
        <f t="shared" si="13"/>
        <v>2</v>
      </c>
      <c r="P21" s="22">
        <f t="shared" si="13"/>
        <v>3</v>
      </c>
      <c r="Q21" s="22">
        <f t="shared" si="13"/>
        <v>3</v>
      </c>
      <c r="R21" s="22">
        <f t="shared" si="13"/>
        <v>4</v>
      </c>
      <c r="S21" s="22">
        <f t="shared" si="13"/>
        <v>4</v>
      </c>
      <c r="T21" s="22">
        <f t="shared" si="13"/>
        <v>4</v>
      </c>
      <c r="U21" s="22">
        <f t="shared" si="13"/>
        <v>4</v>
      </c>
      <c r="V21" s="22">
        <f t="shared" si="13"/>
        <v>4</v>
      </c>
      <c r="W21" s="22">
        <f t="shared" si="13"/>
        <v>4</v>
      </c>
      <c r="X21" s="22">
        <f t="shared" si="13"/>
        <v>4</v>
      </c>
      <c r="Y21" s="22">
        <f t="shared" si="13"/>
        <v>4</v>
      </c>
      <c r="Z21" s="22">
        <f t="shared" si="13"/>
        <v>4</v>
      </c>
    </row>
    <row r="22">
      <c r="A22" s="2" t="s">
        <v>87</v>
      </c>
      <c r="B22" s="92"/>
      <c r="C22" s="22" t="str">
        <f t="shared" si="12"/>
        <v/>
      </c>
      <c r="D22" s="22">
        <f t="shared" ref="D22:Z22" si="14">D15+C22</f>
        <v>0</v>
      </c>
      <c r="E22" s="22">
        <f t="shared" si="14"/>
        <v>0</v>
      </c>
      <c r="F22" s="22">
        <f t="shared" si="14"/>
        <v>0</v>
      </c>
      <c r="G22" s="22">
        <f t="shared" si="14"/>
        <v>0</v>
      </c>
      <c r="H22" s="22">
        <f t="shared" si="14"/>
        <v>0</v>
      </c>
      <c r="I22" s="22">
        <f t="shared" si="14"/>
        <v>0</v>
      </c>
      <c r="J22" s="22">
        <f t="shared" si="14"/>
        <v>0</v>
      </c>
      <c r="K22" s="22">
        <f t="shared" si="14"/>
        <v>1</v>
      </c>
      <c r="L22" s="22">
        <f t="shared" si="14"/>
        <v>1</v>
      </c>
      <c r="M22" s="22">
        <f t="shared" si="14"/>
        <v>1</v>
      </c>
      <c r="N22" s="22">
        <f t="shared" si="14"/>
        <v>1</v>
      </c>
      <c r="O22" s="22">
        <f t="shared" si="14"/>
        <v>2</v>
      </c>
      <c r="P22" s="22">
        <f t="shared" si="14"/>
        <v>2</v>
      </c>
      <c r="Q22" s="22">
        <f t="shared" si="14"/>
        <v>2</v>
      </c>
      <c r="R22" s="22">
        <f t="shared" si="14"/>
        <v>3</v>
      </c>
      <c r="S22" s="22">
        <f t="shared" si="14"/>
        <v>3</v>
      </c>
      <c r="T22" s="22">
        <f t="shared" si="14"/>
        <v>3</v>
      </c>
      <c r="U22" s="22">
        <f t="shared" si="14"/>
        <v>3</v>
      </c>
      <c r="V22" s="22">
        <f t="shared" si="14"/>
        <v>3</v>
      </c>
      <c r="W22" s="22">
        <f t="shared" si="14"/>
        <v>3</v>
      </c>
      <c r="X22" s="22">
        <f t="shared" si="14"/>
        <v>3</v>
      </c>
      <c r="Y22" s="22">
        <f t="shared" si="14"/>
        <v>3</v>
      </c>
      <c r="Z22" s="22">
        <f t="shared" si="14"/>
        <v>3</v>
      </c>
    </row>
    <row r="23">
      <c r="A23" s="2" t="s">
        <v>88</v>
      </c>
      <c r="B23" s="92"/>
      <c r="C23" s="22" t="str">
        <f t="shared" si="12"/>
        <v/>
      </c>
      <c r="D23" s="22">
        <f t="shared" ref="D23:Z23" si="15">D16+C23</f>
        <v>0</v>
      </c>
      <c r="E23" s="22">
        <f t="shared" si="15"/>
        <v>0</v>
      </c>
      <c r="F23" s="22">
        <f t="shared" si="15"/>
        <v>0</v>
      </c>
      <c r="G23" s="22">
        <f t="shared" si="15"/>
        <v>0</v>
      </c>
      <c r="H23" s="22">
        <f t="shared" si="15"/>
        <v>0</v>
      </c>
      <c r="I23" s="22">
        <f t="shared" si="15"/>
        <v>0</v>
      </c>
      <c r="J23" s="22">
        <f t="shared" si="15"/>
        <v>0</v>
      </c>
      <c r="K23" s="22">
        <f t="shared" si="15"/>
        <v>0</v>
      </c>
      <c r="L23" s="22">
        <f t="shared" si="15"/>
        <v>0</v>
      </c>
      <c r="M23" s="22">
        <f t="shared" si="15"/>
        <v>0</v>
      </c>
      <c r="N23" s="22">
        <f t="shared" si="15"/>
        <v>1</v>
      </c>
      <c r="O23" s="22">
        <f t="shared" si="15"/>
        <v>1</v>
      </c>
      <c r="P23" s="22">
        <f t="shared" si="15"/>
        <v>1</v>
      </c>
      <c r="Q23" s="22">
        <f t="shared" si="15"/>
        <v>1</v>
      </c>
      <c r="R23" s="22">
        <f t="shared" si="15"/>
        <v>1</v>
      </c>
      <c r="S23" s="22">
        <f t="shared" si="15"/>
        <v>2</v>
      </c>
      <c r="T23" s="22">
        <f t="shared" si="15"/>
        <v>2</v>
      </c>
      <c r="U23" s="22">
        <f t="shared" si="15"/>
        <v>2</v>
      </c>
      <c r="V23" s="22">
        <f t="shared" si="15"/>
        <v>2</v>
      </c>
      <c r="W23" s="22">
        <f t="shared" si="15"/>
        <v>2</v>
      </c>
      <c r="X23" s="22">
        <f t="shared" si="15"/>
        <v>2</v>
      </c>
      <c r="Y23" s="22">
        <f t="shared" si="15"/>
        <v>2</v>
      </c>
      <c r="Z23" s="22">
        <f t="shared" si="15"/>
        <v>2</v>
      </c>
    </row>
    <row r="24">
      <c r="A24" s="20" t="s">
        <v>115</v>
      </c>
      <c r="B24" s="31"/>
      <c r="C24" s="64">
        <f t="shared" ref="C24:Z24" si="16">sum(C20:C23)</f>
        <v>1</v>
      </c>
      <c r="D24" s="64">
        <f t="shared" si="16"/>
        <v>1</v>
      </c>
      <c r="E24" s="64">
        <f t="shared" si="16"/>
        <v>1</v>
      </c>
      <c r="F24" s="64">
        <f t="shared" si="16"/>
        <v>1</v>
      </c>
      <c r="G24" s="64">
        <f t="shared" si="16"/>
        <v>1</v>
      </c>
      <c r="H24" s="64">
        <f t="shared" si="16"/>
        <v>1</v>
      </c>
      <c r="I24" s="64">
        <f t="shared" si="16"/>
        <v>1</v>
      </c>
      <c r="J24" s="64">
        <f t="shared" si="16"/>
        <v>1</v>
      </c>
      <c r="K24" s="64">
        <f t="shared" si="16"/>
        <v>2</v>
      </c>
      <c r="L24" s="64">
        <f t="shared" si="16"/>
        <v>4</v>
      </c>
      <c r="M24" s="64">
        <f t="shared" si="16"/>
        <v>4</v>
      </c>
      <c r="N24" s="64">
        <f t="shared" si="16"/>
        <v>5</v>
      </c>
      <c r="O24" s="64">
        <f t="shared" si="16"/>
        <v>6</v>
      </c>
      <c r="P24" s="64">
        <f t="shared" si="16"/>
        <v>7</v>
      </c>
      <c r="Q24" s="64">
        <f t="shared" si="16"/>
        <v>7</v>
      </c>
      <c r="R24" s="64">
        <f t="shared" si="16"/>
        <v>9</v>
      </c>
      <c r="S24" s="64">
        <f t="shared" si="16"/>
        <v>10</v>
      </c>
      <c r="T24" s="64">
        <f t="shared" si="16"/>
        <v>10</v>
      </c>
      <c r="U24" s="64">
        <f t="shared" si="16"/>
        <v>10</v>
      </c>
      <c r="V24" s="64">
        <f t="shared" si="16"/>
        <v>10</v>
      </c>
      <c r="W24" s="64">
        <f t="shared" si="16"/>
        <v>10</v>
      </c>
      <c r="X24" s="64">
        <f t="shared" si="16"/>
        <v>10</v>
      </c>
      <c r="Y24" s="64">
        <f t="shared" si="16"/>
        <v>10</v>
      </c>
      <c r="Z24" s="64">
        <f t="shared" si="16"/>
        <v>10</v>
      </c>
    </row>
    <row r="25">
      <c r="B25" s="92"/>
      <c r="C25" s="22"/>
      <c r="D25" s="22"/>
      <c r="E25" s="22"/>
      <c r="F25" s="22"/>
      <c r="G25" s="22"/>
      <c r="H25" s="22"/>
      <c r="I25" s="22"/>
      <c r="J25" s="22"/>
      <c r="K25" s="22"/>
      <c r="L25" s="22"/>
      <c r="M25" s="22"/>
      <c r="N25" s="22"/>
      <c r="O25" s="22"/>
      <c r="P25" s="22"/>
      <c r="Q25" s="22"/>
      <c r="R25" s="22"/>
      <c r="S25" s="22"/>
      <c r="T25" s="22"/>
      <c r="U25" s="22"/>
      <c r="V25" s="22"/>
      <c r="W25" s="22"/>
      <c r="X25" s="22"/>
      <c r="Y25" s="22"/>
      <c r="Z25" s="22"/>
    </row>
    <row r="26">
      <c r="B26" s="9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B27" s="9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B28" s="9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B29" s="9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B30" s="9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B31" s="9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B32" s="9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B33" s="9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B34" s="9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B35" s="9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B36" s="9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B37" s="9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B38" s="9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B39" s="9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B40" s="9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B41" s="9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B42" s="9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B43" s="9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B44" s="9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B45" s="9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B46" s="9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B47" s="9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B48" s="9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B49" s="9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B50" s="9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B51" s="9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B52" s="9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B53" s="9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B54" s="9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B55" s="9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B56" s="9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B57" s="9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B58" s="9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B59" s="9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B60" s="9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B61" s="9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B62" s="9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B63" s="9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B64" s="9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B65" s="9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B66" s="9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B67" s="9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B68" s="9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B69" s="9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B70" s="9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B71" s="9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B72" s="9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B73" s="9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B74" s="9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B75" s="9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B76" s="9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B77" s="9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B78" s="9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B79" s="9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B80" s="9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B81" s="9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B82" s="9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B83" s="9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B84" s="9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B85" s="9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B86" s="9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B87" s="9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B88" s="9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B89" s="9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B90" s="9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B91" s="9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B92" s="9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B93" s="9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B94" s="9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B95" s="9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B96" s="9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B97" s="9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B98" s="9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B99" s="9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B100" s="9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B101" s="9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B102" s="9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B103" s="9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B104" s="9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B105" s="9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B106" s="9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B107" s="9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B108" s="9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B109" s="9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B110" s="9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B111" s="9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B112" s="9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B113" s="9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B114" s="9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B115" s="9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B116" s="9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B117" s="9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B118" s="9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B119" s="9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B120" s="9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B121" s="9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B122" s="9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B123" s="9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B124" s="9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B125" s="9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B126" s="9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B127" s="9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B128" s="9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B129" s="9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B130" s="9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B131" s="9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B132" s="9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B133" s="9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B134" s="9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B135" s="9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B136" s="9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B137" s="9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B138" s="9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B139" s="9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B140" s="9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B141" s="9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B142" s="9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B143" s="9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B144" s="9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B145" s="9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B146" s="9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B147" s="9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B148" s="9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B149" s="9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B150" s="9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B151" s="9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B152" s="9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B153" s="9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B154" s="9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B155" s="9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B156" s="9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B157" s="9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B158" s="9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B159" s="9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B160" s="9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B161" s="9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B162" s="9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B163" s="9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B164" s="9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B165" s="9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B166" s="9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B167" s="9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B168" s="9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B169" s="9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B170" s="9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B171" s="9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B172" s="9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B173" s="9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B174" s="9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B175" s="9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B176" s="9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B177" s="9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B178" s="9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B179" s="9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B180" s="9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B181" s="9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B182" s="9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B183" s="9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B184" s="9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B185" s="9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B186" s="9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B187" s="9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B188" s="9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B189" s="9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B190" s="9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B191" s="9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B192" s="9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B193" s="9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B194" s="9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B195" s="9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B196" s="9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B197" s="9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B198" s="9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B199" s="9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B200" s="9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B201" s="9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B202" s="9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B203" s="9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B204" s="9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B205" s="9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B206" s="9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B207" s="9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B208" s="9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B209" s="9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B210" s="9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B211" s="9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B212" s="9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B213" s="9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B214" s="9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B215" s="9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B216" s="9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B217" s="9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B218" s="9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B219" s="9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B220" s="9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B221" s="9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B222" s="9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B223" s="9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B224" s="9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B225" s="9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B226" s="9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B227" s="9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B228" s="9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B229" s="9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B230" s="9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B231" s="9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B232" s="9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B233" s="9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B234" s="9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B235" s="9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B236" s="9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B237" s="9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B238" s="9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B239" s="9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B240" s="9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B241" s="9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B242" s="9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B243" s="9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B244" s="9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B245" s="9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B246" s="9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B247" s="9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B248" s="9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B249" s="9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B250" s="9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B251" s="9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B252" s="9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B253" s="9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B254" s="9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B255" s="9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B256" s="9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B257" s="9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B258" s="9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B259" s="9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B260" s="9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B261" s="9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B262" s="9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B263" s="9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B264" s="9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B265" s="9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B266" s="9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B267" s="9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B268" s="9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B269" s="9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B270" s="9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B271" s="9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B272" s="9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B273" s="9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B274" s="9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B275" s="9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B276" s="9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B277" s="9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B278" s="9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B279" s="9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B280" s="9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B281" s="9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B282" s="9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B283" s="9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B284" s="9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B285" s="9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B286" s="9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B287" s="9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B288" s="9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B289" s="9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B290" s="9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B291" s="9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B292" s="9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B293" s="9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B294" s="9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B295" s="9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B296" s="9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B297" s="9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B298" s="9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B299" s="9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B300" s="9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B301" s="9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B302" s="9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B303" s="9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B304" s="9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B305" s="9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B306" s="9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B307" s="9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B308" s="9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B309" s="9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B310" s="9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B311" s="9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B312" s="9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B313" s="9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B314" s="9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B315" s="9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B316" s="9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B317" s="9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B318" s="9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B319" s="9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B320" s="9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B321" s="9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B322" s="9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B323" s="9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B324" s="9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B325" s="9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B326" s="9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B327" s="9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B328" s="9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B329" s="9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B330" s="9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B331" s="9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B332" s="9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B333" s="9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B334" s="9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B335" s="9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B336" s="9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B337" s="9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B338" s="9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B339" s="9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B340" s="9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B341" s="9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B342" s="9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B343" s="9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B344" s="9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B345" s="9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B346" s="9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B347" s="9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B348" s="9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B349" s="9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B350" s="9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B351" s="9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B352" s="9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B353" s="9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B354" s="9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B355" s="9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B356" s="9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B357" s="9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B358" s="9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B359" s="9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B360" s="9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B361" s="9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B362" s="9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B363" s="9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B364" s="9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B365" s="9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B366" s="9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B367" s="9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B368" s="9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B369" s="9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B370" s="9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B371" s="9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B372" s="9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B373" s="9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B374" s="9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B375" s="9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B376" s="9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B377" s="9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B378" s="9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B379" s="9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B380" s="9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B381" s="9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B382" s="9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B383" s="9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B384" s="9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B385" s="9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B386" s="9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B387" s="9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B388" s="9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B389" s="9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B390" s="9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B391" s="9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B392" s="9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B393" s="9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B394" s="9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B395" s="9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B396" s="9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B397" s="9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B398" s="9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B399" s="9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B400" s="9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B401" s="9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B402" s="9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B403" s="9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B404" s="9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B405" s="9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B406" s="9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B407" s="9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B408" s="9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B409" s="9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B410" s="9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B411" s="9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B412" s="9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B413" s="9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B414" s="9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B415" s="9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B416" s="9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B417" s="9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B418" s="9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B419" s="9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B420" s="9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B421" s="9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B422" s="9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B423" s="9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B424" s="9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B425" s="9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B426" s="9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B427" s="9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B428" s="9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B429" s="9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B430" s="9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B431" s="9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B432" s="9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B433" s="9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B434" s="9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B435" s="9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B436" s="9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B437" s="9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B438" s="9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B439" s="9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B440" s="9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B441" s="9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B442" s="9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B443" s="9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B444" s="9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B445" s="9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B446" s="9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B447" s="9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B448" s="9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B449" s="9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B450" s="9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B451" s="9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B452" s="9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B453" s="9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B454" s="9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B455" s="9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B456" s="9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B457" s="9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B458" s="9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B459" s="9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B460" s="9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B461" s="9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B462" s="9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B463" s="9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B464" s="9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B465" s="9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B466" s="9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B467" s="9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B468" s="9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B469" s="9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B470" s="9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B471" s="9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B472" s="9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B473" s="9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B474" s="9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B475" s="9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B476" s="9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B477" s="9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B478" s="9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B479" s="9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B480" s="9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B481" s="9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B482" s="9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B483" s="9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B484" s="9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B485" s="9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B486" s="9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B487" s="9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B488" s="9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B489" s="9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B490" s="9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B491" s="9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B492" s="9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B493" s="9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B494" s="9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B495" s="9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B496" s="9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B497" s="9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B498" s="9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B499" s="9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B500" s="9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B501" s="9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B502" s="9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B503" s="9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B504" s="9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B505" s="9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B506" s="9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B507" s="9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B508" s="9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B509" s="9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B510" s="9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B511" s="9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B512" s="9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B513" s="9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B514" s="9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B515" s="9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B516" s="9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B517" s="9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B518" s="9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B519" s="9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B520" s="9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B521" s="9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B522" s="9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B523" s="9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B524" s="9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B525" s="9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B526" s="9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B527" s="9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B528" s="9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B529" s="9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B530" s="9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B531" s="9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B532" s="9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B533" s="9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B534" s="9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B535" s="9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B536" s="9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B537" s="9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B538" s="9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B539" s="9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B540" s="9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B541" s="9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B542" s="9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B543" s="9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B544" s="9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B545" s="9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B546" s="9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B547" s="9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B548" s="9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B549" s="9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B550" s="9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B551" s="9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B552" s="9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B553" s="9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B554" s="9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B555" s="9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B556" s="9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B557" s="9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B558" s="9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B559" s="9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B560" s="9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B561" s="9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B562" s="9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B563" s="9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B564" s="9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B565" s="9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B566" s="9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B567" s="9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B568" s="9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B569" s="9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B570" s="9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B571" s="9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B572" s="9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B573" s="9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B574" s="9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B575" s="9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B576" s="9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B577" s="9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B578" s="9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B579" s="9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B580" s="9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B581" s="9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B582" s="9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B583" s="9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B584" s="9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B585" s="9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B586" s="9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B587" s="9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B588" s="9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B589" s="9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B590" s="9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B591" s="9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B592" s="9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B593" s="9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B594" s="9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B595" s="9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B596" s="9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B597" s="9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B598" s="9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B599" s="9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B600" s="9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B601" s="9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B602" s="9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B603" s="9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B604" s="9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B605" s="9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B606" s="9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B607" s="9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B608" s="9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B609" s="9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B610" s="9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B611" s="9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B612" s="9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B613" s="9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B614" s="9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B615" s="9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B616" s="9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B617" s="9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B618" s="9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B619" s="9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B620" s="9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B621" s="9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B622" s="9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B623" s="9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B624" s="9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B625" s="9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B626" s="9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B627" s="9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B628" s="9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B629" s="9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B630" s="9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B631" s="9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B632" s="9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B633" s="9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B634" s="9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B635" s="9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B636" s="9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B637" s="9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B638" s="9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B639" s="9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B640" s="9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B641" s="9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B642" s="9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B643" s="9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B644" s="9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B645" s="9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B646" s="9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B647" s="9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B648" s="9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B649" s="9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B650" s="9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B651" s="9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B652" s="9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B653" s="9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B654" s="9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B655" s="9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B656" s="9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B657" s="9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B658" s="9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B659" s="9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B660" s="9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B661" s="9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B662" s="9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B663" s="9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B664" s="9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B665" s="9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B666" s="9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B667" s="9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B668" s="9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B669" s="9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B670" s="9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B671" s="9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B672" s="9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B673" s="9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B674" s="9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B675" s="9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B676" s="9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B677" s="9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B678" s="9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B679" s="9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B680" s="9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B681" s="9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B682" s="9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B683" s="9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B684" s="9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B685" s="9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B686" s="9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B687" s="9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B688" s="9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B689" s="9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B690" s="9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B691" s="9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B692" s="9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B693" s="9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B694" s="9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B695" s="9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B696" s="9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B697" s="9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B698" s="9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B699" s="9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B700" s="9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B701" s="9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B702" s="9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B703" s="9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B704" s="9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B705" s="9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B706" s="9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B707" s="9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B708" s="9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B709" s="9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B710" s="9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B711" s="9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B712" s="9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B713" s="9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B714" s="9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B715" s="9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B716" s="9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B717" s="9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B718" s="9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B719" s="9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B720" s="9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B721" s="9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B722" s="9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B723" s="9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B724" s="9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B725" s="9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B726" s="9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B727" s="9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B728" s="9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B729" s="9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B730" s="9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B731" s="9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B732" s="9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B733" s="9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B734" s="9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B735" s="9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B736" s="9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B737" s="9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B738" s="9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B739" s="9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B740" s="9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B741" s="9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B742" s="9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B743" s="9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B744" s="9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B745" s="9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B746" s="9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B747" s="9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B748" s="9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B749" s="9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B750" s="9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B751" s="9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B752" s="9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B753" s="9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B754" s="9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B755" s="9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B756" s="9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B757" s="9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B758" s="9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B759" s="9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B760" s="9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B761" s="9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B762" s="9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B763" s="9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B764" s="9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B765" s="9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B766" s="9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B767" s="9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B768" s="9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B769" s="9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B770" s="9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B771" s="9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B772" s="9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B773" s="9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B774" s="9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B775" s="9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B776" s="9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B777" s="9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B778" s="9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B779" s="9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B780" s="9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B781" s="9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B782" s="9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B783" s="9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B784" s="9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B785" s="9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B786" s="9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B787" s="9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B788" s="9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B789" s="9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B790" s="9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B791" s="9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B792" s="9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B793" s="9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B794" s="9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B795" s="9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B796" s="9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B797" s="9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B798" s="9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B799" s="9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B800" s="9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B801" s="9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B802" s="9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B803" s="9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B804" s="9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B805" s="9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B806" s="9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B807" s="9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B808" s="9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B809" s="9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B810" s="9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B811" s="9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B812" s="9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B813" s="9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B814" s="9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B815" s="9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B816" s="9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B817" s="9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B818" s="9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B819" s="9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B820" s="9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B821" s="9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B822" s="9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B823" s="9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B824" s="9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B825" s="9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B826" s="9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B827" s="9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B828" s="9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B829" s="9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B830" s="9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B831" s="9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B832" s="9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B833" s="9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B834" s="9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B835" s="9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B836" s="9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B837" s="9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B838" s="9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B839" s="9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B840" s="9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B841" s="9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B842" s="9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B843" s="9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B844" s="9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B845" s="9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B846" s="9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B847" s="9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B848" s="9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B849" s="9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B850" s="9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B851" s="9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B852" s="9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B853" s="9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B854" s="9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B855" s="9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B856" s="9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B857" s="9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B858" s="9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B859" s="9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B860" s="9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B861" s="9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B862" s="9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B863" s="9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B864" s="9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B865" s="9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B866" s="9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B867" s="9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B868" s="9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B869" s="9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B870" s="9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B871" s="9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B872" s="9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B873" s="9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B874" s="9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B875" s="9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B876" s="9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B877" s="9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B878" s="9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B879" s="9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B880" s="9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B881" s="9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B882" s="9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B883" s="9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B884" s="9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B885" s="9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B886" s="9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B887" s="9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B888" s="9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B889" s="9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B890" s="9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B891" s="9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B892" s="9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B893" s="9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B894" s="9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B895" s="9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B896" s="9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B897" s="9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B898" s="9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B899" s="9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B900" s="9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B901" s="9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B902" s="9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B903" s="9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B904" s="9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B905" s="9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B906" s="9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B907" s="9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B908" s="9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B909" s="9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B910" s="9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B911" s="9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B912" s="9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B913" s="9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B914" s="9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B915" s="9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B916" s="9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B917" s="9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B918" s="9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B919" s="9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B920" s="9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B921" s="9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B922" s="9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B923" s="9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B924" s="9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B925" s="9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B926" s="9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B927" s="9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B928" s="9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B929" s="9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B930" s="9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B931" s="9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B932" s="9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B933" s="9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B934" s="9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B935" s="9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B936" s="9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B937" s="9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B938" s="9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B939" s="9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B940" s="9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B941" s="9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B942" s="9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B943" s="9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B944" s="9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B945" s="9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B946" s="9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B947" s="9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B948" s="9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B949" s="9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B950" s="9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B951" s="9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B952" s="9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B953" s="9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B954" s="9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B955" s="9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B956" s="9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B957" s="9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B958" s="9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B959" s="9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B960" s="9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B961" s="9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B962" s="9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B963" s="9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B964" s="9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B965" s="9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B966" s="9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B967" s="9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B968" s="9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B969" s="9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B970" s="9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B971" s="9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B972" s="9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B973" s="9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B974" s="9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B975" s="9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B976" s="9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B977" s="9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B978" s="9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B979" s="9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B980" s="9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B981" s="9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B982" s="9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B983" s="9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B984" s="9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B985" s="9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B986" s="9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B987" s="9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B988" s="9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B989" s="9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B990" s="9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B991" s="9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B992" s="9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B993" s="9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B994" s="9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B995" s="9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B996" s="9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B997" s="9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B998" s="9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B999" s="9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B1000" s="9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B1001" s="9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B1002" s="9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B1003" s="9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row>
  </sheetData>
  <conditionalFormatting sqref="A4:Z4">
    <cfRule type="containsText" dxfId="0" priority="1" operator="containsText" text="Actual">
      <formula>NOT(ISERROR(SEARCH(("Actual"),(A4))))</formula>
    </cfRule>
  </conditionalFormatting>
  <conditionalFormatting sqref="A4:Z4">
    <cfRule type="containsText" dxfId="1" priority="2" operator="containsText" text="Fcst">
      <formula>NOT(ISERROR(SEARCH(("Fcst"),(A4))))</formula>
    </cfRule>
  </conditionalFormatting>
  <conditionalFormatting sqref="C13:Z16">
    <cfRule type="notContainsBlanks" dxfId="0" priority="3">
      <formula>LEN(TRIM(C13))&gt;0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2.63" defaultRowHeight="15.75"/>
  <cols>
    <col customWidth="1" min="1" max="1" width="18.75"/>
    <col customWidth="1" min="2" max="25" width="8.38"/>
  </cols>
  <sheetData>
    <row r="1">
      <c r="A1" s="4" t="s">
        <v>97</v>
      </c>
      <c r="B1" s="49">
        <f t="shared" ref="B1:Y1" si="1">year(B5)</f>
        <v>2018</v>
      </c>
      <c r="C1" s="49">
        <f t="shared" si="1"/>
        <v>2018</v>
      </c>
      <c r="D1" s="49">
        <f t="shared" si="1"/>
        <v>2018</v>
      </c>
      <c r="E1" s="49">
        <f t="shared" si="1"/>
        <v>2018</v>
      </c>
      <c r="F1" s="49">
        <f t="shared" si="1"/>
        <v>2018</v>
      </c>
      <c r="G1" s="49">
        <f t="shared" si="1"/>
        <v>2018</v>
      </c>
      <c r="H1" s="49">
        <f t="shared" si="1"/>
        <v>2018</v>
      </c>
      <c r="I1" s="49">
        <f t="shared" si="1"/>
        <v>2018</v>
      </c>
      <c r="J1" s="49">
        <f t="shared" si="1"/>
        <v>2018</v>
      </c>
      <c r="K1" s="49">
        <f t="shared" si="1"/>
        <v>2018</v>
      </c>
      <c r="L1" s="49">
        <f t="shared" si="1"/>
        <v>2018</v>
      </c>
      <c r="M1" s="49">
        <f t="shared" si="1"/>
        <v>2018</v>
      </c>
      <c r="N1" s="49">
        <f t="shared" si="1"/>
        <v>2019</v>
      </c>
      <c r="O1" s="49">
        <f t="shared" si="1"/>
        <v>2019</v>
      </c>
      <c r="P1" s="49">
        <f t="shared" si="1"/>
        <v>2019</v>
      </c>
      <c r="Q1" s="49">
        <f t="shared" si="1"/>
        <v>2019</v>
      </c>
      <c r="R1" s="49">
        <f t="shared" si="1"/>
        <v>2019</v>
      </c>
      <c r="S1" s="49">
        <f t="shared" si="1"/>
        <v>2019</v>
      </c>
      <c r="T1" s="49">
        <f t="shared" si="1"/>
        <v>2019</v>
      </c>
      <c r="U1" s="49">
        <f t="shared" si="1"/>
        <v>2019</v>
      </c>
      <c r="V1" s="49">
        <f t="shared" si="1"/>
        <v>2019</v>
      </c>
      <c r="W1" s="49">
        <f t="shared" si="1"/>
        <v>2019</v>
      </c>
      <c r="X1" s="49">
        <f t="shared" si="1"/>
        <v>2019</v>
      </c>
      <c r="Y1" s="49">
        <f t="shared" si="1"/>
        <v>2019</v>
      </c>
    </row>
    <row r="2">
      <c r="A2" s="4" t="s">
        <v>98</v>
      </c>
      <c r="B2" s="49" t="str">
        <f t="shared" ref="B2:Y2" si="2">if(month(B5)&lt;7,"H1 ","H2 ")</f>
        <v>H1 </v>
      </c>
      <c r="C2" s="49" t="str">
        <f t="shared" si="2"/>
        <v>H1 </v>
      </c>
      <c r="D2" s="49" t="str">
        <f t="shared" si="2"/>
        <v>H1 </v>
      </c>
      <c r="E2" s="49" t="str">
        <f t="shared" si="2"/>
        <v>H1 </v>
      </c>
      <c r="F2" s="49" t="str">
        <f t="shared" si="2"/>
        <v>H1 </v>
      </c>
      <c r="G2" s="49" t="str">
        <f t="shared" si="2"/>
        <v>H1 </v>
      </c>
      <c r="H2" s="49" t="str">
        <f t="shared" si="2"/>
        <v>H2 </v>
      </c>
      <c r="I2" s="49" t="str">
        <f t="shared" si="2"/>
        <v>H2 </v>
      </c>
      <c r="J2" s="49" t="str">
        <f t="shared" si="2"/>
        <v>H2 </v>
      </c>
      <c r="K2" s="49" t="str">
        <f t="shared" si="2"/>
        <v>H2 </v>
      </c>
      <c r="L2" s="49" t="str">
        <f t="shared" si="2"/>
        <v>H2 </v>
      </c>
      <c r="M2" s="49" t="str">
        <f t="shared" si="2"/>
        <v>H2 </v>
      </c>
      <c r="N2" s="49" t="str">
        <f t="shared" si="2"/>
        <v>H1 </v>
      </c>
      <c r="O2" s="49" t="str">
        <f t="shared" si="2"/>
        <v>H1 </v>
      </c>
      <c r="P2" s="49" t="str">
        <f t="shared" si="2"/>
        <v>H1 </v>
      </c>
      <c r="Q2" s="49" t="str">
        <f t="shared" si="2"/>
        <v>H1 </v>
      </c>
      <c r="R2" s="49" t="str">
        <f t="shared" si="2"/>
        <v>H1 </v>
      </c>
      <c r="S2" s="49" t="str">
        <f t="shared" si="2"/>
        <v>H1 </v>
      </c>
      <c r="T2" s="49" t="str">
        <f t="shared" si="2"/>
        <v>H2 </v>
      </c>
      <c r="U2" s="49" t="str">
        <f t="shared" si="2"/>
        <v>H2 </v>
      </c>
      <c r="V2" s="49" t="str">
        <f t="shared" si="2"/>
        <v>H2 </v>
      </c>
      <c r="W2" s="49" t="str">
        <f t="shared" si="2"/>
        <v>H2 </v>
      </c>
      <c r="X2" s="49" t="str">
        <f t="shared" si="2"/>
        <v>H2 </v>
      </c>
      <c r="Y2" s="49" t="str">
        <f t="shared" si="2"/>
        <v>H2 </v>
      </c>
    </row>
    <row r="3">
      <c r="A3" s="4" t="s">
        <v>99</v>
      </c>
      <c r="B3" s="49" t="str">
        <f t="shared" ref="B3:Y3" si="3">if(month(B5)&lt;4,"Q1 ",if(month(B5)&lt;7,"Q2 ",if(month(B5)&lt;10,"Q3 ","Q4 ")))</f>
        <v>Q1 </v>
      </c>
      <c r="C3" s="49" t="str">
        <f t="shared" si="3"/>
        <v>Q1 </v>
      </c>
      <c r="D3" s="49" t="str">
        <f t="shared" si="3"/>
        <v>Q1 </v>
      </c>
      <c r="E3" s="49" t="str">
        <f t="shared" si="3"/>
        <v>Q2 </v>
      </c>
      <c r="F3" s="49" t="str">
        <f t="shared" si="3"/>
        <v>Q2 </v>
      </c>
      <c r="G3" s="49" t="str">
        <f t="shared" si="3"/>
        <v>Q2 </v>
      </c>
      <c r="H3" s="49" t="str">
        <f t="shared" si="3"/>
        <v>Q3 </v>
      </c>
      <c r="I3" s="49" t="str">
        <f t="shared" si="3"/>
        <v>Q3 </v>
      </c>
      <c r="J3" s="49" t="str">
        <f t="shared" si="3"/>
        <v>Q3 </v>
      </c>
      <c r="K3" s="49" t="str">
        <f t="shared" si="3"/>
        <v>Q4 </v>
      </c>
      <c r="L3" s="49" t="str">
        <f t="shared" si="3"/>
        <v>Q4 </v>
      </c>
      <c r="M3" s="49" t="str">
        <f t="shared" si="3"/>
        <v>Q4 </v>
      </c>
      <c r="N3" s="49" t="str">
        <f t="shared" si="3"/>
        <v>Q1 </v>
      </c>
      <c r="O3" s="49" t="str">
        <f t="shared" si="3"/>
        <v>Q1 </v>
      </c>
      <c r="P3" s="49" t="str">
        <f t="shared" si="3"/>
        <v>Q1 </v>
      </c>
      <c r="Q3" s="49" t="str">
        <f t="shared" si="3"/>
        <v>Q2 </v>
      </c>
      <c r="R3" s="49" t="str">
        <f t="shared" si="3"/>
        <v>Q2 </v>
      </c>
      <c r="S3" s="49" t="str">
        <f t="shared" si="3"/>
        <v>Q2 </v>
      </c>
      <c r="T3" s="49" t="str">
        <f t="shared" si="3"/>
        <v>Q3 </v>
      </c>
      <c r="U3" s="49" t="str">
        <f t="shared" si="3"/>
        <v>Q3 </v>
      </c>
      <c r="V3" s="49" t="str">
        <f t="shared" si="3"/>
        <v>Q3 </v>
      </c>
      <c r="W3" s="49" t="str">
        <f t="shared" si="3"/>
        <v>Q4 </v>
      </c>
      <c r="X3" s="49" t="str">
        <f t="shared" si="3"/>
        <v>Q4 </v>
      </c>
      <c r="Y3" s="49" t="str">
        <f t="shared" si="3"/>
        <v>Q4 </v>
      </c>
    </row>
    <row r="4">
      <c r="B4" s="2" t="s">
        <v>68</v>
      </c>
      <c r="C4" s="2" t="s">
        <v>68</v>
      </c>
      <c r="D4" s="2" t="s">
        <v>68</v>
      </c>
      <c r="E4" s="2" t="s">
        <v>68</v>
      </c>
      <c r="F4" s="2" t="s">
        <v>68</v>
      </c>
      <c r="G4" s="2" t="s">
        <v>68</v>
      </c>
      <c r="H4" s="2" t="s">
        <v>68</v>
      </c>
      <c r="I4" s="2" t="s">
        <v>68</v>
      </c>
      <c r="J4" s="2" t="s">
        <v>66</v>
      </c>
      <c r="K4" s="2" t="s">
        <v>66</v>
      </c>
      <c r="L4" s="2" t="s">
        <v>66</v>
      </c>
      <c r="M4" s="2" t="s">
        <v>66</v>
      </c>
      <c r="N4" s="2" t="s">
        <v>66</v>
      </c>
      <c r="O4" s="2" t="s">
        <v>66</v>
      </c>
      <c r="P4" s="2" t="s">
        <v>66</v>
      </c>
      <c r="Q4" s="2" t="s">
        <v>66</v>
      </c>
      <c r="R4" s="2" t="s">
        <v>66</v>
      </c>
      <c r="S4" s="2" t="s">
        <v>66</v>
      </c>
      <c r="T4" s="2" t="s">
        <v>66</v>
      </c>
      <c r="U4" s="2" t="s">
        <v>66</v>
      </c>
      <c r="V4" s="2" t="s">
        <v>66</v>
      </c>
      <c r="W4" s="2" t="s">
        <v>66</v>
      </c>
      <c r="X4" s="2" t="s">
        <v>66</v>
      </c>
      <c r="Y4" s="2" t="s">
        <v>66</v>
      </c>
    </row>
    <row r="5">
      <c r="A5" s="13" t="s">
        <v>41</v>
      </c>
      <c r="B5" s="94">
        <v>43131.0</v>
      </c>
      <c r="C5" s="95">
        <f t="shared" ref="C5:Y5" si="4">EOMONTH(B5,1)</f>
        <v>43159</v>
      </c>
      <c r="D5" s="95">
        <f t="shared" si="4"/>
        <v>43190</v>
      </c>
      <c r="E5" s="95">
        <f t="shared" si="4"/>
        <v>43220</v>
      </c>
      <c r="F5" s="95">
        <f t="shared" si="4"/>
        <v>43251</v>
      </c>
      <c r="G5" s="95">
        <f t="shared" si="4"/>
        <v>43281</v>
      </c>
      <c r="H5" s="95">
        <f t="shared" si="4"/>
        <v>43312</v>
      </c>
      <c r="I5" s="95">
        <f t="shared" si="4"/>
        <v>43343</v>
      </c>
      <c r="J5" s="95">
        <f t="shared" si="4"/>
        <v>43373</v>
      </c>
      <c r="K5" s="95">
        <f t="shared" si="4"/>
        <v>43404</v>
      </c>
      <c r="L5" s="95">
        <f t="shared" si="4"/>
        <v>43434</v>
      </c>
      <c r="M5" s="95">
        <f t="shared" si="4"/>
        <v>43465</v>
      </c>
      <c r="N5" s="95">
        <f t="shared" si="4"/>
        <v>43496</v>
      </c>
      <c r="O5" s="95">
        <f t="shared" si="4"/>
        <v>43524</v>
      </c>
      <c r="P5" s="95">
        <f t="shared" si="4"/>
        <v>43555</v>
      </c>
      <c r="Q5" s="95">
        <f t="shared" si="4"/>
        <v>43585</v>
      </c>
      <c r="R5" s="95">
        <f t="shared" si="4"/>
        <v>43616</v>
      </c>
      <c r="S5" s="95">
        <f t="shared" si="4"/>
        <v>43646</v>
      </c>
      <c r="T5" s="95">
        <f t="shared" si="4"/>
        <v>43677</v>
      </c>
      <c r="U5" s="95">
        <f t="shared" si="4"/>
        <v>43708</v>
      </c>
      <c r="V5" s="95">
        <f t="shared" si="4"/>
        <v>43738</v>
      </c>
      <c r="W5" s="95">
        <f t="shared" si="4"/>
        <v>43769</v>
      </c>
      <c r="X5" s="95">
        <f t="shared" si="4"/>
        <v>43799</v>
      </c>
      <c r="Y5" s="95">
        <f t="shared" si="4"/>
        <v>43830</v>
      </c>
    </row>
    <row r="6">
      <c r="A6" s="13" t="s">
        <v>119</v>
      </c>
      <c r="B6" s="2">
        <v>312.0</v>
      </c>
      <c r="C6" s="2">
        <v>45.0</v>
      </c>
      <c r="D6" s="2">
        <v>79.0</v>
      </c>
      <c r="E6" s="2">
        <v>56.0</v>
      </c>
      <c r="F6" s="2">
        <v>77.0</v>
      </c>
      <c r="G6" s="2">
        <v>104.0</v>
      </c>
      <c r="H6" s="2">
        <v>154.0</v>
      </c>
      <c r="I6" s="2">
        <v>167.0</v>
      </c>
      <c r="J6" s="96">
        <f t="shared" ref="J6:Y6" si="5">J18*J19</f>
        <v>1864.792244</v>
      </c>
      <c r="K6" s="96">
        <f t="shared" si="5"/>
        <v>1847.999062</v>
      </c>
      <c r="L6" s="96">
        <f t="shared" si="5"/>
        <v>2034.495802</v>
      </c>
      <c r="M6" s="96">
        <f t="shared" si="5"/>
        <v>2086.818817</v>
      </c>
      <c r="N6" s="96">
        <f t="shared" si="5"/>
        <v>2165.078211</v>
      </c>
      <c r="O6" s="96">
        <f t="shared" si="5"/>
        <v>2284.365214</v>
      </c>
      <c r="P6" s="96">
        <f t="shared" si="5"/>
        <v>2373.030665</v>
      </c>
      <c r="Q6" s="96">
        <f t="shared" si="5"/>
        <v>2476.840422</v>
      </c>
      <c r="R6" s="96">
        <f t="shared" si="5"/>
        <v>2590.914501</v>
      </c>
      <c r="S6" s="96">
        <f t="shared" si="5"/>
        <v>2701.646003</v>
      </c>
      <c r="T6" s="96">
        <f t="shared" si="5"/>
        <v>2821.047525</v>
      </c>
      <c r="U6" s="96">
        <f t="shared" si="5"/>
        <v>2946.195343</v>
      </c>
      <c r="V6" s="96">
        <f t="shared" si="5"/>
        <v>3075.051964</v>
      </c>
      <c r="W6" s="96">
        <f t="shared" si="5"/>
        <v>3210.680334</v>
      </c>
      <c r="X6" s="96">
        <f t="shared" si="5"/>
        <v>3352.184173</v>
      </c>
      <c r="Y6" s="96">
        <f t="shared" si="5"/>
        <v>3499.565988</v>
      </c>
    </row>
    <row r="7">
      <c r="A7" s="13" t="s">
        <v>77</v>
      </c>
      <c r="B7" s="2">
        <v>100.0</v>
      </c>
      <c r="C7" s="2">
        <v>50.0</v>
      </c>
      <c r="D7" s="2">
        <v>20.0</v>
      </c>
      <c r="E7" s="2">
        <v>30.0</v>
      </c>
      <c r="F7" s="2">
        <v>43.0</v>
      </c>
      <c r="G7" s="2">
        <v>34.0</v>
      </c>
      <c r="H7" s="2">
        <v>75.0</v>
      </c>
      <c r="I7" s="2">
        <v>88.0</v>
      </c>
      <c r="J7" s="96">
        <f t="shared" ref="J7:Y7" si="6">sum(I6:J6)/2*J8</f>
        <v>470.8977318</v>
      </c>
      <c r="K7" s="96">
        <f t="shared" si="6"/>
        <v>860.493985</v>
      </c>
      <c r="L7" s="96">
        <f t="shared" si="6"/>
        <v>899.8252803</v>
      </c>
      <c r="M7" s="96">
        <f t="shared" si="6"/>
        <v>955.1752706</v>
      </c>
      <c r="N7" s="96">
        <f t="shared" si="6"/>
        <v>1169.271683</v>
      </c>
      <c r="O7" s="96">
        <f t="shared" si="6"/>
        <v>1223.596942</v>
      </c>
      <c r="P7" s="96">
        <f t="shared" si="6"/>
        <v>1280.783867</v>
      </c>
      <c r="Q7" s="96">
        <f t="shared" si="6"/>
        <v>1333.714549</v>
      </c>
      <c r="R7" s="96">
        <f t="shared" si="6"/>
        <v>1393.632604</v>
      </c>
      <c r="S7" s="96">
        <f t="shared" si="6"/>
        <v>1455.454139</v>
      </c>
      <c r="T7" s="96">
        <f t="shared" si="6"/>
        <v>1656.808058</v>
      </c>
      <c r="U7" s="96">
        <f t="shared" si="6"/>
        <v>1730.17286</v>
      </c>
      <c r="V7" s="96">
        <f t="shared" si="6"/>
        <v>1806.374192</v>
      </c>
      <c r="W7" s="96">
        <f t="shared" si="6"/>
        <v>1885.719689</v>
      </c>
      <c r="X7" s="96">
        <f t="shared" si="6"/>
        <v>1968.859352</v>
      </c>
      <c r="Y7" s="96">
        <f t="shared" si="6"/>
        <v>2055.525048</v>
      </c>
    </row>
    <row r="8">
      <c r="A8" s="97" t="s">
        <v>52</v>
      </c>
      <c r="B8" s="98">
        <f>iferror(B7/B6,"-")</f>
        <v>0.3205128205</v>
      </c>
      <c r="C8" s="98">
        <f t="shared" ref="C8:I8" si="7">iferror(C7/((C6+B6)/2),"-")</f>
        <v>0.2801120448</v>
      </c>
      <c r="D8" s="98">
        <f t="shared" si="7"/>
        <v>0.3225806452</v>
      </c>
      <c r="E8" s="98">
        <f t="shared" si="7"/>
        <v>0.4444444444</v>
      </c>
      <c r="F8" s="98">
        <f t="shared" si="7"/>
        <v>0.6466165414</v>
      </c>
      <c r="G8" s="98">
        <f t="shared" si="7"/>
        <v>0.3756906077</v>
      </c>
      <c r="H8" s="98">
        <f t="shared" si="7"/>
        <v>0.5813953488</v>
      </c>
      <c r="I8" s="98">
        <f t="shared" si="7"/>
        <v>0.5482866044</v>
      </c>
      <c r="J8" s="98">
        <f>'Input  Assumptions'!D11</f>
        <v>0.4635294118</v>
      </c>
      <c r="K8" s="98">
        <f t="shared" ref="K8:M8" si="8">J8</f>
        <v>0.4635294118</v>
      </c>
      <c r="L8" s="98">
        <f t="shared" si="8"/>
        <v>0.4635294118</v>
      </c>
      <c r="M8" s="98">
        <f t="shared" si="8"/>
        <v>0.4635294118</v>
      </c>
      <c r="N8" s="98">
        <f>'Input  Assumptions'!B11</f>
        <v>0.55</v>
      </c>
      <c r="O8" s="98">
        <f t="shared" ref="O8:S8" si="9">N8</f>
        <v>0.55</v>
      </c>
      <c r="P8" s="98">
        <f t="shared" si="9"/>
        <v>0.55</v>
      </c>
      <c r="Q8" s="98">
        <f t="shared" si="9"/>
        <v>0.55</v>
      </c>
      <c r="R8" s="98">
        <f t="shared" si="9"/>
        <v>0.55</v>
      </c>
      <c r="S8" s="98">
        <f t="shared" si="9"/>
        <v>0.55</v>
      </c>
      <c r="T8" s="98">
        <f>'Input  Assumptions'!B12</f>
        <v>0.6</v>
      </c>
      <c r="U8" s="98">
        <f t="shared" ref="U8:Y8" si="10">T8</f>
        <v>0.6</v>
      </c>
      <c r="V8" s="98">
        <f t="shared" si="10"/>
        <v>0.6</v>
      </c>
      <c r="W8" s="98">
        <f t="shared" si="10"/>
        <v>0.6</v>
      </c>
      <c r="X8" s="98">
        <f t="shared" si="10"/>
        <v>0.6</v>
      </c>
      <c r="Y8" s="98">
        <f t="shared" si="10"/>
        <v>0.6</v>
      </c>
    </row>
    <row r="9">
      <c r="A9" s="13" t="s">
        <v>120</v>
      </c>
      <c r="B9">
        <f>B7</f>
        <v>100</v>
      </c>
      <c r="C9">
        <f t="shared" ref="C9:Y9" si="11">C7+B9</f>
        <v>150</v>
      </c>
      <c r="D9">
        <f t="shared" si="11"/>
        <v>170</v>
      </c>
      <c r="E9">
        <f t="shared" si="11"/>
        <v>200</v>
      </c>
      <c r="F9">
        <f t="shared" si="11"/>
        <v>243</v>
      </c>
      <c r="G9">
        <f t="shared" si="11"/>
        <v>277</v>
      </c>
      <c r="H9">
        <f t="shared" si="11"/>
        <v>352</v>
      </c>
      <c r="I9">
        <f t="shared" si="11"/>
        <v>440</v>
      </c>
      <c r="J9" s="96">
        <f t="shared" si="11"/>
        <v>910.8977318</v>
      </c>
      <c r="K9" s="96">
        <f t="shared" si="11"/>
        <v>1771.391717</v>
      </c>
      <c r="L9" s="96">
        <f t="shared" si="11"/>
        <v>2671.216997</v>
      </c>
      <c r="M9" s="96">
        <f t="shared" si="11"/>
        <v>3626.392268</v>
      </c>
      <c r="N9" s="96">
        <f t="shared" si="11"/>
        <v>4795.663951</v>
      </c>
      <c r="O9" s="96">
        <f t="shared" si="11"/>
        <v>6019.260893</v>
      </c>
      <c r="P9" s="96">
        <f t="shared" si="11"/>
        <v>7300.044759</v>
      </c>
      <c r="Q9" s="96">
        <f t="shared" si="11"/>
        <v>8633.759308</v>
      </c>
      <c r="R9" s="96">
        <f t="shared" si="11"/>
        <v>10027.39191</v>
      </c>
      <c r="S9" s="96">
        <f t="shared" si="11"/>
        <v>11482.84605</v>
      </c>
      <c r="T9" s="96">
        <f t="shared" si="11"/>
        <v>13139.65411</v>
      </c>
      <c r="U9" s="96">
        <f t="shared" si="11"/>
        <v>14869.82697</v>
      </c>
      <c r="V9" s="96">
        <f t="shared" si="11"/>
        <v>16676.20116</v>
      </c>
      <c r="W9" s="96">
        <f t="shared" si="11"/>
        <v>18561.92085</v>
      </c>
      <c r="X9" s="96">
        <f t="shared" si="11"/>
        <v>20530.7802</v>
      </c>
      <c r="Y9" s="96">
        <f t="shared" si="11"/>
        <v>22586.30525</v>
      </c>
    </row>
    <row r="10">
      <c r="A10" s="13" t="s">
        <v>121</v>
      </c>
      <c r="B10" s="2">
        <v>100.0</v>
      </c>
      <c r="C10" s="2">
        <v>75.0</v>
      </c>
      <c r="D10" s="2">
        <v>80.0</v>
      </c>
      <c r="E10" s="2">
        <v>111.0</v>
      </c>
      <c r="F10" s="2">
        <v>135.0</v>
      </c>
      <c r="G10" s="2">
        <v>177.0</v>
      </c>
      <c r="H10" s="2">
        <v>202.0</v>
      </c>
      <c r="I10" s="2">
        <v>237.0</v>
      </c>
      <c r="J10" s="96">
        <f t="shared" ref="J10:Y10" si="12">J9*J11</f>
        <v>490.6426419</v>
      </c>
      <c r="K10" s="96">
        <f t="shared" si="12"/>
        <v>954.1359929</v>
      </c>
      <c r="L10" s="96">
        <f t="shared" si="12"/>
        <v>1438.81461</v>
      </c>
      <c r="M10" s="96">
        <f t="shared" si="12"/>
        <v>1953.306744</v>
      </c>
      <c r="N10" s="96">
        <f t="shared" si="12"/>
        <v>2877.39837</v>
      </c>
      <c r="O10" s="96">
        <f t="shared" si="12"/>
        <v>3611.556536</v>
      </c>
      <c r="P10" s="96">
        <f t="shared" si="12"/>
        <v>4380.026856</v>
      </c>
      <c r="Q10" s="96">
        <f t="shared" si="12"/>
        <v>5180.255585</v>
      </c>
      <c r="R10" s="96">
        <f t="shared" si="12"/>
        <v>6016.435147</v>
      </c>
      <c r="S10" s="96">
        <f t="shared" si="12"/>
        <v>6889.70763</v>
      </c>
      <c r="T10" s="96">
        <f t="shared" si="12"/>
        <v>7883.792465</v>
      </c>
      <c r="U10" s="96">
        <f t="shared" si="12"/>
        <v>8921.896182</v>
      </c>
      <c r="V10" s="96">
        <f t="shared" si="12"/>
        <v>10005.7207</v>
      </c>
      <c r="W10" s="96">
        <f t="shared" si="12"/>
        <v>11137.15251</v>
      </c>
      <c r="X10" s="96">
        <f t="shared" si="12"/>
        <v>12318.46812</v>
      </c>
      <c r="Y10" s="96">
        <f t="shared" si="12"/>
        <v>13551.78315</v>
      </c>
    </row>
    <row r="11">
      <c r="A11" s="97" t="s">
        <v>122</v>
      </c>
      <c r="B11" s="98">
        <f t="shared" ref="B11:I11" si="13">iferror(B10/B9,"-")</f>
        <v>1</v>
      </c>
      <c r="C11" s="98">
        <f t="shared" si="13"/>
        <v>0.5</v>
      </c>
      <c r="D11" s="98">
        <f t="shared" si="13"/>
        <v>0.4705882353</v>
      </c>
      <c r="E11" s="98">
        <f t="shared" si="13"/>
        <v>0.555</v>
      </c>
      <c r="F11" s="98">
        <f t="shared" si="13"/>
        <v>0.5555555556</v>
      </c>
      <c r="G11" s="98">
        <f t="shared" si="13"/>
        <v>0.6389891697</v>
      </c>
      <c r="H11" s="98">
        <f t="shared" si="13"/>
        <v>0.5738636364</v>
      </c>
      <c r="I11" s="98">
        <f t="shared" si="13"/>
        <v>0.5386363636</v>
      </c>
      <c r="J11" s="98">
        <f>'Input  Assumptions'!$D$13</f>
        <v>0.5386363636</v>
      </c>
      <c r="K11" s="98">
        <f t="shared" ref="K11:M11" si="14">J11</f>
        <v>0.5386363636</v>
      </c>
      <c r="L11" s="98">
        <f t="shared" si="14"/>
        <v>0.5386363636</v>
      </c>
      <c r="M11" s="98">
        <f t="shared" si="14"/>
        <v>0.5386363636</v>
      </c>
      <c r="N11" s="98">
        <f>'Input  Assumptions'!$B$13</f>
        <v>0.6</v>
      </c>
      <c r="O11" s="98">
        <f t="shared" ref="O11:Y11" si="15">N11</f>
        <v>0.6</v>
      </c>
      <c r="P11" s="98">
        <f t="shared" si="15"/>
        <v>0.6</v>
      </c>
      <c r="Q11" s="98">
        <f t="shared" si="15"/>
        <v>0.6</v>
      </c>
      <c r="R11" s="98">
        <f t="shared" si="15"/>
        <v>0.6</v>
      </c>
      <c r="S11" s="98">
        <f t="shared" si="15"/>
        <v>0.6</v>
      </c>
      <c r="T11" s="98">
        <f t="shared" si="15"/>
        <v>0.6</v>
      </c>
      <c r="U11" s="98">
        <f t="shared" si="15"/>
        <v>0.6</v>
      </c>
      <c r="V11" s="98">
        <f t="shared" si="15"/>
        <v>0.6</v>
      </c>
      <c r="W11" s="98">
        <f t="shared" si="15"/>
        <v>0.6</v>
      </c>
      <c r="X11" s="98">
        <f t="shared" si="15"/>
        <v>0.6</v>
      </c>
      <c r="Y11" s="98">
        <f t="shared" si="15"/>
        <v>0.6</v>
      </c>
    </row>
    <row r="12">
      <c r="A12" s="13" t="s">
        <v>123</v>
      </c>
      <c r="B12" s="2">
        <v>10.0</v>
      </c>
      <c r="C12" s="2">
        <v>33.0</v>
      </c>
      <c r="D12" s="2">
        <v>44.0</v>
      </c>
      <c r="E12" s="2">
        <v>52.0</v>
      </c>
      <c r="F12" s="2">
        <v>45.0</v>
      </c>
      <c r="G12" s="2">
        <v>89.0</v>
      </c>
      <c r="H12" s="2">
        <v>100.0</v>
      </c>
      <c r="I12" s="2">
        <v>98.0</v>
      </c>
      <c r="J12" s="96">
        <f>J10*'Input  Assumptions'!$B$14</f>
        <v>202.8817675</v>
      </c>
      <c r="K12" s="96">
        <f>K10*'Input  Assumptions'!$B$14</f>
        <v>394.537246</v>
      </c>
      <c r="L12" s="96">
        <f>L10*'Input  Assumptions'!$B$14</f>
        <v>594.9528766</v>
      </c>
      <c r="M12" s="96">
        <f>M10*'Input  Assumptions'!$B$14</f>
        <v>807.6964596</v>
      </c>
      <c r="N12" s="96">
        <f>N10*'Input  Assumptions'!$B$14</f>
        <v>1189.810297</v>
      </c>
      <c r="O12" s="96">
        <f>O10*'Input  Assumptions'!$B$14</f>
        <v>1493.386247</v>
      </c>
      <c r="P12" s="96">
        <f>P10*'Input  Assumptions'!$B$14</f>
        <v>1811.150345</v>
      </c>
      <c r="Q12" s="96">
        <f>Q10*'Input  Assumptions'!$B$14</f>
        <v>2142.046613</v>
      </c>
      <c r="R12" s="96">
        <f>R10*'Input  Assumptions'!$B$14</f>
        <v>2487.808626</v>
      </c>
      <c r="S12" s="96">
        <f>S10*'Input  Assumptions'!$B$14</f>
        <v>2848.90864</v>
      </c>
      <c r="T12" s="96">
        <f>T10*'Input  Assumptions'!$B$14</f>
        <v>3259.964817</v>
      </c>
      <c r="U12" s="96">
        <f>U10*'Input  Assumptions'!$B$14</f>
        <v>3689.222894</v>
      </c>
      <c r="V12" s="96">
        <f>V10*'Input  Assumptions'!$B$14</f>
        <v>4137.386617</v>
      </c>
      <c r="W12" s="96">
        <f>W10*'Input  Assumptions'!$B$14</f>
        <v>4605.236059</v>
      </c>
      <c r="X12" s="96">
        <f>X10*'Input  Assumptions'!$B$14</f>
        <v>5093.712557</v>
      </c>
      <c r="Y12" s="96">
        <f>Y10*'Input  Assumptions'!$B$14</f>
        <v>5603.690923</v>
      </c>
    </row>
    <row r="13">
      <c r="A13" s="13" t="s">
        <v>124</v>
      </c>
      <c r="B13" s="2">
        <v>10.0</v>
      </c>
      <c r="C13" s="2">
        <v>37.0</v>
      </c>
      <c r="D13" s="2">
        <v>48.0</v>
      </c>
      <c r="E13" s="2">
        <v>68.0</v>
      </c>
      <c r="F13" s="2">
        <v>56.0</v>
      </c>
      <c r="G13" s="2">
        <v>94.0</v>
      </c>
      <c r="H13" s="2">
        <v>150.0</v>
      </c>
      <c r="I13" s="2">
        <v>118.0</v>
      </c>
      <c r="J13" s="96">
        <f t="shared" ref="J13:Y13" si="16">J12*J14</f>
        <v>268.7148309</v>
      </c>
      <c r="K13" s="96">
        <f t="shared" si="16"/>
        <v>574.8166121</v>
      </c>
      <c r="L13" s="96">
        <f t="shared" si="16"/>
        <v>953.4909071</v>
      </c>
      <c r="M13" s="96">
        <f t="shared" si="16"/>
        <v>1423.884792</v>
      </c>
      <c r="N13" s="96">
        <f t="shared" si="16"/>
        <v>2307.262887</v>
      </c>
      <c r="O13" s="96">
        <f t="shared" si="16"/>
        <v>3185.548268</v>
      </c>
      <c r="P13" s="96">
        <f t="shared" si="16"/>
        <v>4249.709373</v>
      </c>
      <c r="Q13" s="96">
        <f t="shared" si="16"/>
        <v>5528.742079</v>
      </c>
      <c r="R13" s="96">
        <f t="shared" si="16"/>
        <v>7063.290485</v>
      </c>
      <c r="S13" s="96">
        <f t="shared" si="16"/>
        <v>8897.362919</v>
      </c>
      <c r="T13" s="96">
        <f t="shared" si="16"/>
        <v>11199.23561</v>
      </c>
      <c r="U13" s="96">
        <f t="shared" si="16"/>
        <v>13941.2928</v>
      </c>
      <c r="V13" s="96">
        <f t="shared" si="16"/>
        <v>17198.35638</v>
      </c>
      <c r="W13" s="96">
        <f t="shared" si="16"/>
        <v>21057.43265</v>
      </c>
      <c r="X13" s="96">
        <f t="shared" si="16"/>
        <v>25620.0895</v>
      </c>
      <c r="Y13" s="96">
        <f t="shared" si="16"/>
        <v>31003.66728</v>
      </c>
    </row>
    <row r="14">
      <c r="A14" s="13" t="s">
        <v>60</v>
      </c>
      <c r="B14" s="99">
        <f t="shared" ref="B14:I14" si="17">B13/B12</f>
        <v>1</v>
      </c>
      <c r="C14" s="99">
        <f t="shared" si="17"/>
        <v>1.121212121</v>
      </c>
      <c r="D14" s="99">
        <f t="shared" si="17"/>
        <v>1.090909091</v>
      </c>
      <c r="E14" s="99">
        <f t="shared" si="17"/>
        <v>1.307692308</v>
      </c>
      <c r="F14" s="99">
        <f t="shared" si="17"/>
        <v>1.244444444</v>
      </c>
      <c r="G14" s="99">
        <f t="shared" si="17"/>
        <v>1.056179775</v>
      </c>
      <c r="H14" s="99">
        <f t="shared" si="17"/>
        <v>1.5</v>
      </c>
      <c r="I14" s="99">
        <f t="shared" si="17"/>
        <v>1.204081633</v>
      </c>
      <c r="J14" s="100">
        <f>I14*(1+'Input  Assumptions'!$B$15)</f>
        <v>1.324489796</v>
      </c>
      <c r="K14" s="100">
        <f>J14*(1+'Input  Assumptions'!$B$15)</f>
        <v>1.456938776</v>
      </c>
      <c r="L14" s="100">
        <f>K14*(1+'Input  Assumptions'!$B$15)</f>
        <v>1.602632653</v>
      </c>
      <c r="M14" s="100">
        <f>L14*(1+'Input  Assumptions'!$B$15)</f>
        <v>1.762895918</v>
      </c>
      <c r="N14" s="100">
        <f>M14*(1+'Input  Assumptions'!$B$15)</f>
        <v>1.93918551</v>
      </c>
      <c r="O14" s="100">
        <f>N14*(1+'Input  Assumptions'!$B$15)</f>
        <v>2.133104061</v>
      </c>
      <c r="P14" s="100">
        <f>O14*(1+'Input  Assumptions'!$B$15)</f>
        <v>2.346414467</v>
      </c>
      <c r="Q14" s="100">
        <f>P14*(1+'Input  Assumptions'!$B$15)</f>
        <v>2.581055914</v>
      </c>
      <c r="R14" s="100">
        <f>Q14*(1+'Input  Assumptions'!$B$15)</f>
        <v>2.839161505</v>
      </c>
      <c r="S14" s="100">
        <f>R14*(1+'Input  Assumptions'!$B$15)</f>
        <v>3.123077656</v>
      </c>
      <c r="T14" s="100">
        <f>S14*(1+'Input  Assumptions'!$B$15)</f>
        <v>3.435385422</v>
      </c>
      <c r="U14" s="100">
        <f>T14*(1+'Input  Assumptions'!$B$15)</f>
        <v>3.778923964</v>
      </c>
      <c r="V14" s="100">
        <f>U14*(1+'Input  Assumptions'!$B$15)</f>
        <v>4.15681636</v>
      </c>
      <c r="W14" s="100">
        <f>V14*(1+'Input  Assumptions'!$B$15)</f>
        <v>4.572497996</v>
      </c>
      <c r="X14" s="100">
        <f>W14*(1+'Input  Assumptions'!$B$15)</f>
        <v>5.029747796</v>
      </c>
      <c r="Y14" s="100">
        <f>X14*(1+'Input  Assumptions'!$B$15)</f>
        <v>5.532722575</v>
      </c>
    </row>
    <row r="15">
      <c r="A15" s="13" t="s">
        <v>61</v>
      </c>
      <c r="B15" s="93">
        <v>5.0</v>
      </c>
      <c r="C15" s="93">
        <v>5.0</v>
      </c>
      <c r="D15" s="93">
        <v>5.0</v>
      </c>
      <c r="E15" s="93">
        <v>5.0</v>
      </c>
      <c r="F15" s="93">
        <v>5.0</v>
      </c>
      <c r="G15" s="93">
        <v>5.0</v>
      </c>
      <c r="H15" s="93">
        <v>5.0</v>
      </c>
      <c r="I15" s="93">
        <v>5.0</v>
      </c>
      <c r="J15" s="93">
        <v>5.0</v>
      </c>
      <c r="K15" s="93">
        <v>5.0</v>
      </c>
      <c r="L15" s="93">
        <v>5.0</v>
      </c>
      <c r="M15" s="93">
        <v>5.0</v>
      </c>
      <c r="N15" s="93">
        <v>5.0</v>
      </c>
      <c r="O15" s="93">
        <v>5.0</v>
      </c>
      <c r="P15" s="93">
        <v>5.0</v>
      </c>
      <c r="Q15" s="93">
        <v>5.0</v>
      </c>
      <c r="R15" s="93">
        <v>5.0</v>
      </c>
      <c r="S15" s="93">
        <v>5.0</v>
      </c>
      <c r="T15" s="93">
        <v>5.0</v>
      </c>
      <c r="U15" s="93">
        <v>5.0</v>
      </c>
      <c r="V15" s="93">
        <v>5.0</v>
      </c>
      <c r="W15" s="93">
        <v>5.0</v>
      </c>
      <c r="X15" s="93">
        <v>5.0</v>
      </c>
      <c r="Y15" s="93">
        <v>5.0</v>
      </c>
    </row>
    <row r="16">
      <c r="A16" s="101" t="s">
        <v>75</v>
      </c>
      <c r="B16" s="102">
        <f t="shared" ref="B16:I16" si="18">B12*B14*B15</f>
        <v>50</v>
      </c>
      <c r="C16" s="102">
        <f t="shared" si="18"/>
        <v>185</v>
      </c>
      <c r="D16" s="102">
        <f t="shared" si="18"/>
        <v>240</v>
      </c>
      <c r="E16" s="102">
        <f t="shared" si="18"/>
        <v>340</v>
      </c>
      <c r="F16" s="102">
        <f t="shared" si="18"/>
        <v>280</v>
      </c>
      <c r="G16" s="102">
        <f t="shared" si="18"/>
        <v>470</v>
      </c>
      <c r="H16" s="102">
        <f t="shared" si="18"/>
        <v>750</v>
      </c>
      <c r="I16" s="102">
        <f t="shared" si="18"/>
        <v>590</v>
      </c>
      <c r="J16" s="102">
        <f t="shared" ref="J16:Y16" si="19">J13*J15</f>
        <v>1343.574154</v>
      </c>
      <c r="K16" s="102">
        <f t="shared" si="19"/>
        <v>2874.083061</v>
      </c>
      <c r="L16" s="102">
        <f t="shared" si="19"/>
        <v>4767.454536</v>
      </c>
      <c r="M16" s="102">
        <f t="shared" si="19"/>
        <v>7119.42396</v>
      </c>
      <c r="N16" s="102">
        <f t="shared" si="19"/>
        <v>11536.31444</v>
      </c>
      <c r="O16" s="102">
        <f t="shared" si="19"/>
        <v>15927.74134</v>
      </c>
      <c r="P16" s="102">
        <f t="shared" si="19"/>
        <v>21248.54686</v>
      </c>
      <c r="Q16" s="102">
        <f t="shared" si="19"/>
        <v>27643.7104</v>
      </c>
      <c r="R16" s="102">
        <f t="shared" si="19"/>
        <v>35316.45242</v>
      </c>
      <c r="S16" s="102">
        <f t="shared" si="19"/>
        <v>44486.81459</v>
      </c>
      <c r="T16" s="102">
        <f t="shared" si="19"/>
        <v>55996.17804</v>
      </c>
      <c r="U16" s="102">
        <f t="shared" si="19"/>
        <v>69706.464</v>
      </c>
      <c r="V16" s="102">
        <f t="shared" si="19"/>
        <v>85991.78189</v>
      </c>
      <c r="W16" s="102">
        <f t="shared" si="19"/>
        <v>105287.1633</v>
      </c>
      <c r="X16" s="102">
        <f t="shared" si="19"/>
        <v>128100.4475</v>
      </c>
      <c r="Y16" s="102">
        <f t="shared" si="19"/>
        <v>155018.3364</v>
      </c>
    </row>
    <row r="18">
      <c r="A18" s="2" t="s">
        <v>125</v>
      </c>
      <c r="B18" s="92">
        <f>Scenarios!B6</f>
        <v>0</v>
      </c>
      <c r="C18" s="92">
        <f>Scenarios!C6</f>
        <v>0</v>
      </c>
      <c r="D18" s="92">
        <f>Scenarios!D6</f>
        <v>0</v>
      </c>
      <c r="E18" s="92">
        <f>Scenarios!E6</f>
        <v>100</v>
      </c>
      <c r="F18" s="92">
        <f>Scenarios!F6</f>
        <v>150</v>
      </c>
      <c r="G18" s="92">
        <f>Scenarios!G6</f>
        <v>150</v>
      </c>
      <c r="H18" s="92">
        <f>Scenarios!H6</f>
        <v>150</v>
      </c>
      <c r="I18" s="92">
        <f>Scenarios!I6</f>
        <v>200</v>
      </c>
      <c r="J18" s="92">
        <f>Scenarios!J6</f>
        <v>1720</v>
      </c>
      <c r="K18" s="92">
        <f>Scenarios!K6</f>
        <v>1892</v>
      </c>
      <c r="L18" s="92">
        <f>Scenarios!L6</f>
        <v>2081.2</v>
      </c>
      <c r="M18" s="92">
        <f>Scenarios!M6</f>
        <v>2289.32</v>
      </c>
      <c r="N18" s="92">
        <f>Scenarios!N6</f>
        <v>2518.252</v>
      </c>
      <c r="O18" s="92">
        <f>Scenarios!O6</f>
        <v>2770.0772</v>
      </c>
      <c r="P18" s="92">
        <f>Scenarios!P6</f>
        <v>3047.08492</v>
      </c>
      <c r="Q18" s="92">
        <f>Scenarios!Q6</f>
        <v>3351.793412</v>
      </c>
      <c r="R18" s="92">
        <f>Scenarios!R6</f>
        <v>3686.972753</v>
      </c>
      <c r="S18" s="92">
        <f>Scenarios!S6</f>
        <v>4055.670029</v>
      </c>
      <c r="T18" s="92">
        <f>Scenarios!T6</f>
        <v>4461.237031</v>
      </c>
      <c r="U18" s="92">
        <f>Scenarios!U6</f>
        <v>4907.360735</v>
      </c>
      <c r="V18" s="92">
        <f>Scenarios!V6</f>
        <v>5398.096808</v>
      </c>
      <c r="W18" s="92">
        <f>Scenarios!W6</f>
        <v>5937.906489</v>
      </c>
      <c r="X18" s="92">
        <f>Scenarios!X6</f>
        <v>6531.697138</v>
      </c>
      <c r="Y18" s="92">
        <f>Scenarios!Y6</f>
        <v>7184.866851</v>
      </c>
    </row>
    <row r="19">
      <c r="A19" s="2" t="s">
        <v>126</v>
      </c>
      <c r="B19" s="103">
        <f t="shared" ref="B19:I19" si="20">iferror(B18/B6,"-")</f>
        <v>0</v>
      </c>
      <c r="C19" s="103">
        <f t="shared" si="20"/>
        <v>0</v>
      </c>
      <c r="D19" s="103">
        <f t="shared" si="20"/>
        <v>0</v>
      </c>
      <c r="E19" s="103">
        <f t="shared" si="20"/>
        <v>1.785714286</v>
      </c>
      <c r="F19" s="103">
        <f t="shared" si="20"/>
        <v>1.948051948</v>
      </c>
      <c r="G19" s="103">
        <f t="shared" si="20"/>
        <v>1.442307692</v>
      </c>
      <c r="H19" s="103">
        <f t="shared" si="20"/>
        <v>0.974025974</v>
      </c>
      <c r="I19" s="103">
        <f t="shared" si="20"/>
        <v>1.19760479</v>
      </c>
      <c r="J19" s="103">
        <f>average(G19:I19)*(1-'Input  Assumptions'!$B$10)</f>
        <v>1.084181537</v>
      </c>
      <c r="K19" s="103">
        <f>average(H19:J19)*(1-'Input  Assumptions'!$B$10)</f>
        <v>0.9767436904</v>
      </c>
      <c r="L19" s="103">
        <f>average(I19:K19)*(1-'Input  Assumptions'!$B$10)</f>
        <v>0.9775590054</v>
      </c>
      <c r="M19" s="103">
        <f>average(J19:L19)*(1-'Input  Assumptions'!$B$10)</f>
        <v>0.9115452698</v>
      </c>
      <c r="N19" s="103">
        <f>average(K19:M19)*(1-'Input  Assumptions'!$B$10)</f>
        <v>0.8597543897</v>
      </c>
      <c r="O19" s="103">
        <f>average(L19:N19)*(1-'Input  Assumptions'!$B$10)</f>
        <v>0.8246575995</v>
      </c>
      <c r="P19" s="103">
        <f>average(M19:O19)*(1-'Input  Assumptions'!$B$10)</f>
        <v>0.7787871777</v>
      </c>
      <c r="Q19" s="103">
        <f>average(N19:P19)*(1-'Input  Assumptions'!$B$10)</f>
        <v>0.7389597501</v>
      </c>
      <c r="R19" s="103">
        <f>average(O19:Q19)*(1-'Input  Assumptions'!$B$10)</f>
        <v>0.7027213582</v>
      </c>
      <c r="S19" s="103">
        <f>average(P19:R19)*(1-'Input  Assumptions'!$B$10)</f>
        <v>0.6661404858</v>
      </c>
      <c r="T19" s="103">
        <f>average(Q19:S19)*(1-'Input  Assumptions'!$B$10)</f>
        <v>0.6323464782</v>
      </c>
      <c r="U19" s="103">
        <f>average(R19:T19)*(1-'Input  Assumptions'!$B$10)</f>
        <v>0.6003624966</v>
      </c>
      <c r="V19" s="103">
        <f>average(S19:U19)*(1-'Input  Assumptions'!$B$10)</f>
        <v>0.5696548382</v>
      </c>
      <c r="W19" s="103">
        <f>average(T19:V19)*(1-'Input  Assumptions'!$B$10)</f>
        <v>0.5407091439</v>
      </c>
      <c r="X19" s="103">
        <f>average(U19:W19)*(1-'Input  Assumptions'!$B$10)</f>
        <v>0.5132179436</v>
      </c>
      <c r="Y19" s="103">
        <f>average(V19:X19)*(1-'Input  Assumptions'!$B$10)</f>
        <v>0.4870745777</v>
      </c>
    </row>
  </sheetData>
  <conditionalFormatting sqref="A4:Y4">
    <cfRule type="containsText" dxfId="0" priority="1" operator="containsText" text="Actual">
      <formula>NOT(ISERROR(SEARCH(("Actual"),(A4))))</formula>
    </cfRule>
  </conditionalFormatting>
  <conditionalFormatting sqref="A4:Y4">
    <cfRule type="containsText" dxfId="1" priority="2" operator="containsText" text="Fcst">
      <formula>NOT(ISERROR(SEARCH(("Fcst"),(A4))))</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pane xSplit="1.0" ySplit="5.0" topLeftCell="B6" activePane="bottomRight" state="frozen"/>
      <selection activeCell="B1" sqref="B1" pane="topRight"/>
      <selection activeCell="A6" sqref="A6" pane="bottomLeft"/>
      <selection activeCell="B6" sqref="B6" pane="bottomRight"/>
    </sheetView>
  </sheetViews>
  <sheetFormatPr customHeight="1" defaultColWidth="12.63" defaultRowHeight="15.75"/>
  <cols>
    <col customWidth="1" min="1" max="1" width="19.25"/>
  </cols>
  <sheetData>
    <row r="1">
      <c r="A1" s="4" t="s">
        <v>97</v>
      </c>
      <c r="B1" s="49">
        <f t="shared" ref="B1:Y1" si="1">year(B5)</f>
        <v>2018</v>
      </c>
      <c r="C1" s="49">
        <f t="shared" si="1"/>
        <v>2018</v>
      </c>
      <c r="D1" s="49">
        <f t="shared" si="1"/>
        <v>2018</v>
      </c>
      <c r="E1" s="49">
        <f t="shared" si="1"/>
        <v>2018</v>
      </c>
      <c r="F1" s="49">
        <f t="shared" si="1"/>
        <v>2018</v>
      </c>
      <c r="G1" s="49">
        <f t="shared" si="1"/>
        <v>2018</v>
      </c>
      <c r="H1" s="49">
        <f t="shared" si="1"/>
        <v>2018</v>
      </c>
      <c r="I1" s="49">
        <f t="shared" si="1"/>
        <v>2018</v>
      </c>
      <c r="J1" s="49">
        <f t="shared" si="1"/>
        <v>2018</v>
      </c>
      <c r="K1" s="49">
        <f t="shared" si="1"/>
        <v>2018</v>
      </c>
      <c r="L1" s="49">
        <f t="shared" si="1"/>
        <v>2018</v>
      </c>
      <c r="M1" s="49">
        <f t="shared" si="1"/>
        <v>2018</v>
      </c>
      <c r="N1" s="49">
        <f t="shared" si="1"/>
        <v>2019</v>
      </c>
      <c r="O1" s="49">
        <f t="shared" si="1"/>
        <v>2019</v>
      </c>
      <c r="P1" s="49">
        <f t="shared" si="1"/>
        <v>2019</v>
      </c>
      <c r="Q1" s="49">
        <f t="shared" si="1"/>
        <v>2019</v>
      </c>
      <c r="R1" s="49">
        <f t="shared" si="1"/>
        <v>2019</v>
      </c>
      <c r="S1" s="49">
        <f t="shared" si="1"/>
        <v>2019</v>
      </c>
      <c r="T1" s="49">
        <f t="shared" si="1"/>
        <v>2019</v>
      </c>
      <c r="U1" s="49">
        <f t="shared" si="1"/>
        <v>2019</v>
      </c>
      <c r="V1" s="49">
        <f t="shared" si="1"/>
        <v>2019</v>
      </c>
      <c r="W1" s="49">
        <f t="shared" si="1"/>
        <v>2019</v>
      </c>
      <c r="X1" s="49">
        <f t="shared" si="1"/>
        <v>2019</v>
      </c>
      <c r="Y1" s="49">
        <f t="shared" si="1"/>
        <v>2019</v>
      </c>
    </row>
    <row r="2">
      <c r="A2" s="4" t="s">
        <v>98</v>
      </c>
      <c r="B2" s="49" t="str">
        <f t="shared" ref="B2:Y2" si="2">if(month(B5)&lt;7,"H1 ","H2 ")</f>
        <v>H1 </v>
      </c>
      <c r="C2" s="49" t="str">
        <f t="shared" si="2"/>
        <v>H1 </v>
      </c>
      <c r="D2" s="49" t="str">
        <f t="shared" si="2"/>
        <v>H1 </v>
      </c>
      <c r="E2" s="49" t="str">
        <f t="shared" si="2"/>
        <v>H1 </v>
      </c>
      <c r="F2" s="49" t="str">
        <f t="shared" si="2"/>
        <v>H1 </v>
      </c>
      <c r="G2" s="49" t="str">
        <f t="shared" si="2"/>
        <v>H1 </v>
      </c>
      <c r="H2" s="49" t="str">
        <f t="shared" si="2"/>
        <v>H2 </v>
      </c>
      <c r="I2" s="49" t="str">
        <f t="shared" si="2"/>
        <v>H2 </v>
      </c>
      <c r="J2" s="49" t="str">
        <f t="shared" si="2"/>
        <v>H2 </v>
      </c>
      <c r="K2" s="49" t="str">
        <f t="shared" si="2"/>
        <v>H2 </v>
      </c>
      <c r="L2" s="49" t="str">
        <f t="shared" si="2"/>
        <v>H2 </v>
      </c>
      <c r="M2" s="49" t="str">
        <f t="shared" si="2"/>
        <v>H2 </v>
      </c>
      <c r="N2" s="49" t="str">
        <f t="shared" si="2"/>
        <v>H1 </v>
      </c>
      <c r="O2" s="49" t="str">
        <f t="shared" si="2"/>
        <v>H1 </v>
      </c>
      <c r="P2" s="49" t="str">
        <f t="shared" si="2"/>
        <v>H1 </v>
      </c>
      <c r="Q2" s="49" t="str">
        <f t="shared" si="2"/>
        <v>H1 </v>
      </c>
      <c r="R2" s="49" t="str">
        <f t="shared" si="2"/>
        <v>H1 </v>
      </c>
      <c r="S2" s="49" t="str">
        <f t="shared" si="2"/>
        <v>H1 </v>
      </c>
      <c r="T2" s="49" t="str">
        <f t="shared" si="2"/>
        <v>H2 </v>
      </c>
      <c r="U2" s="49" t="str">
        <f t="shared" si="2"/>
        <v>H2 </v>
      </c>
      <c r="V2" s="49" t="str">
        <f t="shared" si="2"/>
        <v>H2 </v>
      </c>
      <c r="W2" s="49" t="str">
        <f t="shared" si="2"/>
        <v>H2 </v>
      </c>
      <c r="X2" s="49" t="str">
        <f t="shared" si="2"/>
        <v>H2 </v>
      </c>
      <c r="Y2" s="49" t="str">
        <f t="shared" si="2"/>
        <v>H2 </v>
      </c>
    </row>
    <row r="3">
      <c r="A3" s="4" t="s">
        <v>99</v>
      </c>
      <c r="B3" s="49" t="str">
        <f t="shared" ref="B3:Y3" si="3">if(month(B5)&lt;4,"Q1 ",if(month(B5)&lt;7,"Q2 ",if(month(B5)&lt;10,"Q3 ","Q4 ")))</f>
        <v>Q1 </v>
      </c>
      <c r="C3" s="49" t="str">
        <f t="shared" si="3"/>
        <v>Q1 </v>
      </c>
      <c r="D3" s="49" t="str">
        <f t="shared" si="3"/>
        <v>Q1 </v>
      </c>
      <c r="E3" s="49" t="str">
        <f t="shared" si="3"/>
        <v>Q2 </v>
      </c>
      <c r="F3" s="49" t="str">
        <f t="shared" si="3"/>
        <v>Q2 </v>
      </c>
      <c r="G3" s="49" t="str">
        <f t="shared" si="3"/>
        <v>Q2 </v>
      </c>
      <c r="H3" s="49" t="str">
        <f t="shared" si="3"/>
        <v>Q3 </v>
      </c>
      <c r="I3" s="49" t="str">
        <f t="shared" si="3"/>
        <v>Q3 </v>
      </c>
      <c r="J3" s="49" t="str">
        <f t="shared" si="3"/>
        <v>Q3 </v>
      </c>
      <c r="K3" s="49" t="str">
        <f t="shared" si="3"/>
        <v>Q4 </v>
      </c>
      <c r="L3" s="49" t="str">
        <f t="shared" si="3"/>
        <v>Q4 </v>
      </c>
      <c r="M3" s="49" t="str">
        <f t="shared" si="3"/>
        <v>Q4 </v>
      </c>
      <c r="N3" s="49" t="str">
        <f t="shared" si="3"/>
        <v>Q1 </v>
      </c>
      <c r="O3" s="49" t="str">
        <f t="shared" si="3"/>
        <v>Q1 </v>
      </c>
      <c r="P3" s="49" t="str">
        <f t="shared" si="3"/>
        <v>Q1 </v>
      </c>
      <c r="Q3" s="49" t="str">
        <f t="shared" si="3"/>
        <v>Q2 </v>
      </c>
      <c r="R3" s="49" t="str">
        <f t="shared" si="3"/>
        <v>Q2 </v>
      </c>
      <c r="S3" s="49" t="str">
        <f t="shared" si="3"/>
        <v>Q2 </v>
      </c>
      <c r="T3" s="49" t="str">
        <f t="shared" si="3"/>
        <v>Q3 </v>
      </c>
      <c r="U3" s="49" t="str">
        <f t="shared" si="3"/>
        <v>Q3 </v>
      </c>
      <c r="V3" s="49" t="str">
        <f t="shared" si="3"/>
        <v>Q3 </v>
      </c>
      <c r="W3" s="49" t="str">
        <f t="shared" si="3"/>
        <v>Q4 </v>
      </c>
      <c r="X3" s="49" t="str">
        <f t="shared" si="3"/>
        <v>Q4 </v>
      </c>
      <c r="Y3" s="49" t="str">
        <f t="shared" si="3"/>
        <v>Q4 </v>
      </c>
    </row>
    <row r="4">
      <c r="B4" s="78" t="s">
        <v>68</v>
      </c>
      <c r="C4" s="78" t="s">
        <v>68</v>
      </c>
      <c r="D4" s="78" t="s">
        <v>68</v>
      </c>
      <c r="E4" s="78" t="s">
        <v>68</v>
      </c>
      <c r="F4" s="78" t="s">
        <v>68</v>
      </c>
      <c r="G4" s="78" t="s">
        <v>68</v>
      </c>
      <c r="H4" s="78" t="s">
        <v>68</v>
      </c>
      <c r="I4" s="78" t="s">
        <v>68</v>
      </c>
      <c r="J4" s="78" t="s">
        <v>66</v>
      </c>
      <c r="K4" s="78" t="s">
        <v>66</v>
      </c>
      <c r="L4" s="78" t="s">
        <v>66</v>
      </c>
      <c r="M4" s="78" t="s">
        <v>66</v>
      </c>
      <c r="N4" s="78" t="s">
        <v>66</v>
      </c>
      <c r="O4" s="78" t="s">
        <v>66</v>
      </c>
      <c r="P4" s="78" t="s">
        <v>66</v>
      </c>
      <c r="Q4" s="78" t="s">
        <v>66</v>
      </c>
      <c r="R4" s="78" t="s">
        <v>66</v>
      </c>
      <c r="S4" s="78" t="s">
        <v>66</v>
      </c>
      <c r="T4" s="78" t="s">
        <v>66</v>
      </c>
      <c r="U4" s="78" t="s">
        <v>66</v>
      </c>
      <c r="V4" s="78" t="s">
        <v>66</v>
      </c>
      <c r="W4" s="78" t="s">
        <v>66</v>
      </c>
      <c r="X4" s="78" t="s">
        <v>66</v>
      </c>
      <c r="Y4" s="78" t="s">
        <v>66</v>
      </c>
    </row>
    <row r="5">
      <c r="A5" s="13" t="s">
        <v>41</v>
      </c>
      <c r="B5" s="79">
        <v>43131.0</v>
      </c>
      <c r="C5" s="80">
        <f t="shared" ref="C5:Y5" si="4">EOMONTH(B5,1)</f>
        <v>43159</v>
      </c>
      <c r="D5" s="80">
        <f t="shared" si="4"/>
        <v>43190</v>
      </c>
      <c r="E5" s="80">
        <f t="shared" si="4"/>
        <v>43220</v>
      </c>
      <c r="F5" s="80">
        <f t="shared" si="4"/>
        <v>43251</v>
      </c>
      <c r="G5" s="80">
        <f t="shared" si="4"/>
        <v>43281</v>
      </c>
      <c r="H5" s="80">
        <f t="shared" si="4"/>
        <v>43312</v>
      </c>
      <c r="I5" s="80">
        <f t="shared" si="4"/>
        <v>43343</v>
      </c>
      <c r="J5" s="80">
        <f t="shared" si="4"/>
        <v>43373</v>
      </c>
      <c r="K5" s="80">
        <f t="shared" si="4"/>
        <v>43404</v>
      </c>
      <c r="L5" s="80">
        <f t="shared" si="4"/>
        <v>43434</v>
      </c>
      <c r="M5" s="80">
        <f t="shared" si="4"/>
        <v>43465</v>
      </c>
      <c r="N5" s="80">
        <f t="shared" si="4"/>
        <v>43496</v>
      </c>
      <c r="O5" s="80">
        <f t="shared" si="4"/>
        <v>43524</v>
      </c>
      <c r="P5" s="80">
        <f t="shared" si="4"/>
        <v>43555</v>
      </c>
      <c r="Q5" s="80">
        <f t="shared" si="4"/>
        <v>43585</v>
      </c>
      <c r="R5" s="80">
        <f t="shared" si="4"/>
        <v>43616</v>
      </c>
      <c r="S5" s="80">
        <f t="shared" si="4"/>
        <v>43646</v>
      </c>
      <c r="T5" s="80">
        <f t="shared" si="4"/>
        <v>43677</v>
      </c>
      <c r="U5" s="80">
        <f t="shared" si="4"/>
        <v>43708</v>
      </c>
      <c r="V5" s="80">
        <f t="shared" si="4"/>
        <v>43738</v>
      </c>
      <c r="W5" s="80">
        <f t="shared" si="4"/>
        <v>43769</v>
      </c>
      <c r="X5" s="80">
        <f t="shared" si="4"/>
        <v>43799</v>
      </c>
      <c r="Y5" s="80">
        <f t="shared" si="4"/>
        <v>43830</v>
      </c>
    </row>
    <row r="6">
      <c r="A6" s="2" t="s">
        <v>35</v>
      </c>
      <c r="B6" s="82">
        <v>0.0</v>
      </c>
      <c r="C6" s="82">
        <v>0.0</v>
      </c>
      <c r="D6" s="82">
        <v>0.0</v>
      </c>
      <c r="E6" s="82">
        <v>100.0</v>
      </c>
      <c r="F6" s="82">
        <v>150.0</v>
      </c>
      <c r="G6" s="82">
        <v>150.0</v>
      </c>
      <c r="H6" s="82">
        <v>150.0</v>
      </c>
      <c r="I6" s="82">
        <v>200.0</v>
      </c>
      <c r="J6" s="104">
        <f>I6*(1+'Input  Assumptions'!$B$9)+1500</f>
        <v>1720</v>
      </c>
      <c r="K6" s="82">
        <f>J6*(1+'Input  Assumptions'!$B$9)</f>
        <v>1892</v>
      </c>
      <c r="L6" s="82">
        <f>K6*(1+'Input  Assumptions'!$B$9)</f>
        <v>2081.2</v>
      </c>
      <c r="M6" s="82">
        <f>L6*(1+'Input  Assumptions'!$B$9)</f>
        <v>2289.32</v>
      </c>
      <c r="N6" s="82">
        <f>M6*(1+'Input  Assumptions'!$B$9)</f>
        <v>2518.252</v>
      </c>
      <c r="O6" s="82">
        <f>N6*(1+'Input  Assumptions'!$B$9)</f>
        <v>2770.0772</v>
      </c>
      <c r="P6" s="82">
        <f>O6*(1+'Input  Assumptions'!$B$9)</f>
        <v>3047.08492</v>
      </c>
      <c r="Q6" s="82">
        <f>P6*(1+'Input  Assumptions'!$B$9)</f>
        <v>3351.793412</v>
      </c>
      <c r="R6" s="82">
        <f>Q6*(1+'Input  Assumptions'!$B$9)</f>
        <v>3686.972753</v>
      </c>
      <c r="S6" s="82">
        <f>R6*(1+'Input  Assumptions'!$B$9)</f>
        <v>4055.670029</v>
      </c>
      <c r="T6" s="82">
        <f>S6*(1+'Input  Assumptions'!$B$9)</f>
        <v>4461.237031</v>
      </c>
      <c r="U6" s="82">
        <f>T6*(1+'Input  Assumptions'!$B$9)</f>
        <v>4907.360735</v>
      </c>
      <c r="V6" s="82">
        <f>U6*(1+'Input  Assumptions'!$B$9)</f>
        <v>5398.096808</v>
      </c>
      <c r="W6" s="82">
        <f>V6*(1+'Input  Assumptions'!$B$9)</f>
        <v>5937.906489</v>
      </c>
      <c r="X6" s="82">
        <f>W6*(1+'Input  Assumptions'!$B$9)</f>
        <v>6531.697138</v>
      </c>
      <c r="Y6" s="82">
        <f>X6*(1+'Input  Assumptions'!$B$9)</f>
        <v>7184.866851</v>
      </c>
    </row>
    <row r="7">
      <c r="A7" s="37" t="s">
        <v>37</v>
      </c>
      <c r="B7" s="31">
        <f t="shared" ref="B7:I7" si="5">B6</f>
        <v>0</v>
      </c>
      <c r="C7" s="31">
        <f t="shared" si="5"/>
        <v>0</v>
      </c>
      <c r="D7" s="31">
        <f t="shared" si="5"/>
        <v>0</v>
      </c>
      <c r="E7" s="31">
        <f t="shared" si="5"/>
        <v>100</v>
      </c>
      <c r="F7" s="31">
        <f t="shared" si="5"/>
        <v>150</v>
      </c>
      <c r="G7" s="31">
        <f t="shared" si="5"/>
        <v>150</v>
      </c>
      <c r="H7" s="31">
        <f t="shared" si="5"/>
        <v>150</v>
      </c>
      <c r="I7" s="31">
        <f t="shared" si="5"/>
        <v>200</v>
      </c>
      <c r="J7" s="31">
        <f t="shared" ref="J7:Y7" si="6">J6*2</f>
        <v>3440</v>
      </c>
      <c r="K7" s="31">
        <f t="shared" si="6"/>
        <v>3784</v>
      </c>
      <c r="L7" s="31">
        <f t="shared" si="6"/>
        <v>4162.4</v>
      </c>
      <c r="M7" s="31">
        <f t="shared" si="6"/>
        <v>4578.64</v>
      </c>
      <c r="N7" s="31">
        <f t="shared" si="6"/>
        <v>5036.504</v>
      </c>
      <c r="O7" s="31">
        <f t="shared" si="6"/>
        <v>5540.1544</v>
      </c>
      <c r="P7" s="31">
        <f t="shared" si="6"/>
        <v>6094.16984</v>
      </c>
      <c r="Q7" s="31">
        <f t="shared" si="6"/>
        <v>6703.586824</v>
      </c>
      <c r="R7" s="31">
        <f t="shared" si="6"/>
        <v>7373.945506</v>
      </c>
      <c r="S7" s="31">
        <f t="shared" si="6"/>
        <v>8111.340057</v>
      </c>
      <c r="T7" s="31">
        <f t="shared" si="6"/>
        <v>8922.474063</v>
      </c>
      <c r="U7" s="31">
        <f t="shared" si="6"/>
        <v>9814.721469</v>
      </c>
      <c r="V7" s="31">
        <f t="shared" si="6"/>
        <v>10796.19362</v>
      </c>
      <c r="W7" s="31">
        <f t="shared" si="6"/>
        <v>11875.81298</v>
      </c>
      <c r="X7" s="31">
        <f t="shared" si="6"/>
        <v>13063.39428</v>
      </c>
      <c r="Y7" s="31">
        <f t="shared" si="6"/>
        <v>14369.7337</v>
      </c>
    </row>
    <row r="8">
      <c r="A8" s="37" t="s">
        <v>39</v>
      </c>
      <c r="B8" s="31">
        <f t="shared" ref="B8:I8" si="7">B6</f>
        <v>0</v>
      </c>
      <c r="C8" s="31">
        <f t="shared" si="7"/>
        <v>0</v>
      </c>
      <c r="D8" s="31">
        <f t="shared" si="7"/>
        <v>0</v>
      </c>
      <c r="E8" s="31">
        <f t="shared" si="7"/>
        <v>100</v>
      </c>
      <c r="F8" s="31">
        <f t="shared" si="7"/>
        <v>150</v>
      </c>
      <c r="G8" s="31">
        <f t="shared" si="7"/>
        <v>150</v>
      </c>
      <c r="H8" s="31">
        <f t="shared" si="7"/>
        <v>150</v>
      </c>
      <c r="I8" s="31">
        <f t="shared" si="7"/>
        <v>200</v>
      </c>
      <c r="J8" s="31">
        <f t="shared" ref="J8:Y8" si="8">J6/2</f>
        <v>860</v>
      </c>
      <c r="K8" s="31">
        <f t="shared" si="8"/>
        <v>946</v>
      </c>
      <c r="L8" s="31">
        <f t="shared" si="8"/>
        <v>1040.6</v>
      </c>
      <c r="M8" s="31">
        <f t="shared" si="8"/>
        <v>1144.66</v>
      </c>
      <c r="N8" s="31">
        <f t="shared" si="8"/>
        <v>1259.126</v>
      </c>
      <c r="O8" s="31">
        <f t="shared" si="8"/>
        <v>1385.0386</v>
      </c>
      <c r="P8" s="31">
        <f t="shared" si="8"/>
        <v>1523.54246</v>
      </c>
      <c r="Q8" s="31">
        <f t="shared" si="8"/>
        <v>1675.896706</v>
      </c>
      <c r="R8" s="31">
        <f t="shared" si="8"/>
        <v>1843.486377</v>
      </c>
      <c r="S8" s="31">
        <f t="shared" si="8"/>
        <v>2027.835014</v>
      </c>
      <c r="T8" s="31">
        <f t="shared" si="8"/>
        <v>2230.618516</v>
      </c>
      <c r="U8" s="31">
        <f t="shared" si="8"/>
        <v>2453.680367</v>
      </c>
      <c r="V8" s="31">
        <f t="shared" si="8"/>
        <v>2699.048404</v>
      </c>
      <c r="W8" s="31">
        <f t="shared" si="8"/>
        <v>2968.953244</v>
      </c>
      <c r="X8" s="31">
        <f t="shared" si="8"/>
        <v>3265.848569</v>
      </c>
      <c r="Y8" s="31">
        <f t="shared" si="8"/>
        <v>3592.433426</v>
      </c>
    </row>
  </sheetData>
  <conditionalFormatting sqref="A4:Y4">
    <cfRule type="containsText" dxfId="0" priority="1" operator="containsText" text="Actual">
      <formula>NOT(ISERROR(SEARCH(("Actual"),(A4))))</formula>
    </cfRule>
  </conditionalFormatting>
  <conditionalFormatting sqref="A4:Y4">
    <cfRule type="containsText" dxfId="1" priority="2" operator="containsText" text="Fcst">
      <formula>NOT(ISERROR(SEARCH(("Fcst"),(A4))))</formula>
    </cfRule>
  </conditionalFormatting>
  <drawing r:id="rId1"/>
</worksheet>
</file>