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lr/Desktop/"/>
    </mc:Choice>
  </mc:AlternateContent>
  <xr:revisionPtr revIDLastSave="0" documentId="13_ncr:1_{BF87E7FF-EA30-1F46-99CB-59FC3CBEEA79}" xr6:coauthVersionLast="36" xr6:coauthVersionMax="45" xr10:uidLastSave="{00000000-0000-0000-0000-000000000000}"/>
  <bookViews>
    <workbookView xWindow="0" yWindow="460" windowWidth="25600" windowHeight="15540" tabRatio="857" xr2:uid="{00000000-000D-0000-FFFF-FFFF00000000}"/>
  </bookViews>
  <sheets>
    <sheet name="Instructions" sheetId="17" r:id="rId1"/>
    <sheet name="Model" sheetId="6" r:id="rId2"/>
    <sheet name="Summary" sheetId="16" r:id="rId3"/>
    <sheet name="Graphs" sheetId="14" r:id="rId4"/>
    <sheet name="Headcount and Payroll" sheetId="5" state="hidden" r:id="rId5"/>
    <sheet name="Historical P&amp;L" sheetId="11" state="hidden" r:id="rId6"/>
    <sheet name="Historical BS" sheetId="12" state="hidden" r:id="rId7"/>
  </sheets>
  <definedNames>
    <definedName name="HeadType">Instructions!$M$8:$M$9</definedName>
  </definedNames>
  <calcPr calcId="181029" iterate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6" l="1"/>
  <c r="L34" i="6" s="1"/>
  <c r="M34" i="6" s="1"/>
  <c r="N34" i="6" s="1"/>
  <c r="K35" i="6"/>
  <c r="L35" i="6"/>
  <c r="M35" i="6"/>
  <c r="N35" i="6"/>
  <c r="F52" i="16" l="1"/>
  <c r="CP12" i="6"/>
  <c r="CD12" i="6"/>
  <c r="BR12" i="6"/>
  <c r="BF12" i="6"/>
  <c r="AT12" i="6"/>
  <c r="AH12" i="6"/>
  <c r="F54" i="16" l="1"/>
  <c r="C23" i="16"/>
  <c r="C22" i="16"/>
  <c r="C21" i="16"/>
  <c r="C20" i="16"/>
  <c r="C19" i="16"/>
  <c r="F13" i="16"/>
  <c r="C13" i="16"/>
  <c r="C12" i="16"/>
  <c r="C11" i="16"/>
  <c r="C10" i="16"/>
  <c r="C9" i="16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8" i="14"/>
  <c r="B67" i="14"/>
  <c r="B66" i="14"/>
  <c r="B65" i="14"/>
  <c r="B64" i="14"/>
  <c r="AO56" i="6"/>
  <c r="AN56" i="6"/>
  <c r="AM56" i="6"/>
  <c r="AL56" i="6"/>
  <c r="AJ56" i="6"/>
  <c r="AK56" i="6" s="1"/>
  <c r="AH49" i="6"/>
  <c r="AG49" i="6"/>
  <c r="AF49" i="6"/>
  <c r="AE49" i="6"/>
  <c r="AD49" i="6"/>
  <c r="AC49" i="6"/>
  <c r="AB49" i="6"/>
  <c r="AA49" i="6"/>
  <c r="Z49" i="6"/>
  <c r="Y49" i="6"/>
  <c r="X49" i="6"/>
  <c r="W49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P44" i="6"/>
  <c r="F21" i="16" s="1"/>
  <c r="P43" i="6"/>
  <c r="F20" i="16" s="1"/>
  <c r="P42" i="6"/>
  <c r="F19" i="16" s="1"/>
  <c r="K44" i="6"/>
  <c r="L44" i="6" s="1"/>
  <c r="M44" i="6" s="1"/>
  <c r="N44" i="6" s="1"/>
  <c r="CP44" i="6" s="1"/>
  <c r="AH39" i="6"/>
  <c r="AG39" i="6"/>
  <c r="AF39" i="6"/>
  <c r="AE39" i="6"/>
  <c r="AD39" i="6"/>
  <c r="AC39" i="6"/>
  <c r="AB39" i="6"/>
  <c r="AA39" i="6"/>
  <c r="Z39" i="6"/>
  <c r="Y39" i="6"/>
  <c r="X39" i="6"/>
  <c r="W39" i="6"/>
  <c r="P38" i="6"/>
  <c r="P37" i="6"/>
  <c r="F12" i="16" s="1"/>
  <c r="P36" i="6"/>
  <c r="F11" i="16" s="1"/>
  <c r="P35" i="6"/>
  <c r="F10" i="16" s="1"/>
  <c r="P34" i="6"/>
  <c r="F9" i="16" s="1"/>
  <c r="AY44" i="6" l="1"/>
  <c r="BG44" i="6"/>
  <c r="BO44" i="6"/>
  <c r="BW44" i="6"/>
  <c r="CE44" i="6"/>
  <c r="CM44" i="6"/>
  <c r="AV44" i="6"/>
  <c r="AZ44" i="6"/>
  <c r="BD44" i="6"/>
  <c r="BH44" i="6"/>
  <c r="BL44" i="6"/>
  <c r="BP44" i="6"/>
  <c r="BT44" i="6"/>
  <c r="BX44" i="6"/>
  <c r="CB44" i="6"/>
  <c r="CF44" i="6"/>
  <c r="CJ44" i="6"/>
  <c r="CN44" i="6"/>
  <c r="AW44" i="6"/>
  <c r="BA44" i="6"/>
  <c r="BE44" i="6"/>
  <c r="BI44" i="6"/>
  <c r="BM44" i="6"/>
  <c r="BQ44" i="6"/>
  <c r="BU44" i="6"/>
  <c r="BY44" i="6"/>
  <c r="CC44" i="6"/>
  <c r="CG44" i="6"/>
  <c r="CK44" i="6"/>
  <c r="CO44" i="6"/>
  <c r="AU44" i="6"/>
  <c r="BC44" i="6"/>
  <c r="BK44" i="6"/>
  <c r="BS44" i="6"/>
  <c r="CA44" i="6"/>
  <c r="CI44" i="6"/>
  <c r="AX44" i="6"/>
  <c r="BB44" i="6"/>
  <c r="BF44" i="6"/>
  <c r="BJ44" i="6"/>
  <c r="BN44" i="6"/>
  <c r="BR44" i="6"/>
  <c r="BV44" i="6"/>
  <c r="BZ44" i="6"/>
  <c r="CD44" i="6"/>
  <c r="CH44" i="6"/>
  <c r="CL44" i="6"/>
  <c r="E46" i="6"/>
  <c r="E45" i="6"/>
  <c r="E44" i="6"/>
  <c r="E43" i="6"/>
  <c r="E42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CP17" i="6"/>
  <c r="CP19" i="6" s="1"/>
  <c r="CP95" i="6" s="1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C19" i="6" s="1"/>
  <c r="BC95" i="6" s="1"/>
  <c r="BB17" i="6"/>
  <c r="BA17" i="6"/>
  <c r="AZ17" i="6"/>
  <c r="AY17" i="6"/>
  <c r="AY19" i="6" s="1"/>
  <c r="AY95" i="6" s="1"/>
  <c r="AX17" i="6"/>
  <c r="AW17" i="6"/>
  <c r="AV17" i="6"/>
  <c r="AU17" i="6"/>
  <c r="AU19" i="6" s="1"/>
  <c r="AU95" i="6" s="1"/>
  <c r="AT17" i="6"/>
  <c r="AT19" i="6" s="1"/>
  <c r="AT95" i="6" s="1"/>
  <c r="AS17" i="6"/>
  <c r="AS19" i="6" s="1"/>
  <c r="AS95" i="6" s="1"/>
  <c r="AR17" i="6"/>
  <c r="AR19" i="6" s="1"/>
  <c r="AR95" i="6" s="1"/>
  <c r="AQ17" i="6"/>
  <c r="AQ19" i="6" s="1"/>
  <c r="AQ95" i="6" s="1"/>
  <c r="AP17" i="6"/>
  <c r="AP19" i="6" s="1"/>
  <c r="AP95" i="6" s="1"/>
  <c r="AO17" i="6"/>
  <c r="AO19" i="6" s="1"/>
  <c r="AO95" i="6" s="1"/>
  <c r="AN17" i="6"/>
  <c r="AN19" i="6" s="1"/>
  <c r="AN95" i="6" s="1"/>
  <c r="AM17" i="6"/>
  <c r="AM19" i="6" s="1"/>
  <c r="AM95" i="6" s="1"/>
  <c r="AL17" i="6"/>
  <c r="AL19" i="6" s="1"/>
  <c r="AL95" i="6" s="1"/>
  <c r="AK17" i="6"/>
  <c r="AK19" i="6" s="1"/>
  <c r="AK95" i="6" s="1"/>
  <c r="AJ17" i="6"/>
  <c r="AJ19" i="6" s="1"/>
  <c r="AJ95" i="6" s="1"/>
  <c r="AI17" i="6"/>
  <c r="AI19" i="6" s="1"/>
  <c r="AI95" i="6" s="1"/>
  <c r="AH29" i="6"/>
  <c r="AG29" i="6"/>
  <c r="AF29" i="6"/>
  <c r="AE29" i="6"/>
  <c r="AD29" i="6"/>
  <c r="AC29" i="6"/>
  <c r="AB29" i="6"/>
  <c r="AA29" i="6"/>
  <c r="Z29" i="6"/>
  <c r="Y29" i="6"/>
  <c r="X29" i="6"/>
  <c r="W29" i="6"/>
  <c r="CP21" i="6"/>
  <c r="CP23" i="6" s="1"/>
  <c r="CO21" i="6"/>
  <c r="CO23" i="6" s="1"/>
  <c r="CN21" i="6"/>
  <c r="CN23" i="6" s="1"/>
  <c r="CM21" i="6"/>
  <c r="CM23" i="6" s="1"/>
  <c r="CL21" i="6"/>
  <c r="CL23" i="6" s="1"/>
  <c r="CK21" i="6"/>
  <c r="CK23" i="6" s="1"/>
  <c r="CJ21" i="6"/>
  <c r="CJ23" i="6" s="1"/>
  <c r="CI21" i="6"/>
  <c r="CI23" i="6" s="1"/>
  <c r="CH21" i="6"/>
  <c r="CH23" i="6" s="1"/>
  <c r="CG21" i="6"/>
  <c r="CG23" i="6" s="1"/>
  <c r="CF21" i="6"/>
  <c r="CF23" i="6" s="1"/>
  <c r="CE21" i="6"/>
  <c r="CE23" i="6" s="1"/>
  <c r="CD21" i="6"/>
  <c r="CD23" i="6" s="1"/>
  <c r="CC21" i="6"/>
  <c r="CC23" i="6" s="1"/>
  <c r="CB21" i="6"/>
  <c r="CB23" i="6" s="1"/>
  <c r="CA21" i="6"/>
  <c r="CA23" i="6" s="1"/>
  <c r="BZ21" i="6"/>
  <c r="BZ23" i="6" s="1"/>
  <c r="BY21" i="6"/>
  <c r="BY23" i="6" s="1"/>
  <c r="BX21" i="6"/>
  <c r="BX23" i="6" s="1"/>
  <c r="BW21" i="6"/>
  <c r="BW23" i="6" s="1"/>
  <c r="BV21" i="6"/>
  <c r="BV23" i="6" s="1"/>
  <c r="BU21" i="6"/>
  <c r="BU23" i="6" s="1"/>
  <c r="BT21" i="6"/>
  <c r="BT23" i="6" s="1"/>
  <c r="BS21" i="6"/>
  <c r="BS23" i="6" s="1"/>
  <c r="BR21" i="6"/>
  <c r="BR23" i="6" s="1"/>
  <c r="BQ21" i="6"/>
  <c r="BQ23" i="6" s="1"/>
  <c r="BP21" i="6"/>
  <c r="BP23" i="6" s="1"/>
  <c r="BO21" i="6"/>
  <c r="BO23" i="6" s="1"/>
  <c r="BN21" i="6"/>
  <c r="BN23" i="6" s="1"/>
  <c r="BM21" i="6"/>
  <c r="BM23" i="6" s="1"/>
  <c r="BL21" i="6"/>
  <c r="BL23" i="6" s="1"/>
  <c r="BK21" i="6"/>
  <c r="BK23" i="6" s="1"/>
  <c r="BJ21" i="6"/>
  <c r="BJ23" i="6" s="1"/>
  <c r="BI21" i="6"/>
  <c r="BI23" i="6" s="1"/>
  <c r="BH21" i="6"/>
  <c r="BH23" i="6" s="1"/>
  <c r="BG21" i="6"/>
  <c r="BG23" i="6" s="1"/>
  <c r="BF21" i="6"/>
  <c r="BF23" i="6" s="1"/>
  <c r="BE21" i="6"/>
  <c r="BE23" i="6" s="1"/>
  <c r="BD21" i="6"/>
  <c r="BD23" i="6" s="1"/>
  <c r="BC21" i="6"/>
  <c r="BC23" i="6" s="1"/>
  <c r="BB21" i="6"/>
  <c r="BB23" i="6" s="1"/>
  <c r="BA21" i="6"/>
  <c r="BA23" i="6" s="1"/>
  <c r="AZ21" i="6"/>
  <c r="AZ23" i="6" s="1"/>
  <c r="AY21" i="6"/>
  <c r="AY23" i="6" s="1"/>
  <c r="AX21" i="6"/>
  <c r="AX23" i="6" s="1"/>
  <c r="AW21" i="6"/>
  <c r="AW23" i="6" s="1"/>
  <c r="AV21" i="6"/>
  <c r="AV23" i="6" s="1"/>
  <c r="AU21" i="6"/>
  <c r="AU23" i="6" s="1"/>
  <c r="J21" i="6"/>
  <c r="AR21" i="6" s="1"/>
  <c r="AR23" i="6" l="1"/>
  <c r="AI21" i="6"/>
  <c r="AI23" i="6" s="1"/>
  <c r="AK21" i="6"/>
  <c r="AK23" i="6" s="1"/>
  <c r="AK28" i="6" s="1"/>
  <c r="AO21" i="6"/>
  <c r="AO23" i="6" s="1"/>
  <c r="AO28" i="6" s="1"/>
  <c r="AS21" i="6"/>
  <c r="AS23" i="6" s="1"/>
  <c r="AX19" i="6"/>
  <c r="AX95" i="6" s="1"/>
  <c r="BB19" i="6"/>
  <c r="BB95" i="6" s="1"/>
  <c r="BF19" i="6"/>
  <c r="BF95" i="6" s="1"/>
  <c r="BJ19" i="6"/>
  <c r="BJ95" i="6" s="1"/>
  <c r="BN19" i="6"/>
  <c r="BN95" i="6" s="1"/>
  <c r="BR19" i="6"/>
  <c r="BR95" i="6" s="1"/>
  <c r="BV19" i="6"/>
  <c r="BV95" i="6" s="1"/>
  <c r="BZ19" i="6"/>
  <c r="BZ95" i="6" s="1"/>
  <c r="CD19" i="6"/>
  <c r="CD95" i="6" s="1"/>
  <c r="CH19" i="6"/>
  <c r="CH95" i="6" s="1"/>
  <c r="CL19" i="6"/>
  <c r="CL95" i="6" s="1"/>
  <c r="AL21" i="6"/>
  <c r="AL23" i="6" s="1"/>
  <c r="AP21" i="6"/>
  <c r="AP23" i="6" s="1"/>
  <c r="AP28" i="6" s="1"/>
  <c r="AT21" i="6"/>
  <c r="AT23" i="6" s="1"/>
  <c r="AT28" i="6" s="1"/>
  <c r="BK19" i="6"/>
  <c r="BK95" i="6" s="1"/>
  <c r="BO19" i="6"/>
  <c r="BO95" i="6" s="1"/>
  <c r="BW19" i="6"/>
  <c r="BW95" i="6" s="1"/>
  <c r="CA19" i="6"/>
  <c r="CA95" i="6" s="1"/>
  <c r="CI19" i="6"/>
  <c r="CI95" i="6" s="1"/>
  <c r="CM19" i="6"/>
  <c r="CM95" i="6" s="1"/>
  <c r="AM21" i="6"/>
  <c r="AM23" i="6" s="1"/>
  <c r="AM28" i="6" s="1"/>
  <c r="AQ21" i="6"/>
  <c r="AQ23" i="6" s="1"/>
  <c r="AQ28" i="6" s="1"/>
  <c r="AZ19" i="6"/>
  <c r="AZ95" i="6" s="1"/>
  <c r="BD19" i="6"/>
  <c r="BD95" i="6" s="1"/>
  <c r="BH19" i="6"/>
  <c r="BH95" i="6" s="1"/>
  <c r="BL19" i="6"/>
  <c r="BL95" i="6" s="1"/>
  <c r="BP19" i="6"/>
  <c r="BP95" i="6" s="1"/>
  <c r="BT19" i="6"/>
  <c r="BT95" i="6" s="1"/>
  <c r="BX19" i="6"/>
  <c r="BX95" i="6" s="1"/>
  <c r="CB19" i="6"/>
  <c r="CB95" i="6" s="1"/>
  <c r="CF19" i="6"/>
  <c r="CF95" i="6" s="1"/>
  <c r="CJ19" i="6"/>
  <c r="CJ95" i="6" s="1"/>
  <c r="CN19" i="6"/>
  <c r="CN95" i="6" s="1"/>
  <c r="AJ21" i="6"/>
  <c r="AJ23" i="6" s="1"/>
  <c r="AJ28" i="6" s="1"/>
  <c r="AN21" i="6"/>
  <c r="AN23" i="6" s="1"/>
  <c r="AN28" i="6" s="1"/>
  <c r="AW19" i="6"/>
  <c r="AW95" i="6" s="1"/>
  <c r="BA19" i="6"/>
  <c r="BA95" i="6" s="1"/>
  <c r="BE19" i="6"/>
  <c r="BE95" i="6" s="1"/>
  <c r="BI19" i="6"/>
  <c r="BI95" i="6" s="1"/>
  <c r="BM19" i="6"/>
  <c r="BM95" i="6" s="1"/>
  <c r="BQ19" i="6"/>
  <c r="BQ95" i="6" s="1"/>
  <c r="BU19" i="6"/>
  <c r="BU95" i="6" s="1"/>
  <c r="BY19" i="6"/>
  <c r="BY95" i="6" s="1"/>
  <c r="CC19" i="6"/>
  <c r="CC95" i="6" s="1"/>
  <c r="CG19" i="6"/>
  <c r="CG95" i="6" s="1"/>
  <c r="CK19" i="6"/>
  <c r="CK95" i="6" s="1"/>
  <c r="CO19" i="6"/>
  <c r="CO95" i="6" s="1"/>
  <c r="CE19" i="6"/>
  <c r="CE95" i="6" s="1"/>
  <c r="BS19" i="6"/>
  <c r="BS95" i="6" s="1"/>
  <c r="BG19" i="6"/>
  <c r="BG95" i="6" s="1"/>
  <c r="AV19" i="6"/>
  <c r="AV95" i="6" s="1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S28" i="6"/>
  <c r="AR28" i="6"/>
  <c r="AL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W30" i="6" s="1"/>
  <c r="X27" i="6" s="1"/>
  <c r="X30" i="6" l="1"/>
  <c r="Y27" i="6" s="1"/>
  <c r="Y30" i="6" s="1"/>
  <c r="Z27" i="6" s="1"/>
  <c r="Z30" i="6" s="1"/>
  <c r="AA27" i="6" s="1"/>
  <c r="AA30" i="6" s="1"/>
  <c r="AB27" i="6" s="1"/>
  <c r="AB30" i="6" s="1"/>
  <c r="AC27" i="6" s="1"/>
  <c r="AC30" i="6" s="1"/>
  <c r="AD27" i="6" s="1"/>
  <c r="AD30" i="6" s="1"/>
  <c r="AE27" i="6" s="1"/>
  <c r="AE30" i="6" s="1"/>
  <c r="AF27" i="6" s="1"/>
  <c r="AF30" i="6" s="1"/>
  <c r="AG27" i="6" s="1"/>
  <c r="AG30" i="6" s="1"/>
  <c r="AH27" i="6" s="1"/>
  <c r="AH30" i="6" s="1"/>
  <c r="AI27" i="6" s="1"/>
  <c r="Q27" i="6" s="1"/>
  <c r="AI8" i="6"/>
  <c r="AI25" i="6" l="1"/>
  <c r="AI29" i="6" s="1"/>
  <c r="AI30" i="6" s="1"/>
  <c r="AI35" i="6" s="1"/>
  <c r="C65" i="14" s="1"/>
  <c r="P143" i="6"/>
  <c r="P126" i="6"/>
  <c r="P125" i="6"/>
  <c r="P124" i="6"/>
  <c r="P123" i="6"/>
  <c r="P122" i="6"/>
  <c r="P121" i="6"/>
  <c r="P116" i="6"/>
  <c r="P115" i="6"/>
  <c r="P114" i="6"/>
  <c r="P113" i="6"/>
  <c r="P112" i="6"/>
  <c r="P111" i="6"/>
  <c r="P108" i="6"/>
  <c r="P101" i="6"/>
  <c r="P100" i="6"/>
  <c r="P99" i="6"/>
  <c r="P98" i="6"/>
  <c r="P97" i="6"/>
  <c r="P96" i="6"/>
  <c r="P95" i="6"/>
  <c r="P93" i="6"/>
  <c r="P91" i="6"/>
  <c r="P90" i="6"/>
  <c r="P89" i="6"/>
  <c r="P88" i="6"/>
  <c r="P87" i="6"/>
  <c r="P83" i="6"/>
  <c r="P82" i="6"/>
  <c r="P81" i="6"/>
  <c r="P78" i="6"/>
  <c r="P77" i="6"/>
  <c r="P76" i="6"/>
  <c r="P75" i="6"/>
  <c r="P74" i="6"/>
  <c r="P73" i="6"/>
  <c r="P72" i="6"/>
  <c r="V67" i="6"/>
  <c r="V66" i="6"/>
  <c r="V65" i="6"/>
  <c r="V63" i="6"/>
  <c r="V62" i="6"/>
  <c r="V61" i="6"/>
  <c r="V60" i="6"/>
  <c r="V59" i="6"/>
  <c r="V58" i="6"/>
  <c r="V57" i="6"/>
  <c r="V56" i="6"/>
  <c r="Q10" i="6"/>
  <c r="J10" i="6"/>
  <c r="AI10" i="6"/>
  <c r="Q63" i="6" l="1"/>
  <c r="Q59" i="6"/>
  <c r="Q65" i="6"/>
  <c r="Q67" i="6"/>
  <c r="Q62" i="6"/>
  <c r="Q58" i="6"/>
  <c r="Q60" i="6"/>
  <c r="Q66" i="6"/>
  <c r="Q61" i="6"/>
  <c r="Q57" i="6"/>
  <c r="Q56" i="6"/>
  <c r="AJ27" i="6"/>
  <c r="AJ25" i="6" s="1"/>
  <c r="AJ29" i="6" s="1"/>
  <c r="AJ30" i="6" s="1"/>
  <c r="AJ35" i="6" s="1"/>
  <c r="D65" i="14" s="1"/>
  <c r="AI34" i="6"/>
  <c r="C64" i="14" s="1"/>
  <c r="Q19" i="6"/>
  <c r="Q28" i="6"/>
  <c r="Q18" i="6"/>
  <c r="Q17" i="6"/>
  <c r="K10" i="6"/>
  <c r="L10" i="6" s="1"/>
  <c r="R10" i="6"/>
  <c r="Q101" i="6"/>
  <c r="Q143" i="6"/>
  <c r="V68" i="6"/>
  <c r="R67" i="6" l="1"/>
  <c r="R62" i="6"/>
  <c r="R58" i="6"/>
  <c r="R59" i="6"/>
  <c r="R66" i="6"/>
  <c r="R61" i="6"/>
  <c r="R57" i="6"/>
  <c r="R65" i="6"/>
  <c r="R60" i="6"/>
  <c r="R56" i="6"/>
  <c r="R63" i="6"/>
  <c r="AI43" i="6"/>
  <c r="AI42" i="6"/>
  <c r="AK27" i="6"/>
  <c r="AK25" i="6" s="1"/>
  <c r="AK29" i="6" s="1"/>
  <c r="AK30" i="6" s="1"/>
  <c r="AK35" i="6" s="1"/>
  <c r="E65" i="14" s="1"/>
  <c r="AJ34" i="6"/>
  <c r="D64" i="14" s="1"/>
  <c r="M10" i="6"/>
  <c r="R17" i="6"/>
  <c r="R28" i="6"/>
  <c r="R19" i="6"/>
  <c r="R18" i="6"/>
  <c r="N10" i="6"/>
  <c r="S10" i="6"/>
  <c r="R143" i="6"/>
  <c r="R101" i="6"/>
  <c r="BW58" i="6"/>
  <c r="BX58" i="6" s="1"/>
  <c r="BY58" i="6" s="1"/>
  <c r="BZ58" i="6" s="1"/>
  <c r="BZ74" i="6" s="1"/>
  <c r="BF57" i="6"/>
  <c r="Z73" i="14" s="1"/>
  <c r="BA57" i="6"/>
  <c r="AR57" i="6"/>
  <c r="L73" i="14" s="1"/>
  <c r="BP60" i="6"/>
  <c r="BM61" i="6"/>
  <c r="AR61" i="6"/>
  <c r="L77" i="14" s="1"/>
  <c r="BA61" i="6"/>
  <c r="BA77" i="6" s="1"/>
  <c r="BF61" i="6"/>
  <c r="BA60" i="6"/>
  <c r="BA76" i="6" s="1"/>
  <c r="BZ65" i="6"/>
  <c r="BR65" i="6"/>
  <c r="BZ59" i="6"/>
  <c r="AT75" i="14" s="1"/>
  <c r="CF59" i="6"/>
  <c r="CG59" i="6" s="1"/>
  <c r="CH59" i="6" s="1"/>
  <c r="CH75" i="6" s="1"/>
  <c r="BR59" i="6"/>
  <c r="BR75" i="6" s="1"/>
  <c r="BZ56" i="6"/>
  <c r="AT72" i="14" s="1"/>
  <c r="CD56" i="6"/>
  <c r="CJ56" i="6"/>
  <c r="BD72" i="14" s="1"/>
  <c r="BM56" i="6"/>
  <c r="AG72" i="14" s="1"/>
  <c r="B94" i="14"/>
  <c r="B95" i="14"/>
  <c r="B96" i="14"/>
  <c r="B92" i="14"/>
  <c r="B93" i="14"/>
  <c r="B91" i="14"/>
  <c r="B90" i="14"/>
  <c r="AF77" i="14"/>
  <c r="Y77" i="14"/>
  <c r="T77" i="14"/>
  <c r="S77" i="14"/>
  <c r="R77" i="14"/>
  <c r="Q77" i="14"/>
  <c r="P77" i="14"/>
  <c r="O77" i="14"/>
  <c r="N77" i="14"/>
  <c r="M77" i="14"/>
  <c r="K77" i="14"/>
  <c r="J77" i="14"/>
  <c r="I77" i="14"/>
  <c r="H77" i="14"/>
  <c r="G77" i="14"/>
  <c r="F77" i="14"/>
  <c r="E77" i="14"/>
  <c r="D77" i="14"/>
  <c r="C77" i="14"/>
  <c r="B77" i="14"/>
  <c r="C60" i="14"/>
  <c r="C63" i="14" s="1"/>
  <c r="C72" i="14"/>
  <c r="D72" i="14"/>
  <c r="E72" i="14"/>
  <c r="F72" i="14"/>
  <c r="G72" i="14"/>
  <c r="H72" i="14"/>
  <c r="I72" i="14"/>
  <c r="C73" i="14"/>
  <c r="D73" i="14"/>
  <c r="E73" i="14"/>
  <c r="F73" i="14"/>
  <c r="G73" i="14"/>
  <c r="H73" i="14"/>
  <c r="I73" i="14"/>
  <c r="C74" i="14"/>
  <c r="D74" i="14"/>
  <c r="E74" i="14"/>
  <c r="F74" i="14"/>
  <c r="G74" i="14"/>
  <c r="H74" i="14"/>
  <c r="I74" i="14"/>
  <c r="C75" i="14"/>
  <c r="D75" i="14"/>
  <c r="E75" i="14"/>
  <c r="F75" i="14"/>
  <c r="G75" i="14"/>
  <c r="H75" i="14"/>
  <c r="I75" i="14"/>
  <c r="C76" i="14"/>
  <c r="D76" i="14"/>
  <c r="E76" i="14"/>
  <c r="F76" i="14"/>
  <c r="G76" i="14"/>
  <c r="H76" i="14"/>
  <c r="I76" i="14"/>
  <c r="A110" i="17"/>
  <c r="A92" i="17"/>
  <c r="A90" i="17"/>
  <c r="A87" i="17"/>
  <c r="A84" i="17"/>
  <c r="A81" i="17"/>
  <c r="A78" i="17"/>
  <c r="A69" i="17"/>
  <c r="CP83" i="6"/>
  <c r="CO83" i="6"/>
  <c r="CN83" i="6"/>
  <c r="CM83" i="6"/>
  <c r="CL83" i="6"/>
  <c r="CK83" i="6"/>
  <c r="CJ83" i="6"/>
  <c r="CI83" i="6"/>
  <c r="CH83" i="6"/>
  <c r="CG83" i="6"/>
  <c r="CF83" i="6"/>
  <c r="CE83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E75" i="6"/>
  <c r="CI72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Y81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Y75" i="6"/>
  <c r="BX74" i="6"/>
  <c r="BV74" i="6"/>
  <c r="BU74" i="6"/>
  <c r="BT74" i="6"/>
  <c r="BS74" i="6"/>
  <c r="CC72" i="6"/>
  <c r="BY72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Q81" i="6"/>
  <c r="BP81" i="6"/>
  <c r="BO81" i="6"/>
  <c r="BN81" i="6"/>
  <c r="BM81" i="6"/>
  <c r="BL81" i="6"/>
  <c r="BK81" i="6"/>
  <c r="BJ81" i="6"/>
  <c r="BI81" i="6"/>
  <c r="BH81" i="6"/>
  <c r="BG81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L77" i="6"/>
  <c r="BO76" i="6"/>
  <c r="BQ75" i="6"/>
  <c r="BP75" i="6"/>
  <c r="BO75" i="6"/>
  <c r="BN75" i="6"/>
  <c r="BM75" i="6"/>
  <c r="BL75" i="6"/>
  <c r="BK75" i="6"/>
  <c r="BJ75" i="6"/>
  <c r="BI75" i="6"/>
  <c r="BH75" i="6"/>
  <c r="BG75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L72" i="6"/>
  <c r="BK72" i="6"/>
  <c r="BJ72" i="6"/>
  <c r="BI72" i="6"/>
  <c r="BH72" i="6"/>
  <c r="BG72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BF81" i="6"/>
  <c r="BF93" i="6" s="1"/>
  <c r="BE81" i="6"/>
  <c r="BE93" i="6" s="1"/>
  <c r="BD81" i="6"/>
  <c r="BD93" i="6" s="1"/>
  <c r="BC81" i="6"/>
  <c r="BB81" i="6"/>
  <c r="BB93" i="6" s="1"/>
  <c r="BA81" i="6"/>
  <c r="BA93" i="6" s="1"/>
  <c r="AZ81" i="6"/>
  <c r="AZ93" i="6" s="1"/>
  <c r="AY81" i="6"/>
  <c r="AX81" i="6"/>
  <c r="AX93" i="6" s="1"/>
  <c r="AW81" i="6"/>
  <c r="AW93" i="6" s="1"/>
  <c r="AV81" i="6"/>
  <c r="AV93" i="6" s="1"/>
  <c r="AU81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BE77" i="6"/>
  <c r="AZ77" i="6"/>
  <c r="AY77" i="6"/>
  <c r="AX77" i="6"/>
  <c r="AW77" i="6"/>
  <c r="AV77" i="6"/>
  <c r="AU77" i="6"/>
  <c r="AZ76" i="6"/>
  <c r="AY76" i="6"/>
  <c r="AX76" i="6"/>
  <c r="AW76" i="6"/>
  <c r="AV76" i="6"/>
  <c r="AU76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BE73" i="6"/>
  <c r="AZ73" i="6"/>
  <c r="AY73" i="6"/>
  <c r="AX73" i="6"/>
  <c r="AW73" i="6"/>
  <c r="AV73" i="6"/>
  <c r="AU73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32" i="17"/>
  <c r="AK126" i="6"/>
  <c r="AL126" i="6"/>
  <c r="AJ126" i="6"/>
  <c r="AI126" i="6"/>
  <c r="AS112" i="6"/>
  <c r="AI138" i="6"/>
  <c r="AH144" i="6" s="1"/>
  <c r="P131" i="6"/>
  <c r="P130" i="6"/>
  <c r="AO108" i="6"/>
  <c r="AN108" i="6"/>
  <c r="AM108" i="6"/>
  <c r="AL108" i="6"/>
  <c r="AK108" i="6"/>
  <c r="AJ108" i="6"/>
  <c r="AI108" i="6"/>
  <c r="F38" i="16"/>
  <c r="F37" i="16"/>
  <c r="F36" i="16"/>
  <c r="F35" i="16"/>
  <c r="F34" i="16"/>
  <c r="F33" i="16"/>
  <c r="F32" i="16"/>
  <c r="P68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AH127" i="6"/>
  <c r="AH140" i="6" s="1"/>
  <c r="AF127" i="6"/>
  <c r="AF140" i="6" s="1"/>
  <c r="AE127" i="6"/>
  <c r="AE140" i="6" s="1"/>
  <c r="AD117" i="6"/>
  <c r="AD141" i="6" s="1"/>
  <c r="AA127" i="6"/>
  <c r="AA140" i="6" s="1"/>
  <c r="Z117" i="6"/>
  <c r="Z141" i="6" s="1"/>
  <c r="W127" i="6"/>
  <c r="X84" i="6"/>
  <c r="AH68" i="6"/>
  <c r="AG68" i="6"/>
  <c r="AF68" i="6"/>
  <c r="AE68" i="6"/>
  <c r="AD68" i="6"/>
  <c r="AC68" i="6"/>
  <c r="AB68" i="6"/>
  <c r="AA68" i="6"/>
  <c r="Z68" i="6"/>
  <c r="Y68" i="6"/>
  <c r="X68" i="6"/>
  <c r="W68" i="6"/>
  <c r="AH46" i="6"/>
  <c r="AG46" i="6"/>
  <c r="AF46" i="6"/>
  <c r="AE46" i="6"/>
  <c r="AD46" i="6"/>
  <c r="AC46" i="6"/>
  <c r="AB46" i="6"/>
  <c r="AA46" i="6"/>
  <c r="Z46" i="6"/>
  <c r="Y46" i="6"/>
  <c r="X46" i="6"/>
  <c r="W46" i="6"/>
  <c r="AH45" i="6"/>
  <c r="AH47" i="6" s="1"/>
  <c r="AG45" i="6"/>
  <c r="AG47" i="6" s="1"/>
  <c r="AF45" i="6"/>
  <c r="AF47" i="6" s="1"/>
  <c r="AE45" i="6"/>
  <c r="AE47" i="6" s="1"/>
  <c r="AD45" i="6"/>
  <c r="AD47" i="6" s="1"/>
  <c r="AC45" i="6"/>
  <c r="AC47" i="6" s="1"/>
  <c r="AB45" i="6"/>
  <c r="AB47" i="6" s="1"/>
  <c r="AA45" i="6"/>
  <c r="AA47" i="6" s="1"/>
  <c r="Z45" i="6"/>
  <c r="Z47" i="6" s="1"/>
  <c r="Y45" i="6"/>
  <c r="Y47" i="6" s="1"/>
  <c r="X45" i="6"/>
  <c r="X47" i="6" s="1"/>
  <c r="W45" i="6"/>
  <c r="W47" i="6" s="1"/>
  <c r="X127" i="6"/>
  <c r="X140" i="6" s="1"/>
  <c r="AB127" i="6"/>
  <c r="AB140" i="6" s="1"/>
  <c r="Y127" i="6"/>
  <c r="Y140" i="6" s="1"/>
  <c r="AC127" i="6"/>
  <c r="AC140" i="6" s="1"/>
  <c r="AG127" i="6"/>
  <c r="AG140" i="6" s="1"/>
  <c r="AA84" i="6"/>
  <c r="AB84" i="6"/>
  <c r="W117" i="6"/>
  <c r="W141" i="6" s="1"/>
  <c r="X117" i="6"/>
  <c r="X141" i="6" s="1"/>
  <c r="W84" i="6"/>
  <c r="AE84" i="6"/>
  <c r="AA117" i="6"/>
  <c r="AA141" i="6" s="1"/>
  <c r="AE117" i="6"/>
  <c r="AE141" i="6" s="1"/>
  <c r="AF117" i="6"/>
  <c r="AF141" i="6" s="1"/>
  <c r="AF84" i="6"/>
  <c r="AB117" i="6"/>
  <c r="AB141" i="6" s="1"/>
  <c r="Z127" i="6"/>
  <c r="Z140" i="6" s="1"/>
  <c r="Y84" i="6"/>
  <c r="AC84" i="6"/>
  <c r="AG84" i="6"/>
  <c r="Y117" i="6"/>
  <c r="AC117" i="6"/>
  <c r="AC141" i="6" s="1"/>
  <c r="AG117" i="6"/>
  <c r="AG141" i="6" s="1"/>
  <c r="AD127" i="6"/>
  <c r="AD140" i="6" s="1"/>
  <c r="Z84" i="6"/>
  <c r="AD84" i="6"/>
  <c r="AH84" i="6"/>
  <c r="AH117" i="6"/>
  <c r="AH141" i="6" s="1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AI112" i="6"/>
  <c r="AJ112" i="6"/>
  <c r="AK112" i="6"/>
  <c r="AL112" i="6"/>
  <c r="AM112" i="6"/>
  <c r="AN112" i="6"/>
  <c r="AO112" i="6"/>
  <c r="AP112" i="6"/>
  <c r="AQ112" i="6"/>
  <c r="AR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CP130" i="6"/>
  <c r="CO130" i="6"/>
  <c r="CO132" i="6" s="1"/>
  <c r="CN130" i="6"/>
  <c r="CN132" i="6" s="1"/>
  <c r="CM130" i="6"/>
  <c r="CM132" i="6" s="1"/>
  <c r="CL130" i="6"/>
  <c r="CK130" i="6"/>
  <c r="CK132" i="6" s="1"/>
  <c r="CJ130" i="6"/>
  <c r="CJ132" i="6" s="1"/>
  <c r="CI130" i="6"/>
  <c r="CI132" i="6" s="1"/>
  <c r="CH130" i="6"/>
  <c r="CG130" i="6"/>
  <c r="CG132" i="6" s="1"/>
  <c r="CF130" i="6"/>
  <c r="CF132" i="6" s="1"/>
  <c r="CE130" i="6"/>
  <c r="CE132" i="6" s="1"/>
  <c r="CD130" i="6"/>
  <c r="CC130" i="6"/>
  <c r="CC132" i="6" s="1"/>
  <c r="CB130" i="6"/>
  <c r="CB132" i="6" s="1"/>
  <c r="CA130" i="6"/>
  <c r="CA132" i="6" s="1"/>
  <c r="BZ130" i="6"/>
  <c r="BY130" i="6"/>
  <c r="BY132" i="6" s="1"/>
  <c r="BX130" i="6"/>
  <c r="BX132" i="6" s="1"/>
  <c r="BW130" i="6"/>
  <c r="BW132" i="6" s="1"/>
  <c r="BV130" i="6"/>
  <c r="BU130" i="6"/>
  <c r="BU132" i="6" s="1"/>
  <c r="BT130" i="6"/>
  <c r="BS130" i="6"/>
  <c r="BS132" i="6" s="1"/>
  <c r="BR130" i="6"/>
  <c r="BQ130" i="6"/>
  <c r="BQ132" i="6" s="1"/>
  <c r="BP130" i="6"/>
  <c r="BP132" i="6" s="1"/>
  <c r="BO130" i="6"/>
  <c r="BO132" i="6" s="1"/>
  <c r="BN130" i="6"/>
  <c r="BM130" i="6"/>
  <c r="BM132" i="6" s="1"/>
  <c r="BL130" i="6"/>
  <c r="BL132" i="6" s="1"/>
  <c r="BK130" i="6"/>
  <c r="BK132" i="6" s="1"/>
  <c r="BJ130" i="6"/>
  <c r="BI130" i="6"/>
  <c r="BI132" i="6" s="1"/>
  <c r="BH130" i="6"/>
  <c r="BG130" i="6"/>
  <c r="BG132" i="6" s="1"/>
  <c r="BF130" i="6"/>
  <c r="BE130" i="6"/>
  <c r="BE132" i="6" s="1"/>
  <c r="BD130" i="6"/>
  <c r="BD132" i="6" s="1"/>
  <c r="BC130" i="6"/>
  <c r="BC132" i="6" s="1"/>
  <c r="BB130" i="6"/>
  <c r="BA130" i="6"/>
  <c r="BA132" i="6" s="1"/>
  <c r="AZ130" i="6"/>
  <c r="AZ132" i="6" s="1"/>
  <c r="AY130" i="6"/>
  <c r="AY132" i="6" s="1"/>
  <c r="AX130" i="6"/>
  <c r="AW130" i="6"/>
  <c r="AW132" i="6" s="1"/>
  <c r="AV130" i="6"/>
  <c r="AV132" i="6" s="1"/>
  <c r="AU130" i="6"/>
  <c r="AU132" i="6" s="1"/>
  <c r="AT130" i="6"/>
  <c r="AS130" i="6"/>
  <c r="AS132" i="6" s="1"/>
  <c r="AR130" i="6"/>
  <c r="AQ130" i="6"/>
  <c r="AQ132" i="6" s="1"/>
  <c r="AP130" i="6"/>
  <c r="AO130" i="6"/>
  <c r="AO132" i="6" s="1"/>
  <c r="AN130" i="6"/>
  <c r="AN132" i="6" s="1"/>
  <c r="AM130" i="6"/>
  <c r="AM132" i="6" s="1"/>
  <c r="AL130" i="6"/>
  <c r="AK130" i="6"/>
  <c r="AJ130" i="6"/>
  <c r="AJ132" i="6" s="1"/>
  <c r="AI130" i="6"/>
  <c r="AI132" i="6" s="1"/>
  <c r="AB103" i="6"/>
  <c r="AD103" i="6"/>
  <c r="X103" i="6"/>
  <c r="Z103" i="6"/>
  <c r="AE103" i="6"/>
  <c r="AF103" i="6"/>
  <c r="AG103" i="6"/>
  <c r="AA103" i="6"/>
  <c r="W103" i="6"/>
  <c r="AC103" i="6"/>
  <c r="Y103" i="6"/>
  <c r="AI97" i="6"/>
  <c r="AJ97" i="6"/>
  <c r="AK97" i="6"/>
  <c r="AL97" i="6"/>
  <c r="AM97" i="6"/>
  <c r="AN97" i="6"/>
  <c r="AO97" i="6"/>
  <c r="I93" i="14" s="1"/>
  <c r="AP97" i="6"/>
  <c r="J93" i="14" s="1"/>
  <c r="AQ97" i="6"/>
  <c r="K93" i="14" s="1"/>
  <c r="AR97" i="6"/>
  <c r="L93" i="14" s="1"/>
  <c r="AS97" i="6"/>
  <c r="M93" i="14" s="1"/>
  <c r="AT97" i="6"/>
  <c r="N93" i="14" s="1"/>
  <c r="AU97" i="6"/>
  <c r="O93" i="14" s="1"/>
  <c r="AV97" i="6"/>
  <c r="P93" i="14" s="1"/>
  <c r="AW97" i="6"/>
  <c r="Q93" i="14" s="1"/>
  <c r="AX97" i="6"/>
  <c r="R93" i="14" s="1"/>
  <c r="AY97" i="6"/>
  <c r="S93" i="14" s="1"/>
  <c r="AZ97" i="6"/>
  <c r="T93" i="14" s="1"/>
  <c r="BA97" i="6"/>
  <c r="U93" i="14" s="1"/>
  <c r="BB97" i="6"/>
  <c r="V93" i="14" s="1"/>
  <c r="BC97" i="6"/>
  <c r="W93" i="14" s="1"/>
  <c r="BD97" i="6"/>
  <c r="X93" i="14" s="1"/>
  <c r="BE97" i="6"/>
  <c r="Y93" i="14" s="1"/>
  <c r="BF97" i="6"/>
  <c r="Z93" i="14" s="1"/>
  <c r="BG97" i="6"/>
  <c r="AA93" i="14" s="1"/>
  <c r="BH97" i="6"/>
  <c r="AB93" i="14" s="1"/>
  <c r="BI97" i="6"/>
  <c r="AC93" i="14" s="1"/>
  <c r="BJ97" i="6"/>
  <c r="AD93" i="14" s="1"/>
  <c r="BK97" i="6"/>
  <c r="AE93" i="14" s="1"/>
  <c r="BL97" i="6"/>
  <c r="AF93" i="14" s="1"/>
  <c r="BM97" i="6"/>
  <c r="AG93" i="14" s="1"/>
  <c r="BN97" i="6"/>
  <c r="AH93" i="14" s="1"/>
  <c r="BO97" i="6"/>
  <c r="AI93" i="14" s="1"/>
  <c r="BP97" i="6"/>
  <c r="AJ93" i="14" s="1"/>
  <c r="BQ97" i="6"/>
  <c r="AK93" i="14" s="1"/>
  <c r="BR97" i="6"/>
  <c r="AL93" i="14" s="1"/>
  <c r="BS97" i="6"/>
  <c r="BT97" i="6"/>
  <c r="BU97" i="6"/>
  <c r="AO93" i="14" s="1"/>
  <c r="BV97" i="6"/>
  <c r="AP93" i="14" s="1"/>
  <c r="BW97" i="6"/>
  <c r="AQ93" i="14" s="1"/>
  <c r="BX97" i="6"/>
  <c r="AR93" i="14" s="1"/>
  <c r="BY97" i="6"/>
  <c r="AS93" i="14" s="1"/>
  <c r="BZ97" i="6"/>
  <c r="AT93" i="14" s="1"/>
  <c r="CA97" i="6"/>
  <c r="AU93" i="14" s="1"/>
  <c r="CB97" i="6"/>
  <c r="AV93" i="14" s="1"/>
  <c r="CC97" i="6"/>
  <c r="AW93" i="14" s="1"/>
  <c r="CD97" i="6"/>
  <c r="AX93" i="14" s="1"/>
  <c r="CE97" i="6"/>
  <c r="AY93" i="14" s="1"/>
  <c r="CF97" i="6"/>
  <c r="AZ93" i="14" s="1"/>
  <c r="CG97" i="6"/>
  <c r="BA93" i="14" s="1"/>
  <c r="CH97" i="6"/>
  <c r="BB93" i="14" s="1"/>
  <c r="CI97" i="6"/>
  <c r="BC93" i="14" s="1"/>
  <c r="CJ97" i="6"/>
  <c r="BD93" i="14" s="1"/>
  <c r="CK97" i="6"/>
  <c r="BE93" i="14" s="1"/>
  <c r="CL97" i="6"/>
  <c r="BF93" i="14" s="1"/>
  <c r="CM97" i="6"/>
  <c r="BG93" i="14" s="1"/>
  <c r="CN97" i="6"/>
  <c r="BH93" i="14" s="1"/>
  <c r="CO97" i="6"/>
  <c r="BI93" i="14" s="1"/>
  <c r="CP97" i="6"/>
  <c r="BJ93" i="14" s="1"/>
  <c r="AI98" i="6"/>
  <c r="AJ98" i="6"/>
  <c r="AK98" i="6"/>
  <c r="AL98" i="6"/>
  <c r="AM98" i="6"/>
  <c r="AN98" i="6"/>
  <c r="AO98" i="6"/>
  <c r="I94" i="14" s="1"/>
  <c r="AP98" i="6"/>
  <c r="J94" i="14" s="1"/>
  <c r="AQ98" i="6"/>
  <c r="K94" i="14" s="1"/>
  <c r="AR98" i="6"/>
  <c r="L94" i="14" s="1"/>
  <c r="AS98" i="6"/>
  <c r="M94" i="14" s="1"/>
  <c r="AT98" i="6"/>
  <c r="N94" i="14" s="1"/>
  <c r="AU98" i="6"/>
  <c r="O94" i="14" s="1"/>
  <c r="AV98" i="6"/>
  <c r="AW98" i="6"/>
  <c r="Q94" i="14" s="1"/>
  <c r="AX98" i="6"/>
  <c r="R94" i="14" s="1"/>
  <c r="AY98" i="6"/>
  <c r="S94" i="14" s="1"/>
  <c r="AZ98" i="6"/>
  <c r="T94" i="14" s="1"/>
  <c r="BA98" i="6"/>
  <c r="U94" i="14" s="1"/>
  <c r="BB98" i="6"/>
  <c r="V94" i="14" s="1"/>
  <c r="BC98" i="6"/>
  <c r="W94" i="14" s="1"/>
  <c r="BD98" i="6"/>
  <c r="X94" i="14" s="1"/>
  <c r="BE98" i="6"/>
  <c r="Y94" i="14" s="1"/>
  <c r="BF98" i="6"/>
  <c r="Z94" i="14" s="1"/>
  <c r="BG98" i="6"/>
  <c r="AA94" i="14" s="1"/>
  <c r="BH98" i="6"/>
  <c r="AB94" i="14" s="1"/>
  <c r="BI98" i="6"/>
  <c r="AC94" i="14" s="1"/>
  <c r="BJ98" i="6"/>
  <c r="AD94" i="14" s="1"/>
  <c r="BK98" i="6"/>
  <c r="AE94" i="14" s="1"/>
  <c r="BL98" i="6"/>
  <c r="AF94" i="14" s="1"/>
  <c r="BM98" i="6"/>
  <c r="AG94" i="14" s="1"/>
  <c r="BN98" i="6"/>
  <c r="AH94" i="14" s="1"/>
  <c r="BO98" i="6"/>
  <c r="AI94" i="14" s="1"/>
  <c r="BP98" i="6"/>
  <c r="AJ94" i="14" s="1"/>
  <c r="BQ98" i="6"/>
  <c r="AK94" i="14" s="1"/>
  <c r="BR98" i="6"/>
  <c r="AL94" i="14" s="1"/>
  <c r="BS98" i="6"/>
  <c r="AM94" i="14" s="1"/>
  <c r="BT98" i="6"/>
  <c r="AN94" i="14" s="1"/>
  <c r="BU98" i="6"/>
  <c r="AO94" i="14" s="1"/>
  <c r="BV98" i="6"/>
  <c r="AP94" i="14" s="1"/>
  <c r="BW98" i="6"/>
  <c r="AQ94" i="14" s="1"/>
  <c r="BX98" i="6"/>
  <c r="AR94" i="14" s="1"/>
  <c r="BY98" i="6"/>
  <c r="AS94" i="14" s="1"/>
  <c r="BZ98" i="6"/>
  <c r="AT94" i="14" s="1"/>
  <c r="CA98" i="6"/>
  <c r="AU94" i="14" s="1"/>
  <c r="CB98" i="6"/>
  <c r="AV94" i="14" s="1"/>
  <c r="CC98" i="6"/>
  <c r="AW94" i="14" s="1"/>
  <c r="CD98" i="6"/>
  <c r="AX94" i="14" s="1"/>
  <c r="CE98" i="6"/>
  <c r="AY94" i="14" s="1"/>
  <c r="CF98" i="6"/>
  <c r="AZ94" i="14" s="1"/>
  <c r="CG98" i="6"/>
  <c r="BA94" i="14" s="1"/>
  <c r="CH98" i="6"/>
  <c r="BB94" i="14" s="1"/>
  <c r="CI98" i="6"/>
  <c r="BC94" i="14" s="1"/>
  <c r="CJ98" i="6"/>
  <c r="BD94" i="14" s="1"/>
  <c r="CK98" i="6"/>
  <c r="BE94" i="14" s="1"/>
  <c r="CL98" i="6"/>
  <c r="BF94" i="14" s="1"/>
  <c r="CM98" i="6"/>
  <c r="BG94" i="14" s="1"/>
  <c r="CN98" i="6"/>
  <c r="BH94" i="14" s="1"/>
  <c r="CO98" i="6"/>
  <c r="BI94" i="14" s="1"/>
  <c r="CP98" i="6"/>
  <c r="BJ94" i="14" s="1"/>
  <c r="CP99" i="6"/>
  <c r="BJ95" i="14" s="1"/>
  <c r="CO99" i="6"/>
  <c r="BI95" i="14" s="1"/>
  <c r="CN99" i="6"/>
  <c r="BH95" i="14" s="1"/>
  <c r="CM99" i="6"/>
  <c r="BG95" i="14" s="1"/>
  <c r="CL99" i="6"/>
  <c r="BF95" i="14" s="1"/>
  <c r="CK99" i="6"/>
  <c r="BE95" i="14" s="1"/>
  <c r="CJ99" i="6"/>
  <c r="BD95" i="14" s="1"/>
  <c r="CI99" i="6"/>
  <c r="BC95" i="14" s="1"/>
  <c r="CH99" i="6"/>
  <c r="BB95" i="14" s="1"/>
  <c r="CG99" i="6"/>
  <c r="BA95" i="14" s="1"/>
  <c r="CF99" i="6"/>
  <c r="AZ95" i="14" s="1"/>
  <c r="CE99" i="6"/>
  <c r="AY95" i="14" s="1"/>
  <c r="CD99" i="6"/>
  <c r="AX95" i="14" s="1"/>
  <c r="CC99" i="6"/>
  <c r="AW95" i="14" s="1"/>
  <c r="CB99" i="6"/>
  <c r="AV95" i="14" s="1"/>
  <c r="CA99" i="6"/>
  <c r="AU95" i="14" s="1"/>
  <c r="BZ99" i="6"/>
  <c r="AT95" i="14" s="1"/>
  <c r="BY99" i="6"/>
  <c r="AS95" i="14" s="1"/>
  <c r="BX99" i="6"/>
  <c r="AR95" i="14" s="1"/>
  <c r="BW99" i="6"/>
  <c r="AQ95" i="14" s="1"/>
  <c r="BV99" i="6"/>
  <c r="AP95" i="14" s="1"/>
  <c r="BU99" i="6"/>
  <c r="AO95" i="14" s="1"/>
  <c r="BT99" i="6"/>
  <c r="AN95" i="14" s="1"/>
  <c r="BS99" i="6"/>
  <c r="AM95" i="14" s="1"/>
  <c r="BR99" i="6"/>
  <c r="AL95" i="14" s="1"/>
  <c r="BQ99" i="6"/>
  <c r="AK95" i="14" s="1"/>
  <c r="BP99" i="6"/>
  <c r="AJ95" i="14" s="1"/>
  <c r="BO99" i="6"/>
  <c r="AI95" i="14" s="1"/>
  <c r="BN99" i="6"/>
  <c r="AH95" i="14" s="1"/>
  <c r="BM99" i="6"/>
  <c r="AG95" i="14" s="1"/>
  <c r="BL99" i="6"/>
  <c r="AF95" i="14" s="1"/>
  <c r="BK99" i="6"/>
  <c r="AE95" i="14" s="1"/>
  <c r="BJ99" i="6"/>
  <c r="AD95" i="14" s="1"/>
  <c r="BI99" i="6"/>
  <c r="AC95" i="14" s="1"/>
  <c r="BH99" i="6"/>
  <c r="AB95" i="14" s="1"/>
  <c r="BG99" i="6"/>
  <c r="AA95" i="14" s="1"/>
  <c r="BF99" i="6"/>
  <c r="Z95" i="14" s="1"/>
  <c r="BE99" i="6"/>
  <c r="Y95" i="14" s="1"/>
  <c r="BD99" i="6"/>
  <c r="X95" i="14" s="1"/>
  <c r="BC99" i="6"/>
  <c r="W95" i="14" s="1"/>
  <c r="BB99" i="6"/>
  <c r="V95" i="14" s="1"/>
  <c r="BA99" i="6"/>
  <c r="U95" i="14" s="1"/>
  <c r="AZ99" i="6"/>
  <c r="T95" i="14" s="1"/>
  <c r="AY99" i="6"/>
  <c r="S95" i="14" s="1"/>
  <c r="AX99" i="6"/>
  <c r="R95" i="14" s="1"/>
  <c r="AW99" i="6"/>
  <c r="Q95" i="14" s="1"/>
  <c r="AV99" i="6"/>
  <c r="P95" i="14" s="1"/>
  <c r="AU99" i="6"/>
  <c r="AT99" i="6"/>
  <c r="N95" i="14" s="1"/>
  <c r="AS99" i="6"/>
  <c r="M95" i="14" s="1"/>
  <c r="AR99" i="6"/>
  <c r="L95" i="14" s="1"/>
  <c r="AQ99" i="6"/>
  <c r="K95" i="14" s="1"/>
  <c r="AP99" i="6"/>
  <c r="J95" i="14" s="1"/>
  <c r="AO99" i="6"/>
  <c r="I95" i="14" s="1"/>
  <c r="AN99" i="6"/>
  <c r="AM99" i="6"/>
  <c r="AL99" i="6"/>
  <c r="AK99" i="6"/>
  <c r="AJ99" i="6"/>
  <c r="AI99" i="6"/>
  <c r="AM93" i="14"/>
  <c r="AT83" i="6"/>
  <c r="AS83" i="6"/>
  <c r="AR83" i="6"/>
  <c r="AQ83" i="6"/>
  <c r="AP83" i="6"/>
  <c r="AO83" i="6"/>
  <c r="AN83" i="6"/>
  <c r="AM83" i="6"/>
  <c r="AL83" i="6"/>
  <c r="AK83" i="6"/>
  <c r="AJ83" i="6"/>
  <c r="AI83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T81" i="6"/>
  <c r="AT93" i="6" s="1"/>
  <c r="AS81" i="6"/>
  <c r="AS93" i="6" s="1"/>
  <c r="AR81" i="6"/>
  <c r="AR93" i="6" s="1"/>
  <c r="AQ81" i="6"/>
  <c r="AQ93" i="6" s="1"/>
  <c r="AP81" i="6"/>
  <c r="AP93" i="6" s="1"/>
  <c r="AO81" i="6"/>
  <c r="AO93" i="6" s="1"/>
  <c r="AN81" i="6"/>
  <c r="AN93" i="6" s="1"/>
  <c r="AM81" i="6"/>
  <c r="AM93" i="6" s="1"/>
  <c r="AL81" i="6"/>
  <c r="AL93" i="6" s="1"/>
  <c r="AK81" i="6"/>
  <c r="AK93" i="6" s="1"/>
  <c r="AJ81" i="6"/>
  <c r="AJ93" i="6" s="1"/>
  <c r="AI81" i="6"/>
  <c r="AY93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T77" i="6"/>
  <c r="AS77" i="6"/>
  <c r="AQ77" i="6"/>
  <c r="AP77" i="6"/>
  <c r="AO77" i="6"/>
  <c r="AN77" i="6"/>
  <c r="AM77" i="6"/>
  <c r="AL77" i="6"/>
  <c r="AK77" i="6"/>
  <c r="AJ77" i="6"/>
  <c r="AI77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T73" i="6"/>
  <c r="AS73" i="6"/>
  <c r="AQ73" i="6"/>
  <c r="AP73" i="6"/>
  <c r="AO73" i="6"/>
  <c r="AN73" i="6"/>
  <c r="AM73" i="6"/>
  <c r="AL73" i="6"/>
  <c r="AK73" i="6"/>
  <c r="AJ73" i="6"/>
  <c r="AI73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V91" i="6"/>
  <c r="E83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BC36" i="6"/>
  <c r="W66" i="14" s="1"/>
  <c r="AY36" i="6"/>
  <c r="S66" i="14" s="1"/>
  <c r="AU36" i="6"/>
  <c r="O66" i="14" s="1"/>
  <c r="AT38" i="6"/>
  <c r="AS38" i="6"/>
  <c r="AR38" i="6"/>
  <c r="AQ38" i="6"/>
  <c r="AP38" i="6"/>
  <c r="AO38" i="6"/>
  <c r="AN38" i="6"/>
  <c r="AM38" i="6"/>
  <c r="AL38" i="6"/>
  <c r="AK38" i="6"/>
  <c r="AJ38" i="6"/>
  <c r="AI38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T36" i="6"/>
  <c r="N66" i="14" s="1"/>
  <c r="AS36" i="6"/>
  <c r="M66" i="14" s="1"/>
  <c r="AR36" i="6"/>
  <c r="L66" i="14" s="1"/>
  <c r="AQ36" i="6"/>
  <c r="K66" i="14" s="1"/>
  <c r="AP36" i="6"/>
  <c r="J66" i="14" s="1"/>
  <c r="AO36" i="6"/>
  <c r="I66" i="14" s="1"/>
  <c r="AN36" i="6"/>
  <c r="H66" i="14" s="1"/>
  <c r="AM36" i="6"/>
  <c r="G66" i="14" s="1"/>
  <c r="AL36" i="6"/>
  <c r="F66" i="14" s="1"/>
  <c r="AK36" i="6"/>
  <c r="E66" i="14" s="1"/>
  <c r="AJ36" i="6"/>
  <c r="D66" i="14" s="1"/>
  <c r="AI36" i="6"/>
  <c r="C66" i="14" s="1"/>
  <c r="AV36" i="6"/>
  <c r="P66" i="14" s="1"/>
  <c r="BD36" i="6"/>
  <c r="X66" i="14" s="1"/>
  <c r="BL36" i="6"/>
  <c r="AF66" i="14" s="1"/>
  <c r="BX36" i="6"/>
  <c r="AR66" i="14" s="1"/>
  <c r="CJ36" i="6"/>
  <c r="BD66" i="14" s="1"/>
  <c r="AW36" i="6"/>
  <c r="Q66" i="14" s="1"/>
  <c r="BA36" i="6"/>
  <c r="U66" i="14" s="1"/>
  <c r="BE36" i="6"/>
  <c r="Y66" i="14" s="1"/>
  <c r="BI36" i="6"/>
  <c r="AC66" i="14" s="1"/>
  <c r="BM36" i="6"/>
  <c r="AG66" i="14" s="1"/>
  <c r="BQ36" i="6"/>
  <c r="AK66" i="14" s="1"/>
  <c r="BU36" i="6"/>
  <c r="AO66" i="14" s="1"/>
  <c r="BY36" i="6"/>
  <c r="AS66" i="14" s="1"/>
  <c r="CC36" i="6"/>
  <c r="AW66" i="14" s="1"/>
  <c r="CG36" i="6"/>
  <c r="BA66" i="14" s="1"/>
  <c r="CK36" i="6"/>
  <c r="BE66" i="14" s="1"/>
  <c r="CO36" i="6"/>
  <c r="BI66" i="14" s="1"/>
  <c r="AZ36" i="6"/>
  <c r="T66" i="14" s="1"/>
  <c r="BP36" i="6"/>
  <c r="AJ66" i="14" s="1"/>
  <c r="CB36" i="6"/>
  <c r="AV66" i="14" s="1"/>
  <c r="CF36" i="6"/>
  <c r="AZ66" i="14" s="1"/>
  <c r="AX36" i="6"/>
  <c r="R66" i="14" s="1"/>
  <c r="BB36" i="6"/>
  <c r="V66" i="14" s="1"/>
  <c r="BF36" i="6"/>
  <c r="Z66" i="14" s="1"/>
  <c r="BJ36" i="6"/>
  <c r="AD66" i="14" s="1"/>
  <c r="BN36" i="6"/>
  <c r="AH66" i="14" s="1"/>
  <c r="BR36" i="6"/>
  <c r="AL66" i="14" s="1"/>
  <c r="BV36" i="6"/>
  <c r="AP66" i="14" s="1"/>
  <c r="BZ36" i="6"/>
  <c r="AT66" i="14" s="1"/>
  <c r="CD36" i="6"/>
  <c r="AX66" i="14" s="1"/>
  <c r="CH36" i="6"/>
  <c r="BB66" i="14" s="1"/>
  <c r="CL36" i="6"/>
  <c r="BF66" i="14" s="1"/>
  <c r="CP36" i="6"/>
  <c r="BJ66" i="14" s="1"/>
  <c r="BG36" i="6"/>
  <c r="AA66" i="14" s="1"/>
  <c r="BK36" i="6"/>
  <c r="AE66" i="14" s="1"/>
  <c r="BO36" i="6"/>
  <c r="AI66" i="14" s="1"/>
  <c r="BS36" i="6"/>
  <c r="AM66" i="14" s="1"/>
  <c r="BW36" i="6"/>
  <c r="AQ66" i="14" s="1"/>
  <c r="CA36" i="6"/>
  <c r="AU66" i="14" s="1"/>
  <c r="CE36" i="6"/>
  <c r="AY66" i="14" s="1"/>
  <c r="CI36" i="6"/>
  <c r="BC66" i="14" s="1"/>
  <c r="CM36" i="6"/>
  <c r="BG66" i="14" s="1"/>
  <c r="BH36" i="6"/>
  <c r="AB66" i="14" s="1"/>
  <c r="BT36" i="6"/>
  <c r="AN66" i="14" s="1"/>
  <c r="CN36" i="6"/>
  <c r="BH66" i="14" s="1"/>
  <c r="E73" i="6"/>
  <c r="E74" i="6"/>
  <c r="E75" i="6"/>
  <c r="E76" i="6"/>
  <c r="E77" i="6"/>
  <c r="E78" i="6"/>
  <c r="E80" i="6"/>
  <c r="E81" i="6"/>
  <c r="E82" i="6"/>
  <c r="E72" i="6"/>
  <c r="AJ8" i="6"/>
  <c r="AC24" i="5"/>
  <c r="AC64" i="5" s="1"/>
  <c r="AD24" i="5"/>
  <c r="AE24" i="5"/>
  <c r="AF24" i="5"/>
  <c r="AG24" i="5"/>
  <c r="AG64" i="5" s="1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A64" i="5" s="1"/>
  <c r="BB24" i="5"/>
  <c r="BC24" i="5"/>
  <c r="BD24" i="5"/>
  <c r="BE24" i="5"/>
  <c r="BE64" i="5" s="1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U64" i="5" s="1"/>
  <c r="BV24" i="5"/>
  <c r="BW24" i="5"/>
  <c r="BX24" i="5"/>
  <c r="BY24" i="5"/>
  <c r="BZ24" i="5"/>
  <c r="CA24" i="5"/>
  <c r="CB24" i="5"/>
  <c r="CC24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CI62" i="5" s="1"/>
  <c r="Q81" i="5"/>
  <c r="R81" i="5"/>
  <c r="S81" i="5"/>
  <c r="T81" i="5"/>
  <c r="T88" i="5" s="1"/>
  <c r="U81" i="5"/>
  <c r="E81" i="5"/>
  <c r="Q119" i="5"/>
  <c r="R119" i="5"/>
  <c r="CE119" i="5" s="1"/>
  <c r="S119" i="5"/>
  <c r="T119" i="5"/>
  <c r="U119" i="5"/>
  <c r="E119" i="5"/>
  <c r="J119" i="5"/>
  <c r="K119" i="5"/>
  <c r="L119" i="5"/>
  <c r="M119" i="5"/>
  <c r="N119" i="5"/>
  <c r="O119" i="5"/>
  <c r="P119" i="5"/>
  <c r="B79" i="14"/>
  <c r="B76" i="14"/>
  <c r="B75" i="14"/>
  <c r="B74" i="14"/>
  <c r="B73" i="14"/>
  <c r="B72" i="14"/>
  <c r="AG13" i="5"/>
  <c r="AG34" i="5"/>
  <c r="AG65" i="5" s="1"/>
  <c r="AG44" i="5"/>
  <c r="CF44" i="5" s="1"/>
  <c r="AG53" i="5"/>
  <c r="AG62" i="5"/>
  <c r="E70" i="5"/>
  <c r="E71" i="5"/>
  <c r="E72" i="5"/>
  <c r="F72" i="5" s="1"/>
  <c r="E73" i="5"/>
  <c r="AG73" i="5" s="1"/>
  <c r="E74" i="5"/>
  <c r="E75" i="5"/>
  <c r="E76" i="5"/>
  <c r="AC76" i="5"/>
  <c r="E79" i="5"/>
  <c r="E80" i="5"/>
  <c r="E82" i="5"/>
  <c r="AA82" i="5" s="1"/>
  <c r="E83" i="5"/>
  <c r="W83" i="5" s="1"/>
  <c r="E84" i="5"/>
  <c r="W84" i="5" s="1"/>
  <c r="E85" i="5"/>
  <c r="AF85" i="5" s="1"/>
  <c r="E86" i="5"/>
  <c r="X86" i="5" s="1"/>
  <c r="E87" i="5"/>
  <c r="AA87" i="5" s="1"/>
  <c r="E90" i="5"/>
  <c r="AG90" i="5" s="1"/>
  <c r="E91" i="5"/>
  <c r="E92" i="5"/>
  <c r="E93" i="5"/>
  <c r="AG93" i="5" s="1"/>
  <c r="E94" i="5"/>
  <c r="AA94" i="5"/>
  <c r="E95" i="5"/>
  <c r="Y95" i="5" s="1"/>
  <c r="E96" i="5"/>
  <c r="E97" i="5"/>
  <c r="Z97" i="5" s="1"/>
  <c r="E100" i="5"/>
  <c r="AE100" i="5" s="1"/>
  <c r="E101" i="5"/>
  <c r="E102" i="5"/>
  <c r="E103" i="5"/>
  <c r="AF103" i="5"/>
  <c r="E104" i="5"/>
  <c r="F104" i="5" s="1"/>
  <c r="E105" i="5"/>
  <c r="Z105" i="5" s="1"/>
  <c r="E106" i="5"/>
  <c r="Y106" i="5" s="1"/>
  <c r="E107" i="5"/>
  <c r="X107" i="5" s="1"/>
  <c r="E110" i="5"/>
  <c r="F110" i="5" s="1"/>
  <c r="E111" i="5"/>
  <c r="E112" i="5"/>
  <c r="AB112" i="5"/>
  <c r="E113" i="5"/>
  <c r="AE113" i="5"/>
  <c r="E114" i="5"/>
  <c r="F114" i="5" s="1"/>
  <c r="E115" i="5"/>
  <c r="X115" i="5" s="1"/>
  <c r="E116" i="5"/>
  <c r="E120" i="5"/>
  <c r="Z120" i="5" s="1"/>
  <c r="E121" i="5"/>
  <c r="E122" i="5"/>
  <c r="E123" i="5"/>
  <c r="F123" i="5" s="1"/>
  <c r="E124" i="5"/>
  <c r="E125" i="5"/>
  <c r="BF108" i="6"/>
  <c r="F9" i="12"/>
  <c r="F10" i="12"/>
  <c r="N120" i="5"/>
  <c r="N121" i="5"/>
  <c r="N122" i="5"/>
  <c r="N123" i="5"/>
  <c r="N124" i="5"/>
  <c r="N125" i="5"/>
  <c r="F24" i="12"/>
  <c r="F26" i="12" s="1"/>
  <c r="F25" i="12"/>
  <c r="F27" i="12"/>
  <c r="F28" i="12" s="1"/>
  <c r="Q13" i="5"/>
  <c r="Q24" i="5"/>
  <c r="Q34" i="5"/>
  <c r="Q44" i="5"/>
  <c r="Q64" i="5" s="1"/>
  <c r="Q53" i="5"/>
  <c r="Q62" i="5"/>
  <c r="Q70" i="5"/>
  <c r="Q71" i="5"/>
  <c r="Q72" i="5"/>
  <c r="Q73" i="5"/>
  <c r="Q74" i="5"/>
  <c r="Q75" i="5"/>
  <c r="Q76" i="5"/>
  <c r="Q79" i="5"/>
  <c r="Q80" i="5"/>
  <c r="Q82" i="5"/>
  <c r="Q83" i="5"/>
  <c r="Q84" i="5"/>
  <c r="Q85" i="5"/>
  <c r="Q86" i="5"/>
  <c r="Q87" i="5"/>
  <c r="Q90" i="5"/>
  <c r="Q91" i="5"/>
  <c r="Q92" i="5"/>
  <c r="Q93" i="5"/>
  <c r="Q94" i="5"/>
  <c r="Q95" i="5"/>
  <c r="Q96" i="5"/>
  <c r="Q97" i="5"/>
  <c r="Q100" i="5"/>
  <c r="Q101" i="5"/>
  <c r="Q102" i="5"/>
  <c r="Q103" i="5"/>
  <c r="Q104" i="5"/>
  <c r="Q105" i="5"/>
  <c r="Q106" i="5"/>
  <c r="Q107" i="5"/>
  <c r="Q110" i="5"/>
  <c r="Q111" i="5"/>
  <c r="Q112" i="5"/>
  <c r="Q113" i="5"/>
  <c r="Q114" i="5"/>
  <c r="Q115" i="5"/>
  <c r="Q116" i="5"/>
  <c r="Q120" i="5"/>
  <c r="Q121" i="5"/>
  <c r="Q122" i="5"/>
  <c r="Q123" i="5"/>
  <c r="Q124" i="5"/>
  <c r="Q125" i="5"/>
  <c r="AP108" i="6"/>
  <c r="R13" i="5"/>
  <c r="R24" i="5"/>
  <c r="R34" i="5"/>
  <c r="R44" i="5"/>
  <c r="R53" i="5"/>
  <c r="R62" i="5"/>
  <c r="R70" i="5"/>
  <c r="R71" i="5"/>
  <c r="R72" i="5"/>
  <c r="R73" i="5"/>
  <c r="R74" i="5"/>
  <c r="R75" i="5"/>
  <c r="R76" i="5"/>
  <c r="R79" i="5"/>
  <c r="R80" i="5"/>
  <c r="R82" i="5"/>
  <c r="R83" i="5"/>
  <c r="R84" i="5"/>
  <c r="R85" i="5"/>
  <c r="R86" i="5"/>
  <c r="R87" i="5"/>
  <c r="R90" i="5"/>
  <c r="R91" i="5"/>
  <c r="R92" i="5"/>
  <c r="R93" i="5"/>
  <c r="R94" i="5"/>
  <c r="R95" i="5"/>
  <c r="R96" i="5"/>
  <c r="R97" i="5"/>
  <c r="R100" i="5"/>
  <c r="R101" i="5"/>
  <c r="R102" i="5"/>
  <c r="R103" i="5"/>
  <c r="R104" i="5"/>
  <c r="R105" i="5"/>
  <c r="R106" i="5"/>
  <c r="R107" i="5"/>
  <c r="R110" i="5"/>
  <c r="R111" i="5"/>
  <c r="R112" i="5"/>
  <c r="R113" i="5"/>
  <c r="R114" i="5"/>
  <c r="R115" i="5"/>
  <c r="R116" i="5"/>
  <c r="R120" i="5"/>
  <c r="R121" i="5"/>
  <c r="R122" i="5"/>
  <c r="R123" i="5"/>
  <c r="R124" i="5"/>
  <c r="R125" i="5"/>
  <c r="AQ108" i="6"/>
  <c r="S13" i="5"/>
  <c r="S24" i="5"/>
  <c r="S34" i="5"/>
  <c r="S44" i="5"/>
  <c r="S53" i="5"/>
  <c r="S62" i="5"/>
  <c r="S70" i="5"/>
  <c r="S71" i="5"/>
  <c r="S72" i="5"/>
  <c r="S73" i="5"/>
  <c r="S74" i="5"/>
  <c r="S75" i="5"/>
  <c r="S76" i="5"/>
  <c r="S79" i="5"/>
  <c r="S80" i="5"/>
  <c r="S82" i="5"/>
  <c r="S83" i="5"/>
  <c r="S84" i="5"/>
  <c r="S85" i="5"/>
  <c r="S86" i="5"/>
  <c r="S87" i="5"/>
  <c r="S90" i="5"/>
  <c r="S91" i="5"/>
  <c r="S92" i="5"/>
  <c r="S93" i="5"/>
  <c r="S94" i="5"/>
  <c r="S95" i="5"/>
  <c r="S96" i="5"/>
  <c r="S97" i="5"/>
  <c r="S100" i="5"/>
  <c r="S101" i="5"/>
  <c r="S102" i="5"/>
  <c r="S103" i="5"/>
  <c r="S104" i="5"/>
  <c r="S105" i="5"/>
  <c r="S106" i="5"/>
  <c r="S107" i="5"/>
  <c r="S110" i="5"/>
  <c r="S111" i="5"/>
  <c r="S112" i="5"/>
  <c r="S113" i="5"/>
  <c r="S117" i="5" s="1"/>
  <c r="S114" i="5"/>
  <c r="S115" i="5"/>
  <c r="S116" i="5"/>
  <c r="S120" i="5"/>
  <c r="S121" i="5"/>
  <c r="S122" i="5"/>
  <c r="S123" i="5"/>
  <c r="S124" i="5"/>
  <c r="S125" i="5"/>
  <c r="AR108" i="6"/>
  <c r="T13" i="5"/>
  <c r="T24" i="5"/>
  <c r="T34" i="5"/>
  <c r="T65" i="5" s="1"/>
  <c r="T44" i="5"/>
  <c r="T53" i="5"/>
  <c r="T62" i="5"/>
  <c r="T70" i="5"/>
  <c r="T71" i="5"/>
  <c r="T72" i="5"/>
  <c r="T73" i="5"/>
  <c r="T74" i="5"/>
  <c r="T75" i="5"/>
  <c r="T76" i="5"/>
  <c r="T79" i="5"/>
  <c r="T80" i="5"/>
  <c r="T82" i="5"/>
  <c r="T83" i="5"/>
  <c r="T84" i="5"/>
  <c r="T85" i="5"/>
  <c r="T86" i="5"/>
  <c r="T87" i="5"/>
  <c r="T90" i="5"/>
  <c r="T98" i="5" s="1"/>
  <c r="T91" i="5"/>
  <c r="T92" i="5"/>
  <c r="T93" i="5"/>
  <c r="T94" i="5"/>
  <c r="T95" i="5"/>
  <c r="T96" i="5"/>
  <c r="T97" i="5"/>
  <c r="T100" i="5"/>
  <c r="T101" i="5"/>
  <c r="T102" i="5"/>
  <c r="T103" i="5"/>
  <c r="T104" i="5"/>
  <c r="T105" i="5"/>
  <c r="T106" i="5"/>
  <c r="T107" i="5"/>
  <c r="T110" i="5"/>
  <c r="T111" i="5"/>
  <c r="T112" i="5"/>
  <c r="T113" i="5"/>
  <c r="T114" i="5"/>
  <c r="T115" i="5"/>
  <c r="T116" i="5"/>
  <c r="T120" i="5"/>
  <c r="T121" i="5"/>
  <c r="T122" i="5"/>
  <c r="T123" i="5"/>
  <c r="T124" i="5"/>
  <c r="T125" i="5"/>
  <c r="AS108" i="6"/>
  <c r="U13" i="5"/>
  <c r="U24" i="5"/>
  <c r="U34" i="5"/>
  <c r="U44" i="5"/>
  <c r="U53" i="5"/>
  <c r="U62" i="5"/>
  <c r="U70" i="5"/>
  <c r="U71" i="5"/>
  <c r="U72" i="5"/>
  <c r="U73" i="5"/>
  <c r="U74" i="5"/>
  <c r="U75" i="5"/>
  <c r="U76" i="5"/>
  <c r="U79" i="5"/>
  <c r="U80" i="5"/>
  <c r="U82" i="5"/>
  <c r="U83" i="5"/>
  <c r="U84" i="5"/>
  <c r="U85" i="5"/>
  <c r="U86" i="5"/>
  <c r="U87" i="5"/>
  <c r="U90" i="5"/>
  <c r="U91" i="5"/>
  <c r="U92" i="5"/>
  <c r="U93" i="5"/>
  <c r="U94" i="5"/>
  <c r="U95" i="5"/>
  <c r="U96" i="5"/>
  <c r="U97" i="5"/>
  <c r="U100" i="5"/>
  <c r="U101" i="5"/>
  <c r="U102" i="5"/>
  <c r="U103" i="5"/>
  <c r="U104" i="5"/>
  <c r="U105" i="5"/>
  <c r="U106" i="5"/>
  <c r="U107" i="5"/>
  <c r="U110" i="5"/>
  <c r="U111" i="5"/>
  <c r="U112" i="5"/>
  <c r="U113" i="5"/>
  <c r="U114" i="5"/>
  <c r="U115" i="5"/>
  <c r="U116" i="5"/>
  <c r="U120" i="5"/>
  <c r="U121" i="5"/>
  <c r="U122" i="5"/>
  <c r="U123" i="5"/>
  <c r="U124" i="5"/>
  <c r="U125" i="5"/>
  <c r="AT108" i="6"/>
  <c r="V13" i="5"/>
  <c r="V24" i="5"/>
  <c r="V34" i="5"/>
  <c r="V44" i="5"/>
  <c r="V53" i="5"/>
  <c r="V62" i="5"/>
  <c r="AU108" i="6"/>
  <c r="W13" i="5"/>
  <c r="W24" i="5"/>
  <c r="W34" i="5"/>
  <c r="W44" i="5"/>
  <c r="W53" i="5"/>
  <c r="W62" i="5"/>
  <c r="AV108" i="6"/>
  <c r="X13" i="5"/>
  <c r="X24" i="5"/>
  <c r="X34" i="5"/>
  <c r="X65" i="5" s="1"/>
  <c r="X44" i="5"/>
  <c r="X53" i="5"/>
  <c r="X62" i="5"/>
  <c r="AW108" i="6"/>
  <c r="Y13" i="5"/>
  <c r="Y24" i="5"/>
  <c r="Y34" i="5"/>
  <c r="Y44" i="5"/>
  <c r="Y53" i="5"/>
  <c r="Y62" i="5"/>
  <c r="AX108" i="6"/>
  <c r="Z13" i="5"/>
  <c r="Z24" i="5"/>
  <c r="Z34" i="5"/>
  <c r="Z44" i="5"/>
  <c r="Z53" i="5"/>
  <c r="Z62" i="5"/>
  <c r="AY108" i="6"/>
  <c r="AA13" i="5"/>
  <c r="AA24" i="5"/>
  <c r="AA34" i="5"/>
  <c r="AA44" i="5"/>
  <c r="AA53" i="5"/>
  <c r="AA62" i="5"/>
  <c r="AZ108" i="6"/>
  <c r="AB13" i="5"/>
  <c r="AB24" i="5"/>
  <c r="AB34" i="5"/>
  <c r="AB65" i="5" s="1"/>
  <c r="AB44" i="5"/>
  <c r="AB53" i="5"/>
  <c r="AB62" i="5"/>
  <c r="BA108" i="6"/>
  <c r="AC13" i="5"/>
  <c r="AC34" i="5"/>
  <c r="AC44" i="5"/>
  <c r="AC53" i="5"/>
  <c r="AC62" i="5"/>
  <c r="BB108" i="6"/>
  <c r="AD13" i="5"/>
  <c r="AD34" i="5"/>
  <c r="AD65" i="5" s="1"/>
  <c r="AD44" i="5"/>
  <c r="AD53" i="5"/>
  <c r="AD62" i="5"/>
  <c r="BC108" i="6"/>
  <c r="AE13" i="5"/>
  <c r="AE34" i="5"/>
  <c r="AE44" i="5"/>
  <c r="AE53" i="5"/>
  <c r="AE62" i="5"/>
  <c r="BD108" i="6"/>
  <c r="AF13" i="5"/>
  <c r="AF34" i="5"/>
  <c r="AF65" i="5" s="1"/>
  <c r="AF44" i="5"/>
  <c r="AF53" i="5"/>
  <c r="AF62" i="5"/>
  <c r="BE108" i="6"/>
  <c r="AH13" i="5"/>
  <c r="AH34" i="5"/>
  <c r="AH44" i="5"/>
  <c r="AH53" i="5"/>
  <c r="F103" i="5"/>
  <c r="BE103" i="5" s="1"/>
  <c r="BG108" i="6"/>
  <c r="AI13" i="5"/>
  <c r="AI34" i="5"/>
  <c r="AI65" i="5" s="1"/>
  <c r="AI44" i="5"/>
  <c r="AI53" i="5"/>
  <c r="BH108" i="6"/>
  <c r="AJ13" i="5"/>
  <c r="AJ34" i="5"/>
  <c r="AJ44" i="5"/>
  <c r="AJ53" i="5"/>
  <c r="BI108" i="6"/>
  <c r="AK13" i="5"/>
  <c r="AK34" i="5"/>
  <c r="AK44" i="5"/>
  <c r="AK53" i="5"/>
  <c r="BJ108" i="6"/>
  <c r="AL13" i="5"/>
  <c r="AL34" i="5"/>
  <c r="AL65" i="5" s="1"/>
  <c r="AL44" i="5"/>
  <c r="AL53" i="5"/>
  <c r="BK108" i="6"/>
  <c r="AM13" i="5"/>
  <c r="AM64" i="5" s="1"/>
  <c r="AM34" i="5"/>
  <c r="AM65" i="5" s="1"/>
  <c r="AM44" i="5"/>
  <c r="AM53" i="5"/>
  <c r="BL108" i="6"/>
  <c r="AN13" i="5"/>
  <c r="AN34" i="5"/>
  <c r="AN44" i="5"/>
  <c r="AN53" i="5"/>
  <c r="AN64" i="5" s="1"/>
  <c r="BM108" i="6"/>
  <c r="AO13" i="5"/>
  <c r="AO34" i="5"/>
  <c r="AO44" i="5"/>
  <c r="AO53" i="5"/>
  <c r="BN108" i="6"/>
  <c r="AP13" i="5"/>
  <c r="AP34" i="5"/>
  <c r="AP65" i="5" s="1"/>
  <c r="AP44" i="5"/>
  <c r="AP53" i="5"/>
  <c r="BO108" i="6"/>
  <c r="AQ13" i="5"/>
  <c r="AQ64" i="5" s="1"/>
  <c r="AQ34" i="5"/>
  <c r="AQ65" i="5" s="1"/>
  <c r="AQ44" i="5"/>
  <c r="AQ53" i="5"/>
  <c r="BP108" i="6"/>
  <c r="AR13" i="5"/>
  <c r="AR34" i="5"/>
  <c r="AR44" i="5"/>
  <c r="AR53" i="5"/>
  <c r="BQ108" i="6"/>
  <c r="AS13" i="5"/>
  <c r="AS34" i="5"/>
  <c r="AS44" i="5"/>
  <c r="AS53" i="5"/>
  <c r="CG53" i="5" s="1"/>
  <c r="BR108" i="6"/>
  <c r="AT34" i="5"/>
  <c r="AT13" i="5"/>
  <c r="AT64" i="5" s="1"/>
  <c r="AT44" i="5"/>
  <c r="AT53" i="5"/>
  <c r="AT62" i="5"/>
  <c r="BS108" i="6"/>
  <c r="AU34" i="5"/>
  <c r="AU65" i="5" s="1"/>
  <c r="AU13" i="5"/>
  <c r="AU44" i="5"/>
  <c r="AU53" i="5"/>
  <c r="AU62" i="5"/>
  <c r="BT108" i="6"/>
  <c r="AV34" i="5"/>
  <c r="AV13" i="5"/>
  <c r="AV64" i="5" s="1"/>
  <c r="AV44" i="5"/>
  <c r="AV53" i="5"/>
  <c r="AV62" i="5"/>
  <c r="BU108" i="6"/>
  <c r="AW34" i="5"/>
  <c r="AW65" i="5" s="1"/>
  <c r="AW13" i="5"/>
  <c r="AW44" i="5"/>
  <c r="AW53" i="5"/>
  <c r="AW62" i="5"/>
  <c r="BV108" i="6"/>
  <c r="AX34" i="5"/>
  <c r="AX13" i="5"/>
  <c r="AX44" i="5"/>
  <c r="AX53" i="5"/>
  <c r="AX62" i="5"/>
  <c r="BW108" i="6"/>
  <c r="AY34" i="5"/>
  <c r="AY13" i="5"/>
  <c r="AY44" i="5"/>
  <c r="AY53" i="5"/>
  <c r="AY62" i="5"/>
  <c r="BX108" i="6"/>
  <c r="AZ34" i="5"/>
  <c r="AZ13" i="5"/>
  <c r="AZ44" i="5"/>
  <c r="AZ53" i="5"/>
  <c r="AZ62" i="5"/>
  <c r="BY108" i="6"/>
  <c r="BA34" i="5"/>
  <c r="BA65" i="5" s="1"/>
  <c r="BA13" i="5"/>
  <c r="BA44" i="5"/>
  <c r="BA53" i="5"/>
  <c r="BA62" i="5"/>
  <c r="BZ108" i="6"/>
  <c r="BB34" i="5"/>
  <c r="BB13" i="5"/>
  <c r="BB64" i="5" s="1"/>
  <c r="BB44" i="5"/>
  <c r="BB53" i="5"/>
  <c r="BB62" i="5"/>
  <c r="CA108" i="6"/>
  <c r="BC34" i="5"/>
  <c r="BC65" i="5" s="1"/>
  <c r="BC13" i="5"/>
  <c r="BC44" i="5"/>
  <c r="BC53" i="5"/>
  <c r="BC62" i="5"/>
  <c r="CB108" i="6"/>
  <c r="BD34" i="5"/>
  <c r="BD13" i="5"/>
  <c r="BD64" i="5" s="1"/>
  <c r="BD44" i="5"/>
  <c r="BD53" i="5"/>
  <c r="BD62" i="5"/>
  <c r="CC108" i="6"/>
  <c r="BE34" i="5"/>
  <c r="BE13" i="5"/>
  <c r="BE44" i="5"/>
  <c r="BE53" i="5"/>
  <c r="CH53" i="5" s="1"/>
  <c r="BE62" i="5"/>
  <c r="CH62" i="5" s="1"/>
  <c r="CD108" i="6"/>
  <c r="BF34" i="5"/>
  <c r="BF13" i="5"/>
  <c r="BF64" i="5" s="1"/>
  <c r="BF44" i="5"/>
  <c r="BF53" i="5"/>
  <c r="CE108" i="6"/>
  <c r="BG34" i="5"/>
  <c r="BG65" i="5" s="1"/>
  <c r="BG13" i="5"/>
  <c r="BG44" i="5"/>
  <c r="BG53" i="5"/>
  <c r="CF108" i="6"/>
  <c r="BH34" i="5"/>
  <c r="BH13" i="5"/>
  <c r="BH44" i="5"/>
  <c r="BH53" i="5"/>
  <c r="CG108" i="6"/>
  <c r="BI34" i="5"/>
  <c r="BI13" i="5"/>
  <c r="BI44" i="5"/>
  <c r="BI53" i="5"/>
  <c r="CH108" i="6"/>
  <c r="BJ34" i="5"/>
  <c r="BJ13" i="5"/>
  <c r="BJ64" i="5" s="1"/>
  <c r="BJ44" i="5"/>
  <c r="BJ53" i="5"/>
  <c r="CI108" i="6"/>
  <c r="BK34" i="5"/>
  <c r="BK65" i="5" s="1"/>
  <c r="BK13" i="5"/>
  <c r="BK44" i="5"/>
  <c r="BK53" i="5"/>
  <c r="CJ108" i="6"/>
  <c r="BL34" i="5"/>
  <c r="BL65" i="5" s="1"/>
  <c r="BL13" i="5"/>
  <c r="BL44" i="5"/>
  <c r="BL53" i="5"/>
  <c r="BL64" i="5" s="1"/>
  <c r="CK108" i="6"/>
  <c r="BM34" i="5"/>
  <c r="BM13" i="5"/>
  <c r="BM44" i="5"/>
  <c r="BM53" i="5"/>
  <c r="CL108" i="6"/>
  <c r="BN34" i="5"/>
  <c r="BN13" i="5"/>
  <c r="BN44" i="5"/>
  <c r="BN53" i="5"/>
  <c r="CM108" i="6"/>
  <c r="BO34" i="5"/>
  <c r="BO65" i="5" s="1"/>
  <c r="BO13" i="5"/>
  <c r="BO44" i="5"/>
  <c r="BO53" i="5"/>
  <c r="CN108" i="6"/>
  <c r="BP34" i="5"/>
  <c r="BP65" i="5" s="1"/>
  <c r="BP13" i="5"/>
  <c r="BP44" i="5"/>
  <c r="BP53" i="5"/>
  <c r="CO108" i="6"/>
  <c r="BQ34" i="5"/>
  <c r="CI34" i="5" s="1"/>
  <c r="CI65" i="5" s="1"/>
  <c r="BQ13" i="5"/>
  <c r="BQ44" i="5"/>
  <c r="CI44" i="5" s="1"/>
  <c r="BQ53" i="5"/>
  <c r="CI53" i="5" s="1"/>
  <c r="CP108" i="6"/>
  <c r="BR13" i="5"/>
  <c r="BR34" i="5"/>
  <c r="BR44" i="5"/>
  <c r="BR53" i="5"/>
  <c r="BR62" i="5"/>
  <c r="BS13" i="5"/>
  <c r="BS34" i="5"/>
  <c r="BS44" i="5"/>
  <c r="BS53" i="5"/>
  <c r="BS62" i="5"/>
  <c r="BT13" i="5"/>
  <c r="BT34" i="5"/>
  <c r="BT44" i="5"/>
  <c r="BT53" i="5"/>
  <c r="BT62" i="5"/>
  <c r="BU13" i="5"/>
  <c r="BU34" i="5"/>
  <c r="BU44" i="5"/>
  <c r="BU53" i="5"/>
  <c r="BU62" i="5"/>
  <c r="BV13" i="5"/>
  <c r="BV34" i="5"/>
  <c r="BV44" i="5"/>
  <c r="BV53" i="5"/>
  <c r="BV62" i="5"/>
  <c r="BW13" i="5"/>
  <c r="BW34" i="5"/>
  <c r="BW44" i="5"/>
  <c r="BW53" i="5"/>
  <c r="BW62" i="5"/>
  <c r="BX13" i="5"/>
  <c r="BX34" i="5"/>
  <c r="BX44" i="5"/>
  <c r="BX53" i="5"/>
  <c r="BX62" i="5"/>
  <c r="BY13" i="5"/>
  <c r="BY34" i="5"/>
  <c r="BY65" i="5" s="1"/>
  <c r="BY44" i="5"/>
  <c r="BY53" i="5"/>
  <c r="BY62" i="5"/>
  <c r="BZ13" i="5"/>
  <c r="BZ34" i="5"/>
  <c r="BZ65" i="5" s="1"/>
  <c r="BZ44" i="5"/>
  <c r="BZ53" i="5"/>
  <c r="BZ62" i="5"/>
  <c r="CA13" i="5"/>
  <c r="CA34" i="5"/>
  <c r="CA44" i="5"/>
  <c r="CA53" i="5"/>
  <c r="CA62" i="5"/>
  <c r="CB13" i="5"/>
  <c r="CB34" i="5"/>
  <c r="CB65" i="5" s="1"/>
  <c r="CB44" i="5"/>
  <c r="CB53" i="5"/>
  <c r="CB62" i="5"/>
  <c r="CC13" i="5"/>
  <c r="CC34" i="5"/>
  <c r="CC65" i="5" s="1"/>
  <c r="CC44" i="5"/>
  <c r="CC53" i="5"/>
  <c r="CC62" i="5"/>
  <c r="CJ62" i="5" s="1"/>
  <c r="C10" i="11"/>
  <c r="C11" i="11" s="1"/>
  <c r="C20" i="11"/>
  <c r="G20" i="11" s="1"/>
  <c r="C25" i="11"/>
  <c r="B11" i="12"/>
  <c r="E11" i="12"/>
  <c r="E26" i="12"/>
  <c r="E28" i="12" s="1"/>
  <c r="E34" i="12"/>
  <c r="E35" i="12" s="1"/>
  <c r="C37" i="12"/>
  <c r="E38" i="12"/>
  <c r="F38" i="12" s="1"/>
  <c r="B43" i="12"/>
  <c r="C43" i="12" s="1"/>
  <c r="B45" i="12"/>
  <c r="C45" i="12" s="1"/>
  <c r="D45" i="12" s="1"/>
  <c r="E45" i="12" s="1"/>
  <c r="F45" i="12" s="1"/>
  <c r="B46" i="12"/>
  <c r="C46" i="12" s="1"/>
  <c r="D46" i="12" s="1"/>
  <c r="E46" i="12" s="1"/>
  <c r="F46" i="12" s="1"/>
  <c r="E47" i="12"/>
  <c r="D34" i="12"/>
  <c r="D35" i="12" s="1"/>
  <c r="D38" i="12"/>
  <c r="D47" i="12"/>
  <c r="D11" i="12"/>
  <c r="D12" i="12" s="1"/>
  <c r="D26" i="12"/>
  <c r="D28" i="12" s="1"/>
  <c r="C34" i="12"/>
  <c r="C35" i="12" s="1"/>
  <c r="C38" i="12"/>
  <c r="C47" i="12"/>
  <c r="C11" i="12"/>
  <c r="C12" i="12" s="1"/>
  <c r="C26" i="12"/>
  <c r="C28" i="12" s="1"/>
  <c r="B35" i="12"/>
  <c r="B37" i="12"/>
  <c r="B39" i="12" s="1"/>
  <c r="B40" i="12" s="1"/>
  <c r="B41" i="12" s="1"/>
  <c r="B49" i="12" s="1"/>
  <c r="B47" i="12"/>
  <c r="B26" i="12"/>
  <c r="B28" i="12" s="1"/>
  <c r="J70" i="5"/>
  <c r="J71" i="5"/>
  <c r="J72" i="5"/>
  <c r="J73" i="5"/>
  <c r="J74" i="5"/>
  <c r="J75" i="5"/>
  <c r="J76" i="5"/>
  <c r="J79" i="5"/>
  <c r="J80" i="5"/>
  <c r="J81" i="5"/>
  <c r="J82" i="5"/>
  <c r="J83" i="5"/>
  <c r="J84" i="5"/>
  <c r="J85" i="5"/>
  <c r="J86" i="5"/>
  <c r="J87" i="5"/>
  <c r="J90" i="5"/>
  <c r="J91" i="5"/>
  <c r="J92" i="5"/>
  <c r="J93" i="5"/>
  <c r="J94" i="5"/>
  <c r="J95" i="5"/>
  <c r="J96" i="5"/>
  <c r="J97" i="5"/>
  <c r="J100" i="5"/>
  <c r="J101" i="5"/>
  <c r="J102" i="5"/>
  <c r="J103" i="5"/>
  <c r="J104" i="5"/>
  <c r="J105" i="5"/>
  <c r="J106" i="5"/>
  <c r="J107" i="5"/>
  <c r="J110" i="5"/>
  <c r="J111" i="5"/>
  <c r="J112" i="5"/>
  <c r="J113" i="5"/>
  <c r="J114" i="5"/>
  <c r="J115" i="5"/>
  <c r="J116" i="5"/>
  <c r="J120" i="5"/>
  <c r="J121" i="5"/>
  <c r="J122" i="5"/>
  <c r="J123" i="5"/>
  <c r="J124" i="5"/>
  <c r="J125" i="5"/>
  <c r="K70" i="5"/>
  <c r="K71" i="5"/>
  <c r="K72" i="5"/>
  <c r="K73" i="5"/>
  <c r="K74" i="5"/>
  <c r="K75" i="5"/>
  <c r="K76" i="5"/>
  <c r="CE76" i="5" s="1"/>
  <c r="K79" i="5"/>
  <c r="K80" i="5"/>
  <c r="K81" i="5"/>
  <c r="K82" i="5"/>
  <c r="CE82" i="5" s="1"/>
  <c r="K83" i="5"/>
  <c r="K84" i="5"/>
  <c r="K85" i="5"/>
  <c r="K86" i="5"/>
  <c r="CE86" i="5" s="1"/>
  <c r="K87" i="5"/>
  <c r="K90" i="5"/>
  <c r="K91" i="5"/>
  <c r="K92" i="5"/>
  <c r="K93" i="5"/>
  <c r="K94" i="5"/>
  <c r="K95" i="5"/>
  <c r="K96" i="5"/>
  <c r="CE96" i="5" s="1"/>
  <c r="K97" i="5"/>
  <c r="K100" i="5"/>
  <c r="K101" i="5"/>
  <c r="K102" i="5"/>
  <c r="K103" i="5"/>
  <c r="K104" i="5"/>
  <c r="K105" i="5"/>
  <c r="K106" i="5"/>
  <c r="K107" i="5"/>
  <c r="K110" i="5"/>
  <c r="K111" i="5"/>
  <c r="K112" i="5"/>
  <c r="K113" i="5"/>
  <c r="K114" i="5"/>
  <c r="K115" i="5"/>
  <c r="K116" i="5"/>
  <c r="CE116" i="5" s="1"/>
  <c r="K120" i="5"/>
  <c r="K121" i="5"/>
  <c r="K122" i="5"/>
  <c r="K123" i="5"/>
  <c r="K126" i="5" s="1"/>
  <c r="K124" i="5"/>
  <c r="K125" i="5"/>
  <c r="L70" i="5"/>
  <c r="L71" i="5"/>
  <c r="L72" i="5"/>
  <c r="L73" i="5"/>
  <c r="L74" i="5"/>
  <c r="L75" i="5"/>
  <c r="CE75" i="5" s="1"/>
  <c r="L76" i="5"/>
  <c r="L79" i="5"/>
  <c r="L80" i="5"/>
  <c r="L81" i="5"/>
  <c r="L82" i="5"/>
  <c r="L83" i="5"/>
  <c r="L84" i="5"/>
  <c r="L85" i="5"/>
  <c r="CE85" i="5" s="1"/>
  <c r="L86" i="5"/>
  <c r="L87" i="5"/>
  <c r="L90" i="5"/>
  <c r="L91" i="5"/>
  <c r="L92" i="5"/>
  <c r="L93" i="5"/>
  <c r="L94" i="5"/>
  <c r="L95" i="5"/>
  <c r="CE95" i="5" s="1"/>
  <c r="L96" i="5"/>
  <c r="L97" i="5"/>
  <c r="L100" i="5"/>
  <c r="L101" i="5"/>
  <c r="CE101" i="5" s="1"/>
  <c r="L102" i="5"/>
  <c r="L103" i="5"/>
  <c r="L104" i="5"/>
  <c r="L105" i="5"/>
  <c r="CE105" i="5" s="1"/>
  <c r="L106" i="5"/>
  <c r="L107" i="5"/>
  <c r="L110" i="5"/>
  <c r="L111" i="5"/>
  <c r="L112" i="5"/>
  <c r="L113" i="5"/>
  <c r="L114" i="5"/>
  <c r="L115" i="5"/>
  <c r="CE115" i="5" s="1"/>
  <c r="L116" i="5"/>
  <c r="L120" i="5"/>
  <c r="L121" i="5"/>
  <c r="L122" i="5"/>
  <c r="CE122" i="5" s="1"/>
  <c r="L123" i="5"/>
  <c r="L124" i="5"/>
  <c r="L125" i="5"/>
  <c r="M70" i="5"/>
  <c r="M71" i="5"/>
  <c r="M72" i="5"/>
  <c r="M73" i="5"/>
  <c r="M74" i="5"/>
  <c r="M75" i="5"/>
  <c r="M76" i="5"/>
  <c r="M79" i="5"/>
  <c r="M80" i="5"/>
  <c r="M81" i="5"/>
  <c r="M82" i="5"/>
  <c r="M83" i="5"/>
  <c r="M84" i="5"/>
  <c r="M85" i="5"/>
  <c r="M86" i="5"/>
  <c r="M87" i="5"/>
  <c r="M90" i="5"/>
  <c r="M91" i="5"/>
  <c r="M92" i="5"/>
  <c r="M93" i="5"/>
  <c r="M94" i="5"/>
  <c r="M95" i="5"/>
  <c r="M96" i="5"/>
  <c r="M97" i="5"/>
  <c r="M100" i="5"/>
  <c r="M101" i="5"/>
  <c r="M102" i="5"/>
  <c r="M103" i="5"/>
  <c r="M104" i="5"/>
  <c r="M105" i="5"/>
  <c r="M106" i="5"/>
  <c r="M107" i="5"/>
  <c r="M110" i="5"/>
  <c r="M111" i="5"/>
  <c r="M112" i="5"/>
  <c r="M113" i="5"/>
  <c r="M114" i="5"/>
  <c r="M115" i="5"/>
  <c r="M116" i="5"/>
  <c r="M120" i="5"/>
  <c r="M121" i="5"/>
  <c r="M122" i="5"/>
  <c r="M123" i="5"/>
  <c r="M124" i="5"/>
  <c r="M125" i="5"/>
  <c r="N70" i="5"/>
  <c r="N71" i="5"/>
  <c r="N72" i="5"/>
  <c r="N73" i="5"/>
  <c r="N74" i="5"/>
  <c r="N75" i="5"/>
  <c r="N76" i="5"/>
  <c r="N79" i="5"/>
  <c r="N80" i="5"/>
  <c r="N81" i="5"/>
  <c r="N82" i="5"/>
  <c r="N83" i="5"/>
  <c r="N84" i="5"/>
  <c r="N85" i="5"/>
  <c r="N86" i="5"/>
  <c r="N87" i="5"/>
  <c r="N90" i="5"/>
  <c r="N91" i="5"/>
  <c r="N92" i="5"/>
  <c r="N93" i="5"/>
  <c r="N94" i="5"/>
  <c r="N95" i="5"/>
  <c r="N96" i="5"/>
  <c r="N97" i="5"/>
  <c r="N100" i="5"/>
  <c r="N101" i="5"/>
  <c r="N102" i="5"/>
  <c r="N103" i="5"/>
  <c r="N104" i="5"/>
  <c r="N105" i="5"/>
  <c r="N106" i="5"/>
  <c r="N107" i="5"/>
  <c r="N110" i="5"/>
  <c r="N111" i="5"/>
  <c r="N112" i="5"/>
  <c r="N113" i="5"/>
  <c r="N117" i="5" s="1"/>
  <c r="N114" i="5"/>
  <c r="N115" i="5"/>
  <c r="N116" i="5"/>
  <c r="O70" i="5"/>
  <c r="O71" i="5"/>
  <c r="O72" i="5"/>
  <c r="O73" i="5"/>
  <c r="O74" i="5"/>
  <c r="O75" i="5"/>
  <c r="O76" i="5"/>
  <c r="O79" i="5"/>
  <c r="O80" i="5"/>
  <c r="O81" i="5"/>
  <c r="O82" i="5"/>
  <c r="O83" i="5"/>
  <c r="O84" i="5"/>
  <c r="O85" i="5"/>
  <c r="O86" i="5"/>
  <c r="O87" i="5"/>
  <c r="O90" i="5"/>
  <c r="O91" i="5"/>
  <c r="O92" i="5"/>
  <c r="O93" i="5"/>
  <c r="O94" i="5"/>
  <c r="O95" i="5"/>
  <c r="O96" i="5"/>
  <c r="O97" i="5"/>
  <c r="O100" i="5"/>
  <c r="O101" i="5"/>
  <c r="O102" i="5"/>
  <c r="O103" i="5"/>
  <c r="O104" i="5"/>
  <c r="O105" i="5"/>
  <c r="O106" i="5"/>
  <c r="O107" i="5"/>
  <c r="O110" i="5"/>
  <c r="O111" i="5"/>
  <c r="O112" i="5"/>
  <c r="O113" i="5"/>
  <c r="O114" i="5"/>
  <c r="O115" i="5"/>
  <c r="O116" i="5"/>
  <c r="O120" i="5"/>
  <c r="O121" i="5"/>
  <c r="O122" i="5"/>
  <c r="O123" i="5"/>
  <c r="O124" i="5"/>
  <c r="O125" i="5"/>
  <c r="P70" i="5"/>
  <c r="P71" i="5"/>
  <c r="P72" i="5"/>
  <c r="P73" i="5"/>
  <c r="P77" i="5" s="1"/>
  <c r="P74" i="5"/>
  <c r="P75" i="5"/>
  <c r="P76" i="5"/>
  <c r="P79" i="5"/>
  <c r="P80" i="5"/>
  <c r="P81" i="5"/>
  <c r="P82" i="5"/>
  <c r="P83" i="5"/>
  <c r="P84" i="5"/>
  <c r="P85" i="5"/>
  <c r="P86" i="5"/>
  <c r="P87" i="5"/>
  <c r="P90" i="5"/>
  <c r="P91" i="5"/>
  <c r="P92" i="5"/>
  <c r="P93" i="5"/>
  <c r="P94" i="5"/>
  <c r="P95" i="5"/>
  <c r="P96" i="5"/>
  <c r="P97" i="5"/>
  <c r="P100" i="5"/>
  <c r="P101" i="5"/>
  <c r="P102" i="5"/>
  <c r="P103" i="5"/>
  <c r="P104" i="5"/>
  <c r="P105" i="5"/>
  <c r="P106" i="5"/>
  <c r="P107" i="5"/>
  <c r="P110" i="5"/>
  <c r="P111" i="5"/>
  <c r="P112" i="5"/>
  <c r="P113" i="5"/>
  <c r="P114" i="5"/>
  <c r="P115" i="5"/>
  <c r="P116" i="5"/>
  <c r="P120" i="5"/>
  <c r="P121" i="5"/>
  <c r="P122" i="5"/>
  <c r="P123" i="5"/>
  <c r="P124" i="5"/>
  <c r="P125" i="5"/>
  <c r="P13" i="5"/>
  <c r="P24" i="5"/>
  <c r="P34" i="5"/>
  <c r="P44" i="5"/>
  <c r="P53" i="5"/>
  <c r="P62" i="5"/>
  <c r="O13" i="5"/>
  <c r="O24" i="5"/>
  <c r="O34" i="5"/>
  <c r="O44" i="5"/>
  <c r="O53" i="5"/>
  <c r="O62" i="5"/>
  <c r="N13" i="5"/>
  <c r="N24" i="5"/>
  <c r="N34" i="5"/>
  <c r="N44" i="5"/>
  <c r="N53" i="5"/>
  <c r="N62" i="5"/>
  <c r="M13" i="5"/>
  <c r="M24" i="5"/>
  <c r="M34" i="5"/>
  <c r="M44" i="5"/>
  <c r="M53" i="5"/>
  <c r="M62" i="5"/>
  <c r="L13" i="5"/>
  <c r="L24" i="5"/>
  <c r="L34" i="5"/>
  <c r="L44" i="5"/>
  <c r="L53" i="5"/>
  <c r="L62" i="5"/>
  <c r="K13" i="5"/>
  <c r="K64" i="5" s="1"/>
  <c r="K24" i="5"/>
  <c r="K34" i="5"/>
  <c r="K44" i="5"/>
  <c r="K53" i="5"/>
  <c r="K62" i="5"/>
  <c r="J13" i="5"/>
  <c r="J24" i="5"/>
  <c r="J34" i="5"/>
  <c r="J44" i="5"/>
  <c r="J53" i="5"/>
  <c r="J62" i="5"/>
  <c r="F34" i="12"/>
  <c r="F35" i="12" s="1"/>
  <c r="D44" i="12"/>
  <c r="E44" i="12" s="1"/>
  <c r="F47" i="12"/>
  <c r="C44" i="12"/>
  <c r="F14" i="12"/>
  <c r="F15" i="12"/>
  <c r="F16" i="12"/>
  <c r="F18" i="12"/>
  <c r="F17" i="12"/>
  <c r="F19" i="12"/>
  <c r="F20" i="12"/>
  <c r="F21" i="12" s="1"/>
  <c r="E12" i="12"/>
  <c r="E18" i="12"/>
  <c r="E21" i="12"/>
  <c r="D18" i="12"/>
  <c r="D21" i="12"/>
  <c r="C18" i="12"/>
  <c r="C21" i="12"/>
  <c r="C22" i="12" s="1"/>
  <c r="B12" i="12"/>
  <c r="B18" i="12"/>
  <c r="B21" i="12"/>
  <c r="B10" i="11"/>
  <c r="B20" i="11"/>
  <c r="B25" i="11"/>
  <c r="B26" i="11" s="1"/>
  <c r="D10" i="11"/>
  <c r="D11" i="11"/>
  <c r="D20" i="11"/>
  <c r="D21" i="11" s="1"/>
  <c r="D25" i="11"/>
  <c r="D26" i="11" s="1"/>
  <c r="E10" i="11"/>
  <c r="E11" i="11" s="1"/>
  <c r="E21" i="11" s="1"/>
  <c r="E27" i="11" s="1"/>
  <c r="E20" i="11"/>
  <c r="E25" i="11"/>
  <c r="E26" i="11"/>
  <c r="F10" i="11"/>
  <c r="F11" i="11" s="1"/>
  <c r="F21" i="11" s="1"/>
  <c r="F20" i="11"/>
  <c r="F25" i="11"/>
  <c r="F26" i="11" s="1"/>
  <c r="G24" i="11"/>
  <c r="G23" i="11"/>
  <c r="G19" i="11"/>
  <c r="G18" i="11"/>
  <c r="G17" i="11"/>
  <c r="G16" i="11"/>
  <c r="G15" i="11"/>
  <c r="G14" i="11"/>
  <c r="G13" i="11"/>
  <c r="G9" i="11"/>
  <c r="G7" i="11"/>
  <c r="CH39" i="5"/>
  <c r="CJ15" i="5"/>
  <c r="CJ16" i="5"/>
  <c r="CJ17" i="5"/>
  <c r="CJ18" i="5"/>
  <c r="CJ19" i="5"/>
  <c r="CJ20" i="5"/>
  <c r="CJ21" i="5"/>
  <c r="CJ22" i="5"/>
  <c r="CJ23" i="5"/>
  <c r="CI15" i="5"/>
  <c r="CI16" i="5"/>
  <c r="CI17" i="5"/>
  <c r="CI18" i="5"/>
  <c r="CI19" i="5"/>
  <c r="CI20" i="5"/>
  <c r="CI21" i="5"/>
  <c r="CI22" i="5"/>
  <c r="CI23" i="5"/>
  <c r="CH15" i="5"/>
  <c r="CH16" i="5"/>
  <c r="CH17" i="5"/>
  <c r="CH18" i="5"/>
  <c r="CH19" i="5"/>
  <c r="CH20" i="5"/>
  <c r="CH21" i="5"/>
  <c r="CH22" i="5"/>
  <c r="CH23" i="5"/>
  <c r="CG15" i="5"/>
  <c r="CG16" i="5"/>
  <c r="CG24" i="5" s="1"/>
  <c r="CG17" i="5"/>
  <c r="CG18" i="5"/>
  <c r="CG19" i="5"/>
  <c r="CG20" i="5"/>
  <c r="CG21" i="5"/>
  <c r="CG22" i="5"/>
  <c r="CG23" i="5"/>
  <c r="CF15" i="5"/>
  <c r="CF16" i="5"/>
  <c r="CF17" i="5"/>
  <c r="CF18" i="5"/>
  <c r="CF19" i="5"/>
  <c r="CF20" i="5"/>
  <c r="CF21" i="5"/>
  <c r="CF22" i="5"/>
  <c r="CF23" i="5"/>
  <c r="CE15" i="5"/>
  <c r="CE16" i="5"/>
  <c r="CE17" i="5"/>
  <c r="CE18" i="5"/>
  <c r="CE19" i="5"/>
  <c r="CE20" i="5"/>
  <c r="CE21" i="5"/>
  <c r="CE22" i="5"/>
  <c r="CE23" i="5"/>
  <c r="CJ61" i="5"/>
  <c r="CJ60" i="5"/>
  <c r="CJ59" i="5"/>
  <c r="CJ58" i="5"/>
  <c r="CJ57" i="5"/>
  <c r="CJ56" i="5"/>
  <c r="CJ55" i="5"/>
  <c r="CJ52" i="5"/>
  <c r="CJ51" i="5"/>
  <c r="CJ50" i="5"/>
  <c r="CJ49" i="5"/>
  <c r="CJ48" i="5"/>
  <c r="CJ47" i="5"/>
  <c r="CJ46" i="5"/>
  <c r="CJ43" i="5"/>
  <c r="CJ42" i="5"/>
  <c r="CJ41" i="5"/>
  <c r="CJ40" i="5"/>
  <c r="CJ39" i="5"/>
  <c r="CJ38" i="5"/>
  <c r="CJ37" i="5"/>
  <c r="CJ36" i="5"/>
  <c r="CJ33" i="5"/>
  <c r="CJ32" i="5"/>
  <c r="CJ31" i="5"/>
  <c r="CJ30" i="5"/>
  <c r="CJ29" i="5"/>
  <c r="CJ28" i="5"/>
  <c r="CJ27" i="5"/>
  <c r="CJ26" i="5"/>
  <c r="CJ12" i="5"/>
  <c r="CJ11" i="5"/>
  <c r="CJ10" i="5"/>
  <c r="CJ9" i="5"/>
  <c r="CJ8" i="5"/>
  <c r="CJ7" i="5"/>
  <c r="CJ6" i="5"/>
  <c r="CI61" i="5"/>
  <c r="CI60" i="5"/>
  <c r="CI59" i="5"/>
  <c r="CI58" i="5"/>
  <c r="CI57" i="5"/>
  <c r="CI56" i="5"/>
  <c r="CI55" i="5"/>
  <c r="CI52" i="5"/>
  <c r="CI51" i="5"/>
  <c r="CI50" i="5"/>
  <c r="CI49" i="5"/>
  <c r="CI48" i="5"/>
  <c r="CI47" i="5"/>
  <c r="CI46" i="5"/>
  <c r="CI43" i="5"/>
  <c r="CI42" i="5"/>
  <c r="CI41" i="5"/>
  <c r="CI40" i="5"/>
  <c r="CI39" i="5"/>
  <c r="CI38" i="5"/>
  <c r="CI37" i="5"/>
  <c r="CI36" i="5"/>
  <c r="CI33" i="5"/>
  <c r="CI32" i="5"/>
  <c r="CI31" i="5"/>
  <c r="CI30" i="5"/>
  <c r="CI29" i="5"/>
  <c r="CI28" i="5"/>
  <c r="CI27" i="5"/>
  <c r="CI26" i="5"/>
  <c r="CI12" i="5"/>
  <c r="CI11" i="5"/>
  <c r="CI10" i="5"/>
  <c r="CI9" i="5"/>
  <c r="CI8" i="5"/>
  <c r="CI7" i="5"/>
  <c r="CI6" i="5"/>
  <c r="B107" i="5"/>
  <c r="B106" i="5"/>
  <c r="B105" i="5"/>
  <c r="B104" i="5"/>
  <c r="B103" i="5"/>
  <c r="B102" i="5"/>
  <c r="B101" i="5"/>
  <c r="B100" i="5"/>
  <c r="CH43" i="5"/>
  <c r="CG43" i="5"/>
  <c r="CF43" i="5"/>
  <c r="CE43" i="5"/>
  <c r="CH42" i="5"/>
  <c r="CG42" i="5"/>
  <c r="CF42" i="5"/>
  <c r="CE42" i="5"/>
  <c r="CH41" i="5"/>
  <c r="CG41" i="5"/>
  <c r="CF41" i="5"/>
  <c r="CE41" i="5"/>
  <c r="CH40" i="5"/>
  <c r="CG40" i="5"/>
  <c r="CF40" i="5"/>
  <c r="CE40" i="5"/>
  <c r="CG39" i="5"/>
  <c r="CF39" i="5"/>
  <c r="CE39" i="5"/>
  <c r="CH38" i="5"/>
  <c r="CG38" i="5"/>
  <c r="CF38" i="5"/>
  <c r="CE38" i="5"/>
  <c r="CH37" i="5"/>
  <c r="CG37" i="5"/>
  <c r="CF37" i="5"/>
  <c r="CE37" i="5"/>
  <c r="CH36" i="5"/>
  <c r="CG36" i="5"/>
  <c r="CF36" i="5"/>
  <c r="CE36" i="5"/>
  <c r="CH61" i="5"/>
  <c r="CH60" i="5"/>
  <c r="CH59" i="5"/>
  <c r="CH58" i="5"/>
  <c r="CH57" i="5"/>
  <c r="CH56" i="5"/>
  <c r="CH55" i="5"/>
  <c r="CH52" i="5"/>
  <c r="CH51" i="5"/>
  <c r="CH50" i="5"/>
  <c r="CH49" i="5"/>
  <c r="CH48" i="5"/>
  <c r="CH47" i="5"/>
  <c r="CH46" i="5"/>
  <c r="CH33" i="5"/>
  <c r="CH32" i="5"/>
  <c r="CH31" i="5"/>
  <c r="CH30" i="5"/>
  <c r="CH29" i="5"/>
  <c r="CH28" i="5"/>
  <c r="CH27" i="5"/>
  <c r="CH26" i="5"/>
  <c r="CH12" i="5"/>
  <c r="CH11" i="5"/>
  <c r="CH10" i="5"/>
  <c r="CH9" i="5"/>
  <c r="CH8" i="5"/>
  <c r="CH7" i="5"/>
  <c r="CH6" i="5"/>
  <c r="CE6" i="5"/>
  <c r="CF6" i="5"/>
  <c r="CG6" i="5"/>
  <c r="CE7" i="5"/>
  <c r="CF7" i="5"/>
  <c r="CG7" i="5"/>
  <c r="CE8" i="5"/>
  <c r="CF8" i="5"/>
  <c r="CG8" i="5"/>
  <c r="CE9" i="5"/>
  <c r="CF9" i="5"/>
  <c r="CG9" i="5"/>
  <c r="CE10" i="5"/>
  <c r="CF10" i="5"/>
  <c r="CG10" i="5"/>
  <c r="CE11" i="5"/>
  <c r="CF11" i="5"/>
  <c r="CG11" i="5"/>
  <c r="CE12" i="5"/>
  <c r="CF12" i="5"/>
  <c r="CG12" i="5"/>
  <c r="CE26" i="5"/>
  <c r="CF26" i="5"/>
  <c r="CG26" i="5"/>
  <c r="CE27" i="5"/>
  <c r="CF27" i="5"/>
  <c r="CG27" i="5"/>
  <c r="CE28" i="5"/>
  <c r="CF28" i="5"/>
  <c r="CG28" i="5"/>
  <c r="CE29" i="5"/>
  <c r="CF29" i="5"/>
  <c r="CG29" i="5"/>
  <c r="CE30" i="5"/>
  <c r="CF30" i="5"/>
  <c r="CG30" i="5"/>
  <c r="CE31" i="5"/>
  <c r="CF31" i="5"/>
  <c r="CG31" i="5"/>
  <c r="CE32" i="5"/>
  <c r="CF32" i="5"/>
  <c r="CG32" i="5"/>
  <c r="CE33" i="5"/>
  <c r="CF33" i="5"/>
  <c r="CG33" i="5"/>
  <c r="CE46" i="5"/>
  <c r="CF46" i="5"/>
  <c r="CG46" i="5"/>
  <c r="CE47" i="5"/>
  <c r="CF47" i="5"/>
  <c r="CG47" i="5"/>
  <c r="CE48" i="5"/>
  <c r="CF48" i="5"/>
  <c r="CG48" i="5"/>
  <c r="CE49" i="5"/>
  <c r="CF49" i="5"/>
  <c r="CG49" i="5"/>
  <c r="CE50" i="5"/>
  <c r="CF50" i="5"/>
  <c r="CG50" i="5"/>
  <c r="CE51" i="5"/>
  <c r="CF51" i="5"/>
  <c r="CG51" i="5"/>
  <c r="CE52" i="5"/>
  <c r="CF52" i="5"/>
  <c r="CG52" i="5"/>
  <c r="CE55" i="5"/>
  <c r="CF55" i="5"/>
  <c r="CG55" i="5"/>
  <c r="CE56" i="5"/>
  <c r="CF56" i="5"/>
  <c r="CG56" i="5"/>
  <c r="CE57" i="5"/>
  <c r="CF57" i="5"/>
  <c r="CG57" i="5"/>
  <c r="CE58" i="5"/>
  <c r="CF58" i="5"/>
  <c r="CG58" i="5"/>
  <c r="CE59" i="5"/>
  <c r="CF59" i="5"/>
  <c r="CG59" i="5"/>
  <c r="CE60" i="5"/>
  <c r="CF60" i="5"/>
  <c r="CG60" i="5"/>
  <c r="CE61" i="5"/>
  <c r="CF61" i="5"/>
  <c r="CG61" i="5"/>
  <c r="B70" i="5"/>
  <c r="B71" i="5"/>
  <c r="B72" i="5"/>
  <c r="B73" i="5"/>
  <c r="B74" i="5"/>
  <c r="B75" i="5"/>
  <c r="B76" i="5"/>
  <c r="B79" i="5"/>
  <c r="B80" i="5"/>
  <c r="B81" i="5"/>
  <c r="B82" i="5"/>
  <c r="B83" i="5"/>
  <c r="B84" i="5"/>
  <c r="B85" i="5"/>
  <c r="B86" i="5"/>
  <c r="B87" i="5"/>
  <c r="B90" i="5"/>
  <c r="B91" i="5"/>
  <c r="B92" i="5"/>
  <c r="B93" i="5"/>
  <c r="B94" i="5"/>
  <c r="B95" i="5"/>
  <c r="B96" i="5"/>
  <c r="B97" i="5"/>
  <c r="B110" i="5"/>
  <c r="B111" i="5"/>
  <c r="B112" i="5"/>
  <c r="B113" i="5"/>
  <c r="B114" i="5"/>
  <c r="B115" i="5"/>
  <c r="B116" i="5"/>
  <c r="B119" i="5"/>
  <c r="B120" i="5"/>
  <c r="B121" i="5"/>
  <c r="B122" i="5"/>
  <c r="B123" i="5"/>
  <c r="B124" i="5"/>
  <c r="B125" i="5"/>
  <c r="E22" i="12"/>
  <c r="F85" i="5"/>
  <c r="AT85" i="5" s="1"/>
  <c r="B22" i="12"/>
  <c r="B48" i="12"/>
  <c r="F11" i="12"/>
  <c r="F12" i="12" s="1"/>
  <c r="AG82" i="5"/>
  <c r="X90" i="5"/>
  <c r="AF100" i="5"/>
  <c r="AA100" i="5"/>
  <c r="F113" i="5"/>
  <c r="AX113" i="5" s="1"/>
  <c r="Z90" i="5"/>
  <c r="AF114" i="5"/>
  <c r="AC90" i="5"/>
  <c r="AC82" i="5"/>
  <c r="V65" i="5"/>
  <c r="CG44" i="5"/>
  <c r="BV103" i="5"/>
  <c r="F82" i="5"/>
  <c r="AJ82" i="5"/>
  <c r="W85" i="5"/>
  <c r="CE53" i="5"/>
  <c r="AN65" i="5"/>
  <c r="AT65" i="5"/>
  <c r="CI13" i="5"/>
  <c r="V85" i="5"/>
  <c r="AH65" i="5"/>
  <c r="AD82" i="5"/>
  <c r="AS65" i="5"/>
  <c r="CH34" i="5"/>
  <c r="CH65" i="5" s="1"/>
  <c r="BR82" i="5"/>
  <c r="AO65" i="5"/>
  <c r="BI65" i="5"/>
  <c r="F112" i="5"/>
  <c r="AR112" i="5" s="1"/>
  <c r="BW65" i="5"/>
  <c r="CG34" i="5"/>
  <c r="CG65" i="5" s="1"/>
  <c r="CJ44" i="5"/>
  <c r="F76" i="5"/>
  <c r="AS76" i="5" s="1"/>
  <c r="AB82" i="5"/>
  <c r="AA65" i="5"/>
  <c r="CG62" i="5"/>
  <c r="AE112" i="5"/>
  <c r="AF82" i="5"/>
  <c r="Z82" i="5"/>
  <c r="CG13" i="5"/>
  <c r="AD123" i="5"/>
  <c r="AF90" i="5"/>
  <c r="AB90" i="5"/>
  <c r="W90" i="5"/>
  <c r="AE82" i="5"/>
  <c r="AR65" i="5"/>
  <c r="R65" i="5"/>
  <c r="BE65" i="5"/>
  <c r="CE13" i="5"/>
  <c r="F100" i="5"/>
  <c r="BS100" i="5" s="1"/>
  <c r="Y114" i="5"/>
  <c r="Y100" i="5"/>
  <c r="AE90" i="5"/>
  <c r="AA90" i="5"/>
  <c r="Y90" i="5"/>
  <c r="V90" i="5"/>
  <c r="AJ65" i="5"/>
  <c r="F90" i="5"/>
  <c r="AL90" i="5" s="1"/>
  <c r="F70" i="5"/>
  <c r="X114" i="5"/>
  <c r="AC94" i="5"/>
  <c r="X94" i="5"/>
  <c r="AB70" i="5"/>
  <c r="AV65" i="5"/>
  <c r="BR103" i="5"/>
  <c r="F73" i="5"/>
  <c r="BJ73" i="5" s="1"/>
  <c r="AU73" i="5"/>
  <c r="CH73" i="5" s="1"/>
  <c r="AD113" i="5"/>
  <c r="AB107" i="5"/>
  <c r="Z107" i="5"/>
  <c r="AD79" i="5"/>
  <c r="W79" i="5"/>
  <c r="BF65" i="5"/>
  <c r="BY103" i="5"/>
  <c r="Y79" i="5"/>
  <c r="Z65" i="5"/>
  <c r="CE44" i="5"/>
  <c r="CH44" i="5"/>
  <c r="BZ103" i="5"/>
  <c r="BU103" i="5"/>
  <c r="F79" i="5"/>
  <c r="AT79" i="5" s="1"/>
  <c r="Y113" i="5"/>
  <c r="AA107" i="5"/>
  <c r="AE79" i="5"/>
  <c r="AC79" i="5"/>
  <c r="V79" i="5"/>
  <c r="BM85" i="5"/>
  <c r="V81" i="5"/>
  <c r="AD81" i="5"/>
  <c r="BC64" i="5"/>
  <c r="AG106" i="5"/>
  <c r="X106" i="5"/>
  <c r="AB106" i="5"/>
  <c r="W106" i="5"/>
  <c r="Z106" i="5"/>
  <c r="AA106" i="5"/>
  <c r="AD106" i="5"/>
  <c r="AF106" i="5"/>
  <c r="V106" i="5"/>
  <c r="AC106" i="5"/>
  <c r="AE106" i="5"/>
  <c r="W96" i="5"/>
  <c r="F92" i="5"/>
  <c r="BY92" i="5" s="1"/>
  <c r="AD92" i="5"/>
  <c r="AC92" i="5"/>
  <c r="W76" i="5"/>
  <c r="AA76" i="5"/>
  <c r="Y76" i="5"/>
  <c r="BB65" i="5"/>
  <c r="CF62" i="5"/>
  <c r="F106" i="5"/>
  <c r="BL106" i="5" s="1"/>
  <c r="CH24" i="5"/>
  <c r="AC65" i="5"/>
  <c r="AG112" i="5"/>
  <c r="Y112" i="5"/>
  <c r="AC112" i="5"/>
  <c r="W112" i="5"/>
  <c r="AA112" i="5"/>
  <c r="AD112" i="5"/>
  <c r="AF112" i="5"/>
  <c r="V112" i="5"/>
  <c r="AA102" i="5"/>
  <c r="V86" i="5"/>
  <c r="AF86" i="5"/>
  <c r="Y86" i="5"/>
  <c r="Z86" i="5"/>
  <c r="AA86" i="5"/>
  <c r="AB86" i="5"/>
  <c r="AC86" i="5"/>
  <c r="AD86" i="5"/>
  <c r="AE86" i="5"/>
  <c r="F86" i="5"/>
  <c r="BL86" i="5" s="1"/>
  <c r="W86" i="5"/>
  <c r="W65" i="5"/>
  <c r="BN65" i="5"/>
  <c r="BS65" i="5"/>
  <c r="BU113" i="5"/>
  <c r="Z112" i="5"/>
  <c r="X112" i="5"/>
  <c r="W95" i="5"/>
  <c r="X95" i="5"/>
  <c r="AF95" i="5"/>
  <c r="AG85" i="5"/>
  <c r="Y85" i="5"/>
  <c r="Z85" i="5"/>
  <c r="AA85" i="5"/>
  <c r="AB85" i="5"/>
  <c r="AC85" i="5"/>
  <c r="AD85" i="5"/>
  <c r="AE85" i="5"/>
  <c r="X85" i="5"/>
  <c r="V82" i="5"/>
  <c r="W82" i="5"/>
  <c r="AD90" i="5"/>
  <c r="AP103" i="5"/>
  <c r="BD103" i="5"/>
  <c r="BG103" i="5"/>
  <c r="BH103" i="5"/>
  <c r="BK103" i="5"/>
  <c r="BN103" i="5"/>
  <c r="BQ103" i="5"/>
  <c r="AL103" i="5"/>
  <c r="AR103" i="5"/>
  <c r="AS103" i="5"/>
  <c r="AW103" i="5"/>
  <c r="BA103" i="5"/>
  <c r="BF103" i="5"/>
  <c r="BJ103" i="5"/>
  <c r="BP103" i="5"/>
  <c r="AO103" i="5"/>
  <c r="AQ103" i="5"/>
  <c r="BC103" i="5"/>
  <c r="BI103" i="5"/>
  <c r="BL103" i="5"/>
  <c r="CF24" i="5"/>
  <c r="CA103" i="5"/>
  <c r="BB103" i="5"/>
  <c r="BN113" i="5"/>
  <c r="Y107" i="5"/>
  <c r="AF75" i="5"/>
  <c r="X75" i="5"/>
  <c r="V71" i="5"/>
  <c r="AE71" i="5"/>
  <c r="AE121" i="5"/>
  <c r="AF121" i="5"/>
  <c r="V121" i="5"/>
  <c r="W121" i="5"/>
  <c r="X121" i="5"/>
  <c r="CF121" i="5" s="1"/>
  <c r="Y121" i="5"/>
  <c r="Z121" i="5"/>
  <c r="AA121" i="5"/>
  <c r="AB121" i="5"/>
  <c r="G103" i="5"/>
  <c r="H103" i="5" s="1"/>
  <c r="I103" i="5" s="1"/>
  <c r="CF13" i="5"/>
  <c r="BX103" i="5"/>
  <c r="BW103" i="5"/>
  <c r="BT103" i="5"/>
  <c r="BS103" i="5"/>
  <c r="BO103" i="5"/>
  <c r="F125" i="5"/>
  <c r="AQ125" i="5" s="1"/>
  <c r="AE125" i="5"/>
  <c r="BD65" i="5"/>
  <c r="BK64" i="5"/>
  <c r="CJ53" i="5"/>
  <c r="CC103" i="5"/>
  <c r="CB103" i="5"/>
  <c r="AU103" i="5"/>
  <c r="CH103" i="5" s="1"/>
  <c r="AN103" i="5"/>
  <c r="AG116" i="5"/>
  <c r="X116" i="5"/>
  <c r="AA116" i="5"/>
  <c r="W116" i="5"/>
  <c r="Z116" i="5"/>
  <c r="AC116" i="5"/>
  <c r="AF116" i="5"/>
  <c r="F116" i="5"/>
  <c r="AK116" i="5" s="1"/>
  <c r="V116" i="5"/>
  <c r="AB116" i="5"/>
  <c r="AE116" i="5"/>
  <c r="AG107" i="5"/>
  <c r="AD107" i="5"/>
  <c r="AE107" i="5"/>
  <c r="V107" i="5"/>
  <c r="W107" i="5"/>
  <c r="F107" i="5"/>
  <c r="AI107" i="5"/>
  <c r="AG103" i="5"/>
  <c r="V103" i="5"/>
  <c r="W103" i="5"/>
  <c r="X103" i="5"/>
  <c r="Z103" i="5"/>
  <c r="CF103" i="5" s="1"/>
  <c r="AB103" i="5"/>
  <c r="AC103" i="5"/>
  <c r="AD103" i="5"/>
  <c r="AB97" i="5"/>
  <c r="AC97" i="5"/>
  <c r="AD97" i="5"/>
  <c r="F97" i="5"/>
  <c r="AN97" i="5"/>
  <c r="AA97" i="5"/>
  <c r="AE97" i="5"/>
  <c r="Y82" i="5"/>
  <c r="X82" i="5"/>
  <c r="AE76" i="5"/>
  <c r="AG86" i="5"/>
  <c r="AG79" i="5"/>
  <c r="AK65" i="5"/>
  <c r="Q65" i="5"/>
  <c r="AH90" i="5"/>
  <c r="AR90" i="5"/>
  <c r="BB90" i="5"/>
  <c r="BF90" i="5"/>
  <c r="BK90" i="5"/>
  <c r="BL90" i="5"/>
  <c r="AX90" i="5"/>
  <c r="AZ90" i="5"/>
  <c r="BQ90" i="5"/>
  <c r="AC125" i="5"/>
  <c r="AE92" i="5"/>
  <c r="AF92" i="5"/>
  <c r="V92" i="5"/>
  <c r="W92" i="5"/>
  <c r="X92" i="5"/>
  <c r="AB92" i="5"/>
  <c r="AG92" i="5"/>
  <c r="Z92" i="5"/>
  <c r="AA92" i="5"/>
  <c r="Y92" i="5"/>
  <c r="AG74" i="5"/>
  <c r="AB74" i="5"/>
  <c r="AE74" i="5"/>
  <c r="AX65" i="5"/>
  <c r="G90" i="5"/>
  <c r="H90" i="5" s="1"/>
  <c r="I90" i="5" s="1"/>
  <c r="AD64" i="5"/>
  <c r="CF53" i="5"/>
  <c r="CC100" i="5"/>
  <c r="BW92" i="5"/>
  <c r="BP100" i="5"/>
  <c r="BH100" i="5"/>
  <c r="AS90" i="5"/>
  <c r="AN90" i="5"/>
  <c r="BC92" i="5"/>
  <c r="CH92" i="5" s="1"/>
  <c r="AY92" i="5"/>
  <c r="BB92" i="5"/>
  <c r="BX65" i="5"/>
  <c r="AB64" i="5"/>
  <c r="AU100" i="5"/>
  <c r="BB100" i="5"/>
  <c r="BF100" i="5"/>
  <c r="BJ100" i="5"/>
  <c r="BK100" i="5"/>
  <c r="BO100" i="5"/>
  <c r="AX100" i="5"/>
  <c r="AY100" i="5"/>
  <c r="AZ100" i="5"/>
  <c r="BM100" i="5"/>
  <c r="BN100" i="5"/>
  <c r="AE65" i="5"/>
  <c r="S65" i="5"/>
  <c r="AZ65" i="5"/>
  <c r="BM65" i="5"/>
  <c r="G100" i="5"/>
  <c r="H100" i="5"/>
  <c r="I100" i="5" s="1"/>
  <c r="AX64" i="5"/>
  <c r="CB90" i="5"/>
  <c r="BZ100" i="5"/>
  <c r="BY90" i="5"/>
  <c r="BX100" i="5"/>
  <c r="BW90" i="5"/>
  <c r="BV100" i="5"/>
  <c r="BU90" i="5"/>
  <c r="BT100" i="5"/>
  <c r="BS90" i="5"/>
  <c r="BO92" i="5"/>
  <c r="BI100" i="5"/>
  <c r="AT90" i="5"/>
  <c r="BB113" i="5"/>
  <c r="BJ113" i="5"/>
  <c r="AK103" i="5"/>
  <c r="AI103" i="5"/>
  <c r="AJ103" i="5"/>
  <c r="AM103" i="5"/>
  <c r="AT103" i="5"/>
  <c r="AV103" i="5"/>
  <c r="AX103" i="5"/>
  <c r="AY103" i="5"/>
  <c r="AZ103" i="5"/>
  <c r="BM103" i="5"/>
  <c r="AG114" i="5"/>
  <c r="V114" i="5"/>
  <c r="AB114" i="5"/>
  <c r="AE114" i="5"/>
  <c r="W114" i="5"/>
  <c r="Z114" i="5"/>
  <c r="AC114" i="5"/>
  <c r="AD114" i="5"/>
  <c r="AA114" i="5"/>
  <c r="V111" i="5"/>
  <c r="AB111" i="5"/>
  <c r="AB117" i="5" s="1"/>
  <c r="AF105" i="5"/>
  <c r="AA95" i="5"/>
  <c r="V95" i="5"/>
  <c r="AB95" i="5"/>
  <c r="F95" i="5"/>
  <c r="AZ95" i="5" s="1"/>
  <c r="Z95" i="5"/>
  <c r="AG113" i="5"/>
  <c r="W113" i="5"/>
  <c r="Z113" i="5"/>
  <c r="AC113" i="5"/>
  <c r="X113" i="5"/>
  <c r="AA113" i="5"/>
  <c r="AF113" i="5"/>
  <c r="V113" i="5"/>
  <c r="AB113" i="5"/>
  <c r="AB110" i="5"/>
  <c r="Z110" i="5"/>
  <c r="AF110" i="5"/>
  <c r="AD110" i="5"/>
  <c r="AG104" i="5"/>
  <c r="Y104" i="5"/>
  <c r="AA104" i="5"/>
  <c r="Z104" i="5"/>
  <c r="AB104" i="5"/>
  <c r="AG100" i="5"/>
  <c r="X100" i="5"/>
  <c r="Z100" i="5"/>
  <c r="AB100" i="5"/>
  <c r="AD100" i="5"/>
  <c r="V100" i="5"/>
  <c r="W100" i="5"/>
  <c r="AC100" i="5"/>
  <c r="W81" i="5"/>
  <c r="Z81" i="5"/>
  <c r="AC81" i="5"/>
  <c r="V123" i="5"/>
  <c r="AG123" i="5"/>
  <c r="AC123" i="5"/>
  <c r="AD96" i="5"/>
  <c r="AE96" i="5"/>
  <c r="AA84" i="5"/>
  <c r="AE84" i="5"/>
  <c r="AG71" i="5"/>
  <c r="Y71" i="5"/>
  <c r="AD71" i="5"/>
  <c r="F71" i="5"/>
  <c r="AI71" i="5" s="1"/>
  <c r="X71" i="5"/>
  <c r="F81" i="5"/>
  <c r="AD116" i="5"/>
  <c r="Y116" i="5"/>
  <c r="AF107" i="5"/>
  <c r="AE103" i="5"/>
  <c r="AA103" i="5"/>
  <c r="Y103" i="5"/>
  <c r="AF97" i="5"/>
  <c r="AZ64" i="5"/>
  <c r="CH13" i="5"/>
  <c r="BQ65" i="5"/>
  <c r="AY65" i="5"/>
  <c r="AY64" i="5"/>
  <c r="CE62" i="5"/>
  <c r="S64" i="5"/>
  <c r="AI64" i="5"/>
  <c r="BW64" i="5"/>
  <c r="BT65" i="5"/>
  <c r="AG72" i="5"/>
  <c r="V72" i="5"/>
  <c r="W72" i="5"/>
  <c r="AD72" i="5"/>
  <c r="AE72" i="5"/>
  <c r="X72" i="5"/>
  <c r="Y72" i="5"/>
  <c r="AF72" i="5"/>
  <c r="Z72" i="5"/>
  <c r="CF72" i="5" s="1"/>
  <c r="AA72" i="5"/>
  <c r="AC72" i="5"/>
  <c r="AB72" i="5"/>
  <c r="CF34" i="5"/>
  <c r="CF65" i="5" s="1"/>
  <c r="CE123" i="5"/>
  <c r="BN64" i="5"/>
  <c r="AI100" i="5"/>
  <c r="AL100" i="5"/>
  <c r="AM100" i="5"/>
  <c r="AS100" i="5"/>
  <c r="AV100" i="5"/>
  <c r="AP100" i="5"/>
  <c r="AT100" i="5"/>
  <c r="W105" i="5"/>
  <c r="AG84" i="5"/>
  <c r="X84" i="5"/>
  <c r="AB84" i="5"/>
  <c r="AF84" i="5"/>
  <c r="Y84" i="5"/>
  <c r="AC84" i="5"/>
  <c r="F84" i="5"/>
  <c r="AJ84" i="5"/>
  <c r="V84" i="5"/>
  <c r="Z84" i="5"/>
  <c r="AD84" i="5"/>
  <c r="AG75" i="5"/>
  <c r="Z75" i="5"/>
  <c r="AB75" i="5"/>
  <c r="V75" i="5"/>
  <c r="AD75" i="5"/>
  <c r="F75" i="5"/>
  <c r="AG110" i="5"/>
  <c r="W110" i="5"/>
  <c r="Y110" i="5"/>
  <c r="AA110" i="5"/>
  <c r="AC110" i="5"/>
  <c r="AE110" i="5"/>
  <c r="V110" i="5"/>
  <c r="X110" i="5"/>
  <c r="X119" i="5"/>
  <c r="AD119" i="5"/>
  <c r="AK113" i="5"/>
  <c r="AQ113" i="5"/>
  <c r="AG125" i="5"/>
  <c r="W125" i="5"/>
  <c r="Y125" i="5"/>
  <c r="AA125" i="5"/>
  <c r="AF125" i="5"/>
  <c r="AD125" i="5"/>
  <c r="V125" i="5"/>
  <c r="X125" i="5"/>
  <c r="Z125" i="5"/>
  <c r="AB125" i="5"/>
  <c r="AG122" i="5"/>
  <c r="V122" i="5"/>
  <c r="X122" i="5"/>
  <c r="Z122" i="5"/>
  <c r="AB122" i="5"/>
  <c r="AC122" i="5"/>
  <c r="F122" i="5"/>
  <c r="AN122" i="5"/>
  <c r="AE122" i="5"/>
  <c r="W122" i="5"/>
  <c r="Y122" i="5"/>
  <c r="AA122" i="5"/>
  <c r="AD122" i="5"/>
  <c r="AF122" i="5"/>
  <c r="AG94" i="5"/>
  <c r="Y94" i="5"/>
  <c r="CF94" i="5" s="1"/>
  <c r="AF94" i="5"/>
  <c r="V94" i="5"/>
  <c r="Z94" i="5"/>
  <c r="AB94" i="5"/>
  <c r="AD94" i="5"/>
  <c r="W94" i="5"/>
  <c r="AE94" i="5"/>
  <c r="F94" i="5"/>
  <c r="AH103" i="5"/>
  <c r="AG81" i="5"/>
  <c r="Y81" i="5"/>
  <c r="AL68" i="6"/>
  <c r="AL90" i="6" s="1"/>
  <c r="CJ34" i="5"/>
  <c r="CJ65" i="5" s="1"/>
  <c r="BZ64" i="5"/>
  <c r="CA64" i="5"/>
  <c r="AJ68" i="6"/>
  <c r="AJ96" i="6" s="1"/>
  <c r="K65" i="5"/>
  <c r="AM68" i="6"/>
  <c r="AM96" i="6" s="1"/>
  <c r="AN68" i="6"/>
  <c r="H79" i="14" s="1"/>
  <c r="O65" i="5"/>
  <c r="AH104" i="5"/>
  <c r="AI104" i="5"/>
  <c r="BE104" i="5"/>
  <c r="BF104" i="5"/>
  <c r="BP104" i="5"/>
  <c r="AM104" i="5"/>
  <c r="BG104" i="5"/>
  <c r="BK104" i="5"/>
  <c r="BN104" i="5"/>
  <c r="AG115" i="5"/>
  <c r="F115" i="5"/>
  <c r="AL115" i="5"/>
  <c r="W115" i="5"/>
  <c r="AA115" i="5"/>
  <c r="AE115" i="5"/>
  <c r="V115" i="5"/>
  <c r="Z115" i="5"/>
  <c r="AD115" i="5"/>
  <c r="Y115" i="5"/>
  <c r="AC115" i="5"/>
  <c r="AG101" i="5"/>
  <c r="Z101" i="5"/>
  <c r="AA101" i="5"/>
  <c r="AB101" i="5"/>
  <c r="AC101" i="5"/>
  <c r="V101" i="5"/>
  <c r="W101" i="5"/>
  <c r="X101" i="5"/>
  <c r="AD101" i="5"/>
  <c r="AE101" i="5"/>
  <c r="AF101" i="5"/>
  <c r="F101" i="5"/>
  <c r="AG91" i="5"/>
  <c r="AC91" i="5"/>
  <c r="AD91" i="5"/>
  <c r="AE91" i="5"/>
  <c r="W91" i="5"/>
  <c r="Y91" i="5"/>
  <c r="AF91" i="5"/>
  <c r="AA91" i="5"/>
  <c r="AB91" i="5"/>
  <c r="X91" i="5"/>
  <c r="V91" i="5"/>
  <c r="F91" i="5"/>
  <c r="AJ91" i="5" s="1"/>
  <c r="AG80" i="5"/>
  <c r="V80" i="5"/>
  <c r="X80" i="5"/>
  <c r="Z80" i="5"/>
  <c r="AB80" i="5"/>
  <c r="AD80" i="5"/>
  <c r="AF80" i="5"/>
  <c r="AA80" i="5"/>
  <c r="Y80" i="5"/>
  <c r="W80" i="5"/>
  <c r="AE80" i="5"/>
  <c r="M65" i="5"/>
  <c r="BU65" i="5"/>
  <c r="AO68" i="6"/>
  <c r="CC104" i="5"/>
  <c r="CB104" i="5"/>
  <c r="BZ104" i="5"/>
  <c r="BY104" i="5"/>
  <c r="BX104" i="5"/>
  <c r="BV104" i="5"/>
  <c r="BU104" i="5"/>
  <c r="BT104" i="5"/>
  <c r="CJ104" i="5" s="1"/>
  <c r="BR104" i="5"/>
  <c r="BQ104" i="5"/>
  <c r="BD104" i="5"/>
  <c r="AZ104" i="5"/>
  <c r="AV104" i="5"/>
  <c r="BV65" i="5"/>
  <c r="AW64" i="5"/>
  <c r="BW104" i="5"/>
  <c r="BS104" i="5"/>
  <c r="BI104" i="5"/>
  <c r="BA104" i="5"/>
  <c r="AW104" i="5"/>
  <c r="AR104" i="5"/>
  <c r="AO104" i="5"/>
  <c r="F80" i="5"/>
  <c r="AJ80" i="5"/>
  <c r="AH72" i="5"/>
  <c r="AJ72" i="5"/>
  <c r="AN72" i="5"/>
  <c r="AM72" i="5"/>
  <c r="AP72" i="5"/>
  <c r="AQ72" i="5"/>
  <c r="BG72" i="5"/>
  <c r="BK72" i="5"/>
  <c r="BO72" i="5"/>
  <c r="AR72" i="5"/>
  <c r="AT72" i="5"/>
  <c r="AU72" i="5"/>
  <c r="AV72" i="5"/>
  <c r="AW72" i="5"/>
  <c r="AX72" i="5"/>
  <c r="AY72" i="5"/>
  <c r="AZ72" i="5"/>
  <c r="BA72" i="5"/>
  <c r="BB72" i="5"/>
  <c r="BC72" i="5"/>
  <c r="BD72" i="5"/>
  <c r="BJ72" i="5"/>
  <c r="BN72" i="5"/>
  <c r="BI72" i="5"/>
  <c r="BM72" i="5"/>
  <c r="AF115" i="5"/>
  <c r="Y101" i="5"/>
  <c r="Z91" i="5"/>
  <c r="CA104" i="5"/>
  <c r="BJ65" i="5"/>
  <c r="CA65" i="5"/>
  <c r="CE24" i="5"/>
  <c r="BV64" i="5"/>
  <c r="BB104" i="5"/>
  <c r="AX104" i="5"/>
  <c r="AT104" i="5"/>
  <c r="AB115" i="5"/>
  <c r="AC80" i="5"/>
  <c r="AG121" i="5"/>
  <c r="AD121" i="5"/>
  <c r="F121" i="5"/>
  <c r="AC121" i="5"/>
  <c r="AH123" i="5"/>
  <c r="AI123" i="5"/>
  <c r="AJ123" i="5"/>
  <c r="AH114" i="5"/>
  <c r="AI114" i="5"/>
  <c r="AJ114" i="5"/>
  <c r="X93" i="5"/>
  <c r="Y93" i="5"/>
  <c r="V83" i="5"/>
  <c r="Z83" i="5"/>
  <c r="AA83" i="5"/>
  <c r="AD83" i="5"/>
  <c r="AH92" i="5"/>
  <c r="AF120" i="5"/>
  <c r="AE123" i="5"/>
  <c r="Y120" i="5"/>
  <c r="V120" i="5"/>
  <c r="AF104" i="5"/>
  <c r="AE104" i="5"/>
  <c r="AD104" i="5"/>
  <c r="X104" i="5"/>
  <c r="W104" i="5"/>
  <c r="V104" i="5"/>
  <c r="AG95" i="5"/>
  <c r="AC95" i="5"/>
  <c r="AD95" i="5"/>
  <c r="AE95" i="5"/>
  <c r="AF123" i="5"/>
  <c r="AC120" i="5"/>
  <c r="AB123" i="5"/>
  <c r="AA123" i="5"/>
  <c r="Z123" i="5"/>
  <c r="Y123" i="5"/>
  <c r="X123" i="5"/>
  <c r="W123" i="5"/>
  <c r="S77" i="5"/>
  <c r="AC104" i="5"/>
  <c r="AE93" i="5"/>
  <c r="AG97" i="5"/>
  <c r="V97" i="5"/>
  <c r="W97" i="5"/>
  <c r="X97" i="5"/>
  <c r="Y97" i="5"/>
  <c r="W87" i="5"/>
  <c r="X87" i="5"/>
  <c r="AB87" i="5"/>
  <c r="AE87" i="5"/>
  <c r="AF87" i="5"/>
  <c r="AG76" i="5"/>
  <c r="V76" i="5"/>
  <c r="X76" i="5"/>
  <c r="Z76" i="5"/>
  <c r="AB76" i="5"/>
  <c r="AD76" i="5"/>
  <c r="AF76" i="5"/>
  <c r="AE75" i="5"/>
  <c r="AC75" i="5"/>
  <c r="AC70" i="5"/>
  <c r="AA75" i="5"/>
  <c r="Y75" i="5"/>
  <c r="Y70" i="5"/>
  <c r="W75" i="5"/>
  <c r="AF81" i="5"/>
  <c r="AB81" i="5"/>
  <c r="X81" i="5"/>
  <c r="AF119" i="5"/>
  <c r="AE81" i="5"/>
  <c r="AA81" i="5"/>
  <c r="N77" i="5"/>
  <c r="CE91" i="5"/>
  <c r="U108" i="5"/>
  <c r="Q108" i="5"/>
  <c r="Q77" i="5"/>
  <c r="CE94" i="5"/>
  <c r="U117" i="5"/>
  <c r="Q117" i="5"/>
  <c r="S108" i="5"/>
  <c r="CE93" i="5"/>
  <c r="U77" i="5"/>
  <c r="CE106" i="5"/>
  <c r="K88" i="5"/>
  <c r="P88" i="5"/>
  <c r="J108" i="5"/>
  <c r="S98" i="5"/>
  <c r="L108" i="5"/>
  <c r="Y73" i="14"/>
  <c r="AK68" i="6"/>
  <c r="E79" i="14" s="1"/>
  <c r="F44" i="12"/>
  <c r="L126" i="5"/>
  <c r="BA75" i="14"/>
  <c r="AS72" i="14"/>
  <c r="AL74" i="14"/>
  <c r="AJ76" i="14"/>
  <c r="AI75" i="14"/>
  <c r="AH74" i="14"/>
  <c r="AE75" i="14"/>
  <c r="AD74" i="14"/>
  <c r="AC72" i="14"/>
  <c r="AB75" i="14"/>
  <c r="AA74" i="14"/>
  <c r="X72" i="14"/>
  <c r="W74" i="14"/>
  <c r="V75" i="14"/>
  <c r="U76" i="14"/>
  <c r="U72" i="14"/>
  <c r="T73" i="14"/>
  <c r="S75" i="14"/>
  <c r="R73" i="14"/>
  <c r="Q75" i="14"/>
  <c r="P73" i="14"/>
  <c r="O74" i="14"/>
  <c r="N75" i="14"/>
  <c r="M73" i="14"/>
  <c r="R77" i="5"/>
  <c r="K73" i="14"/>
  <c r="Q98" i="5"/>
  <c r="J76" i="14"/>
  <c r="J72" i="14"/>
  <c r="Z75" i="14"/>
  <c r="BC72" i="14"/>
  <c r="AQ74" i="14"/>
  <c r="AP74" i="14"/>
  <c r="AO74" i="14"/>
  <c r="AN74" i="14"/>
  <c r="AM74" i="14"/>
  <c r="AJ75" i="14"/>
  <c r="AI74" i="14"/>
  <c r="AF75" i="14"/>
  <c r="AE74" i="14"/>
  <c r="AD72" i="14"/>
  <c r="AB74" i="14"/>
  <c r="AA72" i="14"/>
  <c r="Y75" i="14"/>
  <c r="W72" i="14"/>
  <c r="V74" i="14"/>
  <c r="U75" i="14"/>
  <c r="T76" i="14"/>
  <c r="AZ68" i="6"/>
  <c r="T72" i="14"/>
  <c r="S74" i="14"/>
  <c r="R76" i="14"/>
  <c r="R72" i="14"/>
  <c r="AX68" i="6"/>
  <c r="AX100" i="6" s="1"/>
  <c r="R96" i="14" s="1"/>
  <c r="Q74" i="14"/>
  <c r="P76" i="14"/>
  <c r="AV68" i="6"/>
  <c r="P79" i="14" s="1"/>
  <c r="P72" i="14"/>
  <c r="O73" i="14"/>
  <c r="N74" i="14"/>
  <c r="T108" i="5"/>
  <c r="M76" i="14"/>
  <c r="AS68" i="6"/>
  <c r="AS100" i="6" s="1"/>
  <c r="M96" i="14" s="1"/>
  <c r="M72" i="14"/>
  <c r="L76" i="14"/>
  <c r="L72" i="14"/>
  <c r="R98" i="5"/>
  <c r="K76" i="14"/>
  <c r="AQ68" i="6"/>
  <c r="AQ96" i="6" s="1"/>
  <c r="K92" i="14" s="1"/>
  <c r="K72" i="14"/>
  <c r="J75" i="14"/>
  <c r="AX72" i="14"/>
  <c r="AK75" i="14"/>
  <c r="AJ74" i="14"/>
  <c r="AO72" i="5"/>
  <c r="AN104" i="5"/>
  <c r="AN100" i="5"/>
  <c r="AG75" i="14"/>
  <c r="AM90" i="5"/>
  <c r="AF74" i="14"/>
  <c r="AE72" i="14"/>
  <c r="AK72" i="5"/>
  <c r="AJ104" i="5"/>
  <c r="AJ100" i="5"/>
  <c r="AC75" i="14"/>
  <c r="AB72" i="14"/>
  <c r="Y74" i="14"/>
  <c r="X75" i="14"/>
  <c r="V72" i="14"/>
  <c r="U74" i="14"/>
  <c r="T75" i="14"/>
  <c r="S73" i="14"/>
  <c r="R75" i="14"/>
  <c r="Q73" i="14"/>
  <c r="P75" i="14"/>
  <c r="O76" i="14"/>
  <c r="AU68" i="6"/>
  <c r="O79" i="14" s="1"/>
  <c r="O72" i="14"/>
  <c r="T77" i="5"/>
  <c r="M75" i="14"/>
  <c r="L75" i="14"/>
  <c r="R108" i="5"/>
  <c r="K75" i="14"/>
  <c r="J74" i="14"/>
  <c r="Z72" i="14"/>
  <c r="AY75" i="14"/>
  <c r="AS75" i="14"/>
  <c r="AK74" i="14"/>
  <c r="AI76" i="14"/>
  <c r="AH75" i="14"/>
  <c r="AG74" i="14"/>
  <c r="AF72" i="14"/>
  <c r="AL72" i="5"/>
  <c r="AK104" i="5"/>
  <c r="AK100" i="5"/>
  <c r="AD75" i="14"/>
  <c r="AC74" i="14"/>
  <c r="AI72" i="5"/>
  <c r="AA75" i="14"/>
  <c r="Y72" i="14"/>
  <c r="X74" i="14"/>
  <c r="W75" i="14"/>
  <c r="T74" i="14"/>
  <c r="S76" i="14"/>
  <c r="AY68" i="6"/>
  <c r="S72" i="14"/>
  <c r="R74" i="14"/>
  <c r="Q76" i="14"/>
  <c r="Q72" i="14"/>
  <c r="AW68" i="6"/>
  <c r="AW96" i="6" s="1"/>
  <c r="Q92" i="14" s="1"/>
  <c r="P74" i="14"/>
  <c r="O75" i="14"/>
  <c r="U126" i="5"/>
  <c r="U98" i="5"/>
  <c r="N76" i="14"/>
  <c r="N72" i="14"/>
  <c r="T126" i="5"/>
  <c r="M74" i="14"/>
  <c r="L74" i="14"/>
  <c r="R117" i="5"/>
  <c r="K74" i="14"/>
  <c r="R88" i="5"/>
  <c r="U88" i="5"/>
  <c r="U128" i="5" s="1"/>
  <c r="S126" i="5"/>
  <c r="Q88" i="5"/>
  <c r="N126" i="5"/>
  <c r="AF73" i="5"/>
  <c r="AE73" i="5"/>
  <c r="AD73" i="5"/>
  <c r="AC73" i="5"/>
  <c r="AB73" i="5"/>
  <c r="AA73" i="5"/>
  <c r="Z73" i="5"/>
  <c r="Y73" i="5"/>
  <c r="X73" i="5"/>
  <c r="W73" i="5"/>
  <c r="CF73" i="5" s="1"/>
  <c r="V73" i="5"/>
  <c r="Q126" i="5"/>
  <c r="AN100" i="6"/>
  <c r="BS85" i="5"/>
  <c r="BL85" i="5"/>
  <c r="BC85" i="5"/>
  <c r="BU85" i="5"/>
  <c r="AZ85" i="5"/>
  <c r="BQ85" i="5"/>
  <c r="AY85" i="5"/>
  <c r="AK85" i="5"/>
  <c r="AY106" i="5"/>
  <c r="AR85" i="5"/>
  <c r="AM85" i="5"/>
  <c r="BD85" i="5"/>
  <c r="G85" i="5"/>
  <c r="H85" i="5" s="1"/>
  <c r="I85" i="5" s="1"/>
  <c r="AK92" i="5"/>
  <c r="AJ106" i="5"/>
  <c r="AM113" i="5"/>
  <c r="BQ92" i="5"/>
  <c r="CC92" i="5"/>
  <c r="G92" i="5"/>
  <c r="H92" i="5" s="1"/>
  <c r="I92" i="5" s="1"/>
  <c r="BR92" i="5"/>
  <c r="BM92" i="5"/>
  <c r="AX92" i="5"/>
  <c r="AS92" i="5"/>
  <c r="CA113" i="5"/>
  <c r="BJ92" i="5"/>
  <c r="BA92" i="5"/>
  <c r="AV92" i="5"/>
  <c r="BN92" i="5"/>
  <c r="AL92" i="5"/>
  <c r="BN90" i="5"/>
  <c r="BR90" i="5"/>
  <c r="BC90" i="5"/>
  <c r="AV90" i="5"/>
  <c r="BJ90" i="5"/>
  <c r="AU90" i="5"/>
  <c r="AJ90" i="5"/>
  <c r="AV113" i="5"/>
  <c r="BW100" i="5"/>
  <c r="AN92" i="5"/>
  <c r="BI92" i="5"/>
  <c r="AZ92" i="5"/>
  <c r="AU92" i="5"/>
  <c r="BD92" i="5"/>
  <c r="AQ92" i="5"/>
  <c r="BS92" i="5"/>
  <c r="BA90" i="5"/>
  <c r="BP90" i="5"/>
  <c r="BG90" i="5"/>
  <c r="AP90" i="5"/>
  <c r="BE106" i="5"/>
  <c r="AW113" i="5"/>
  <c r="BA100" i="5"/>
  <c r="BY100" i="5"/>
  <c r="AH122" i="5"/>
  <c r="AP82" i="5"/>
  <c r="AR100" i="5"/>
  <c r="AO100" i="5"/>
  <c r="AH100" i="5"/>
  <c r="BL100" i="5"/>
  <c r="BE100" i="5"/>
  <c r="AW100" i="5"/>
  <c r="BG100" i="5"/>
  <c r="AQ100" i="5"/>
  <c r="AI90" i="5"/>
  <c r="CG90" i="5" s="1"/>
  <c r="AQ90" i="5"/>
  <c r="BQ100" i="5"/>
  <c r="CA90" i="5"/>
  <c r="BD90" i="5"/>
  <c r="AY90" i="5"/>
  <c r="BO90" i="5"/>
  <c r="BH90" i="5"/>
  <c r="AW90" i="5"/>
  <c r="AX82" i="5"/>
  <c r="AS82" i="5"/>
  <c r="BI82" i="5"/>
  <c r="AM122" i="5"/>
  <c r="BX82" i="5"/>
  <c r="BT82" i="5"/>
  <c r="BD82" i="5"/>
  <c r="AV82" i="5"/>
  <c r="BB82" i="5"/>
  <c r="BF82" i="5"/>
  <c r="AJ113" i="5"/>
  <c r="AN113" i="5"/>
  <c r="AL113" i="5"/>
  <c r="AP113" i="5"/>
  <c r="BG113" i="5"/>
  <c r="AZ113" i="5"/>
  <c r="BM113" i="5"/>
  <c r="AT113" i="5"/>
  <c r="AR113" i="5"/>
  <c r="CB113" i="5"/>
  <c r="BS113" i="5"/>
  <c r="BT113" i="5"/>
  <c r="CC113" i="5"/>
  <c r="AS113" i="5"/>
  <c r="AO113" i="5"/>
  <c r="BO113" i="5"/>
  <c r="BF113" i="5"/>
  <c r="AU113" i="5"/>
  <c r="BD113" i="5"/>
  <c r="BH113" i="5"/>
  <c r="BY113" i="5"/>
  <c r="BL113" i="5"/>
  <c r="BP113" i="5"/>
  <c r="G113" i="5"/>
  <c r="H113" i="5" s="1"/>
  <c r="I113" i="5" s="1"/>
  <c r="BV113" i="5"/>
  <c r="AI113" i="5"/>
  <c r="AH113" i="5"/>
  <c r="BK113" i="5"/>
  <c r="BC113" i="5"/>
  <c r="BQ113" i="5"/>
  <c r="BA113" i="5"/>
  <c r="BE113" i="5"/>
  <c r="BW113" i="5"/>
  <c r="AY113" i="5"/>
  <c r="BR113" i="5"/>
  <c r="CJ113" i="5" s="1"/>
  <c r="BI113" i="5"/>
  <c r="BX113" i="5"/>
  <c r="BZ113" i="5"/>
  <c r="AR82" i="5"/>
  <c r="AO82" i="5"/>
  <c r="BA82" i="5"/>
  <c r="BU82" i="5"/>
  <c r="BJ82" i="5"/>
  <c r="BZ82" i="5"/>
  <c r="BV82" i="5"/>
  <c r="BQ82" i="5"/>
  <c r="BK82" i="5"/>
  <c r="G82" i="5"/>
  <c r="H82" i="5" s="1"/>
  <c r="I82" i="5" s="1"/>
  <c r="AH82" i="5"/>
  <c r="AM82" i="5"/>
  <c r="AT82" i="5"/>
  <c r="BG82" i="5"/>
  <c r="AN82" i="5"/>
  <c r="BN82" i="5"/>
  <c r="CB82" i="5"/>
  <c r="BL82" i="5"/>
  <c r="AK82" i="5"/>
  <c r="AL82" i="5"/>
  <c r="CG82" i="5" s="1"/>
  <c r="AI82" i="5"/>
  <c r="AQ82" i="5"/>
  <c r="BE82" i="5"/>
  <c r="AU82" i="5"/>
  <c r="CH82" i="5" s="1"/>
  <c r="BS82" i="5"/>
  <c r="CJ82" i="5" s="1"/>
  <c r="CC82" i="5"/>
  <c r="AY82" i="5"/>
  <c r="AW82" i="5"/>
  <c r="BW82" i="5"/>
  <c r="CA82" i="5"/>
  <c r="J73" i="14"/>
  <c r="AW72" i="14"/>
  <c r="AZ106" i="5"/>
  <c r="G106" i="5"/>
  <c r="H106" i="5" s="1"/>
  <c r="I106" i="5" s="1"/>
  <c r="AV106" i="5"/>
  <c r="AS116" i="5"/>
  <c r="CA100" i="5"/>
  <c r="BU100" i="5"/>
  <c r="BT112" i="5"/>
  <c r="CJ112" i="5" s="1"/>
  <c r="BH82" i="5"/>
  <c r="CI82" i="5" s="1"/>
  <c r="AZ82" i="5"/>
  <c r="BO82" i="5"/>
  <c r="BY82" i="5"/>
  <c r="BP82" i="5"/>
  <c r="BC82" i="5"/>
  <c r="BM82" i="5"/>
  <c r="AL106" i="5"/>
  <c r="AP106" i="5"/>
  <c r="BQ106" i="5"/>
  <c r="AS106" i="5"/>
  <c r="AT112" i="5"/>
  <c r="CH112" i="5" s="1"/>
  <c r="AM106" i="5"/>
  <c r="AI106" i="5"/>
  <c r="AK106" i="5"/>
  <c r="BW106" i="5"/>
  <c r="BH106" i="5"/>
  <c r="CB112" i="5"/>
  <c r="BC73" i="5"/>
  <c r="AH73" i="5"/>
  <c r="AH106" i="5"/>
  <c r="AW106" i="5"/>
  <c r="BB106" i="5"/>
  <c r="BK106" i="5"/>
  <c r="CC106" i="5"/>
  <c r="AQ106" i="5"/>
  <c r="AT106" i="5"/>
  <c r="CH106" i="5" s="1"/>
  <c r="BJ106" i="5"/>
  <c r="BS106" i="5"/>
  <c r="BY106" i="5"/>
  <c r="CB92" i="5"/>
  <c r="BO106" i="5"/>
  <c r="AR106" i="5"/>
  <c r="BA106" i="5"/>
  <c r="AN73" i="5"/>
  <c r="AS73" i="5"/>
  <c r="AH94" i="5"/>
  <c r="AP73" i="5"/>
  <c r="AX106" i="5"/>
  <c r="BP106" i="5"/>
  <c r="CI106" i="5" s="1"/>
  <c r="AN106" i="5"/>
  <c r="AU106" i="5"/>
  <c r="BU106" i="5"/>
  <c r="CB106" i="5"/>
  <c r="BF106" i="5"/>
  <c r="AH107" i="5"/>
  <c r="BN112" i="5"/>
  <c r="CI112" i="5" s="1"/>
  <c r="AJ112" i="5"/>
  <c r="AW92" i="5"/>
  <c r="BG92" i="5"/>
  <c r="BF92" i="5"/>
  <c r="BH112" i="5"/>
  <c r="BX73" i="5"/>
  <c r="BD112" i="5"/>
  <c r="AQ112" i="5"/>
  <c r="BU92" i="5"/>
  <c r="BG73" i="5"/>
  <c r="BT73" i="5"/>
  <c r="BJ112" i="5"/>
  <c r="BM112" i="5"/>
  <c r="BF112" i="5"/>
  <c r="AO112" i="5"/>
  <c r="AP112" i="5"/>
  <c r="AI73" i="5"/>
  <c r="BI86" i="5"/>
  <c r="AU112" i="5"/>
  <c r="G112" i="5"/>
  <c r="H112" i="5" s="1"/>
  <c r="I112" i="5" s="1"/>
  <c r="AV112" i="5"/>
  <c r="BL112" i="5"/>
  <c r="AR73" i="5"/>
  <c r="AK73" i="5"/>
  <c r="CA112" i="5"/>
  <c r="BQ112" i="5"/>
  <c r="BK112" i="5"/>
  <c r="AI112" i="5"/>
  <c r="BA112" i="5"/>
  <c r="AM112" i="5"/>
  <c r="BB112" i="5"/>
  <c r="AH112" i="5"/>
  <c r="AK112" i="5"/>
  <c r="BS112" i="5"/>
  <c r="AN112" i="5"/>
  <c r="CG112" i="5" s="1"/>
  <c r="BI112" i="5"/>
  <c r="BU112" i="5"/>
  <c r="BR112" i="5"/>
  <c r="AX112" i="5"/>
  <c r="BC112" i="5"/>
  <c r="AR97" i="5"/>
  <c r="BO73" i="5"/>
  <c r="BW112" i="5"/>
  <c r="AZ112" i="5"/>
  <c r="BP73" i="5"/>
  <c r="BY112" i="5"/>
  <c r="BX112" i="5"/>
  <c r="BO112" i="5"/>
  <c r="BE112" i="5"/>
  <c r="CC112" i="5"/>
  <c r="AY112" i="5"/>
  <c r="AL112" i="5"/>
  <c r="G73" i="5"/>
  <c r="H73" i="5"/>
  <c r="I73" i="5" s="1"/>
  <c r="AT73" i="5"/>
  <c r="BH73" i="5"/>
  <c r="BM79" i="5"/>
  <c r="AV79" i="5"/>
  <c r="AK79" i="5"/>
  <c r="CC76" i="5"/>
  <c r="AJ79" i="5"/>
  <c r="BL79" i="5"/>
  <c r="BK79" i="5"/>
  <c r="AZ79" i="5"/>
  <c r="AR79" i="5"/>
  <c r="BH79" i="5"/>
  <c r="AS79" i="5"/>
  <c r="BB79" i="5"/>
  <c r="BJ79" i="5"/>
  <c r="BF79" i="5"/>
  <c r="AJ76" i="5"/>
  <c r="AY79" i="5"/>
  <c r="AN79" i="5"/>
  <c r="BG79" i="5"/>
  <c r="AO79" i="5"/>
  <c r="AU79" i="5"/>
  <c r="BA79" i="5"/>
  <c r="BR79" i="5"/>
  <c r="AW79" i="5"/>
  <c r="AL76" i="5"/>
  <c r="AH79" i="5"/>
  <c r="AL79" i="5"/>
  <c r="BC79" i="5"/>
  <c r="BO79" i="5"/>
  <c r="AP79" i="5"/>
  <c r="AO76" i="5"/>
  <c r="AX70" i="5"/>
  <c r="BO76" i="5"/>
  <c r="AV76" i="5"/>
  <c r="BV76" i="5"/>
  <c r="BR76" i="5"/>
  <c r="AZ76" i="5"/>
  <c r="BY76" i="5"/>
  <c r="AK76" i="5"/>
  <c r="BJ76" i="5"/>
  <c r="AM76" i="5"/>
  <c r="BN76" i="5"/>
  <c r="BF76" i="5"/>
  <c r="BD76" i="5"/>
  <c r="BD125" i="5"/>
  <c r="BH76" i="5"/>
  <c r="BT76" i="5"/>
  <c r="BQ76" i="5"/>
  <c r="CB76" i="5"/>
  <c r="AY76" i="5"/>
  <c r="AH76" i="5"/>
  <c r="BG76" i="5"/>
  <c r="CF106" i="5"/>
  <c r="BX76" i="5"/>
  <c r="AM73" i="5"/>
  <c r="BX125" i="5"/>
  <c r="CH64" i="5"/>
  <c r="AP97" i="5"/>
  <c r="CF90" i="5"/>
  <c r="BP76" i="5"/>
  <c r="BC76" i="5"/>
  <c r="BW76" i="5"/>
  <c r="BI76" i="5"/>
  <c r="AU76" i="5"/>
  <c r="AQ76" i="5"/>
  <c r="BL73" i="5"/>
  <c r="CA73" i="5"/>
  <c r="BB73" i="5"/>
  <c r="AX73" i="5"/>
  <c r="AX76" i="5"/>
  <c r="CH76" i="5" s="1"/>
  <c r="AW112" i="5"/>
  <c r="BG112" i="5"/>
  <c r="BV112" i="5"/>
  <c r="BP112" i="5"/>
  <c r="AS112" i="5"/>
  <c r="BZ112" i="5"/>
  <c r="AW76" i="5"/>
  <c r="BE76" i="5"/>
  <c r="BK76" i="5"/>
  <c r="AR76" i="5"/>
  <c r="G76" i="5"/>
  <c r="H76" i="5" s="1"/>
  <c r="I76" i="5" s="1"/>
  <c r="AI76" i="5"/>
  <c r="Z74" i="14"/>
  <c r="AJ73" i="5"/>
  <c r="AM125" i="5"/>
  <c r="AQ95" i="5"/>
  <c r="BG97" i="5"/>
  <c r="BN116" i="5"/>
  <c r="BM73" i="5"/>
  <c r="BZ76" i="5"/>
  <c r="CA76" i="5"/>
  <c r="BM76" i="5"/>
  <c r="BB76" i="5"/>
  <c r="BS76" i="5"/>
  <c r="BA76" i="5"/>
  <c r="AT76" i="5"/>
  <c r="AP76" i="5"/>
  <c r="CG76" i="5" s="1"/>
  <c r="AN76" i="5"/>
  <c r="AY73" i="5"/>
  <c r="CB73" i="5"/>
  <c r="BZ73" i="5"/>
  <c r="BF73" i="5"/>
  <c r="BQ73" i="5"/>
  <c r="AO73" i="5"/>
  <c r="CG73" i="5" s="1"/>
  <c r="AV73" i="5"/>
  <c r="BL76" i="5"/>
  <c r="BU76" i="5"/>
  <c r="BE86" i="5"/>
  <c r="BT70" i="5"/>
  <c r="BE90" i="5"/>
  <c r="BV90" i="5"/>
  <c r="BI90" i="5"/>
  <c r="BX90" i="5"/>
  <c r="CC90" i="5"/>
  <c r="AK90" i="5"/>
  <c r="BT90" i="5"/>
  <c r="BZ90" i="5"/>
  <c r="BM90" i="5"/>
  <c r="AO90" i="5"/>
  <c r="BC100" i="5"/>
  <c r="CB100" i="5"/>
  <c r="BR100" i="5"/>
  <c r="BD100" i="5"/>
  <c r="AP86" i="5"/>
  <c r="AZ86" i="5"/>
  <c r="AS97" i="5"/>
  <c r="AN116" i="5"/>
  <c r="BK86" i="5"/>
  <c r="AU86" i="5"/>
  <c r="BV73" i="5"/>
  <c r="AW73" i="5"/>
  <c r="BR73" i="5"/>
  <c r="CJ73" i="5" s="1"/>
  <c r="BE73" i="5"/>
  <c r="BD73" i="5"/>
  <c r="BQ79" i="5"/>
  <c r="BX79" i="5"/>
  <c r="BP79" i="5"/>
  <c r="BT79" i="5"/>
  <c r="G79" i="5"/>
  <c r="H79" i="5" s="1"/>
  <c r="I79" i="5" s="1"/>
  <c r="BS79" i="5"/>
  <c r="BU79" i="5"/>
  <c r="CC79" i="5"/>
  <c r="BV79" i="5"/>
  <c r="BW79" i="5"/>
  <c r="BY79" i="5"/>
  <c r="CB79" i="5"/>
  <c r="BZ79" i="5"/>
  <c r="CA79" i="5"/>
  <c r="AO86" i="5"/>
  <c r="AJ86" i="5"/>
  <c r="AY86" i="5"/>
  <c r="BJ86" i="5"/>
  <c r="BH86" i="5"/>
  <c r="CB81" i="5"/>
  <c r="AK86" i="5"/>
  <c r="AN86" i="5"/>
  <c r="AH86" i="5"/>
  <c r="BA86" i="5"/>
  <c r="BO86" i="5"/>
  <c r="BS73" i="5"/>
  <c r="BY73" i="5"/>
  <c r="AQ73" i="5"/>
  <c r="BU73" i="5"/>
  <c r="CC73" i="5"/>
  <c r="AL73" i="5"/>
  <c r="BW73" i="5"/>
  <c r="AZ73" i="5"/>
  <c r="BK73" i="5"/>
  <c r="BN73" i="5"/>
  <c r="BA73" i="5"/>
  <c r="BI73" i="5"/>
  <c r="BF97" i="5"/>
  <c r="CI97" i="5" s="1"/>
  <c r="AL97" i="5"/>
  <c r="AP68" i="6"/>
  <c r="AP100" i="6" s="1"/>
  <c r="J96" i="14" s="1"/>
  <c r="AL86" i="5"/>
  <c r="AJ107" i="5"/>
  <c r="AM86" i="5"/>
  <c r="AX86" i="5"/>
  <c r="BU116" i="5"/>
  <c r="AT97" i="5"/>
  <c r="BK97" i="5"/>
  <c r="BB97" i="5"/>
  <c r="AH97" i="5"/>
  <c r="BC116" i="5"/>
  <c r="AJ116" i="5"/>
  <c r="BF86" i="5"/>
  <c r="BQ86" i="5"/>
  <c r="BG86" i="5"/>
  <c r="BD86" i="5"/>
  <c r="CF112" i="5"/>
  <c r="AM107" i="5"/>
  <c r="BL97" i="5"/>
  <c r="AO97" i="5"/>
  <c r="AQ86" i="5"/>
  <c r="BR86" i="5"/>
  <c r="BS86" i="5"/>
  <c r="BT86" i="5"/>
  <c r="BV86" i="5"/>
  <c r="BW86" i="5"/>
  <c r="BX86" i="5"/>
  <c r="BZ86" i="5"/>
  <c r="CB86" i="5"/>
  <c r="BP86" i="5"/>
  <c r="CA86" i="5"/>
  <c r="CC86" i="5"/>
  <c r="G86" i="5"/>
  <c r="H86" i="5" s="1"/>
  <c r="I86" i="5" s="1"/>
  <c r="BU86" i="5"/>
  <c r="BY86" i="5"/>
  <c r="N73" i="14"/>
  <c r="AI97" i="5"/>
  <c r="AI86" i="5"/>
  <c r="AV125" i="5"/>
  <c r="AV86" i="5"/>
  <c r="AT86" i="5"/>
  <c r="BM86" i="5"/>
  <c r="AW97" i="5"/>
  <c r="AQ97" i="5"/>
  <c r="BJ97" i="5"/>
  <c r="AK97" i="5"/>
  <c r="AY116" i="5"/>
  <c r="BC86" i="5"/>
  <c r="BN86" i="5"/>
  <c r="AS86" i="5"/>
  <c r="BB86" i="5"/>
  <c r="CJ103" i="5"/>
  <c r="BD106" i="5"/>
  <c r="BC106" i="5"/>
  <c r="BI106" i="5"/>
  <c r="CA106" i="5"/>
  <c r="BG106" i="5"/>
  <c r="AO106" i="5"/>
  <c r="BM106" i="5"/>
  <c r="BR106" i="5"/>
  <c r="BV106" i="5"/>
  <c r="BZ106" i="5"/>
  <c r="BN106" i="5"/>
  <c r="BT106" i="5"/>
  <c r="BX106" i="5"/>
  <c r="AT92" i="5"/>
  <c r="BE92" i="5"/>
  <c r="BP92" i="5"/>
  <c r="BT92" i="5"/>
  <c r="BX92" i="5"/>
  <c r="BK92" i="5"/>
  <c r="AR92" i="5"/>
  <c r="BV92" i="5"/>
  <c r="BZ92" i="5"/>
  <c r="AK84" i="5"/>
  <c r="AL116" i="5"/>
  <c r="CB125" i="5"/>
  <c r="AY125" i="5"/>
  <c r="AL125" i="5"/>
  <c r="BW116" i="5"/>
  <c r="G116" i="5"/>
  <c r="H116" i="5" s="1"/>
  <c r="I116" i="5" s="1"/>
  <c r="BE97" i="5"/>
  <c r="BC97" i="5"/>
  <c r="BO97" i="5"/>
  <c r="BH97" i="5"/>
  <c r="AU97" i="5"/>
  <c r="AQ116" i="5"/>
  <c r="BE116" i="5"/>
  <c r="BL116" i="5"/>
  <c r="BR116" i="5"/>
  <c r="BM116" i="5"/>
  <c r="BB116" i="5"/>
  <c r="AW116" i="5"/>
  <c r="AZ116" i="5"/>
  <c r="AM116" i="5"/>
  <c r="AH116" i="5"/>
  <c r="BZ125" i="5"/>
  <c r="CA125" i="5"/>
  <c r="BB125" i="5"/>
  <c r="AX125" i="5"/>
  <c r="AI125" i="5"/>
  <c r="BF116" i="5"/>
  <c r="BI116" i="5"/>
  <c r="BY116" i="5"/>
  <c r="CA116" i="5"/>
  <c r="BJ116" i="5"/>
  <c r="AI116" i="5"/>
  <c r="AU116" i="5"/>
  <c r="AX116" i="5"/>
  <c r="BO116" i="5"/>
  <c r="AO116" i="5"/>
  <c r="BD116" i="5"/>
  <c r="BG116" i="5"/>
  <c r="BP116" i="5"/>
  <c r="BZ116" i="5"/>
  <c r="BT116" i="5"/>
  <c r="BX116" i="5"/>
  <c r="BQ116" i="5"/>
  <c r="BV116" i="5"/>
  <c r="CC116" i="5"/>
  <c r="BS125" i="5"/>
  <c r="CC125" i="5"/>
  <c r="BA125" i="5"/>
  <c r="AW125" i="5"/>
  <c r="CG103" i="5"/>
  <c r="CI103" i="5"/>
  <c r="BS116" i="5"/>
  <c r="AV116" i="5"/>
  <c r="BH116" i="5"/>
  <c r="BA116" i="5"/>
  <c r="AT116" i="5"/>
  <c r="CH116" i="5" s="1"/>
  <c r="AR116" i="5"/>
  <c r="AP116" i="5"/>
  <c r="AX97" i="5"/>
  <c r="BA97" i="5"/>
  <c r="BD97" i="5"/>
  <c r="AM97" i="5"/>
  <c r="AY97" i="5"/>
  <c r="BI97" i="5"/>
  <c r="AV97" i="5"/>
  <c r="BR97" i="5"/>
  <c r="BU97" i="5"/>
  <c r="BY97" i="5"/>
  <c r="BT97" i="5"/>
  <c r="BX97" i="5"/>
  <c r="G97" i="5"/>
  <c r="H97" i="5" s="1"/>
  <c r="I97" i="5" s="1"/>
  <c r="AJ97" i="5"/>
  <c r="BQ97" i="5"/>
  <c r="BV97" i="5"/>
  <c r="BZ97" i="5"/>
  <c r="CB97" i="5"/>
  <c r="BM97" i="5"/>
  <c r="BN97" i="5"/>
  <c r="BP97" i="5"/>
  <c r="BS97" i="5"/>
  <c r="BW97" i="5"/>
  <c r="CC97" i="5"/>
  <c r="AZ97" i="5"/>
  <c r="CA97" i="5"/>
  <c r="AN107" i="5"/>
  <c r="AO107" i="5"/>
  <c r="AU107" i="5"/>
  <c r="AX107" i="5"/>
  <c r="BB107" i="5"/>
  <c r="BE107" i="5"/>
  <c r="BI107" i="5"/>
  <c r="BO107" i="5"/>
  <c r="AP107" i="5"/>
  <c r="AY107" i="5"/>
  <c r="BC107" i="5"/>
  <c r="BH107" i="5"/>
  <c r="BK107" i="5"/>
  <c r="BQ107" i="5"/>
  <c r="AL107" i="5"/>
  <c r="AR107" i="5"/>
  <c r="AS107" i="5"/>
  <c r="AV107" i="5"/>
  <c r="AW107" i="5"/>
  <c r="BA107" i="5"/>
  <c r="BD107" i="5"/>
  <c r="BF107" i="5"/>
  <c r="BG107" i="5"/>
  <c r="BJ107" i="5"/>
  <c r="BM107" i="5"/>
  <c r="BN107" i="5"/>
  <c r="AK107" i="5"/>
  <c r="AQ107" i="5"/>
  <c r="BL107" i="5"/>
  <c r="BU107" i="5"/>
  <c r="BY107" i="5"/>
  <c r="CA107" i="5"/>
  <c r="BP107" i="5"/>
  <c r="G107" i="5"/>
  <c r="H107" i="5" s="1"/>
  <c r="I107" i="5" s="1"/>
  <c r="AT107" i="5"/>
  <c r="BR107" i="5"/>
  <c r="BV107" i="5"/>
  <c r="BZ107" i="5"/>
  <c r="CB107" i="5"/>
  <c r="CC107" i="5"/>
  <c r="AZ107" i="5"/>
  <c r="BS107" i="5"/>
  <c r="BW107" i="5"/>
  <c r="BT107" i="5"/>
  <c r="BX107" i="5"/>
  <c r="BO81" i="5"/>
  <c r="AU81" i="5"/>
  <c r="AH84" i="5"/>
  <c r="AO95" i="5"/>
  <c r="AK95" i="5"/>
  <c r="AN95" i="5"/>
  <c r="BV81" i="5"/>
  <c r="BR81" i="5"/>
  <c r="BB81" i="5"/>
  <c r="AT81" i="5"/>
  <c r="AJ95" i="5"/>
  <c r="AM84" i="5"/>
  <c r="AL95" i="5"/>
  <c r="AW95" i="5"/>
  <c r="CF113" i="5"/>
  <c r="AX95" i="5"/>
  <c r="BM95" i="5"/>
  <c r="AR95" i="5"/>
  <c r="BP95" i="5"/>
  <c r="BE95" i="5"/>
  <c r="BI95" i="5"/>
  <c r="BK95" i="5"/>
  <c r="G95" i="5"/>
  <c r="H95" i="5" s="1"/>
  <c r="I95" i="5" s="1"/>
  <c r="AI95" i="5"/>
  <c r="BA95" i="5"/>
  <c r="BL95" i="5"/>
  <c r="BB95" i="5"/>
  <c r="BO95" i="5"/>
  <c r="BV95" i="5"/>
  <c r="BZ95" i="5"/>
  <c r="AU95" i="5"/>
  <c r="BF95" i="5"/>
  <c r="BS95" i="5"/>
  <c r="BU95" i="5"/>
  <c r="CB95" i="5"/>
  <c r="CC81" i="5"/>
  <c r="BM81" i="5"/>
  <c r="BE81" i="5"/>
  <c r="AO81" i="5"/>
  <c r="AK81" i="5"/>
  <c r="AT95" i="5"/>
  <c r="AV95" i="5"/>
  <c r="AH71" i="5"/>
  <c r="AN71" i="5"/>
  <c r="AR71" i="5"/>
  <c r="AJ71" i="5"/>
  <c r="AM71" i="5"/>
  <c r="AX71" i="5"/>
  <c r="AY71" i="5"/>
  <c r="AZ71" i="5"/>
  <c r="BM71" i="5"/>
  <c r="AL71" i="5"/>
  <c r="AQ71" i="5"/>
  <c r="AS71" i="5"/>
  <c r="AV71" i="5"/>
  <c r="AP71" i="5"/>
  <c r="AU71" i="5"/>
  <c r="BA71" i="5"/>
  <c r="BB71" i="5"/>
  <c r="BC71" i="5"/>
  <c r="BD71" i="5"/>
  <c r="BH71" i="5"/>
  <c r="BI71" i="5"/>
  <c r="BJ71" i="5"/>
  <c r="BP71" i="5"/>
  <c r="BG71" i="5"/>
  <c r="BN71" i="5"/>
  <c r="BT71" i="5"/>
  <c r="BV71" i="5"/>
  <c r="BX71" i="5"/>
  <c r="BZ71" i="5"/>
  <c r="CC71" i="5"/>
  <c r="AW71" i="5"/>
  <c r="BE71" i="5"/>
  <c r="BK71" i="5"/>
  <c r="BW71" i="5"/>
  <c r="BY71" i="5"/>
  <c r="G71" i="5"/>
  <c r="H71" i="5" s="1"/>
  <c r="I71" i="5" s="1"/>
  <c r="BF71" i="5"/>
  <c r="BL71" i="5"/>
  <c r="CB71" i="5"/>
  <c r="AT71" i="5"/>
  <c r="CH71" i="5" s="1"/>
  <c r="BQ71" i="5"/>
  <c r="BS71" i="5"/>
  <c r="BU71" i="5"/>
  <c r="CA71" i="5"/>
  <c r="AK71" i="5"/>
  <c r="AO71" i="5"/>
  <c r="BO71" i="5"/>
  <c r="BR71" i="5"/>
  <c r="CJ71" i="5" s="1"/>
  <c r="CF114" i="5"/>
  <c r="AT68" i="6"/>
  <c r="AT100" i="6" s="1"/>
  <c r="N96" i="14" s="1"/>
  <c r="CF123" i="5"/>
  <c r="AL94" i="5"/>
  <c r="AO94" i="5"/>
  <c r="AU94" i="5"/>
  <c r="AN94" i="5"/>
  <c r="BG94" i="5"/>
  <c r="BM94" i="5"/>
  <c r="BU94" i="5"/>
  <c r="BV94" i="5"/>
  <c r="BD94" i="5"/>
  <c r="BH94" i="5"/>
  <c r="BQ94" i="5"/>
  <c r="BX94" i="5"/>
  <c r="AY94" i="5"/>
  <c r="BF94" i="5"/>
  <c r="CC94" i="5"/>
  <c r="BR94" i="5"/>
  <c r="BA94" i="5"/>
  <c r="AK122" i="5"/>
  <c r="AL122" i="5"/>
  <c r="AP122" i="5"/>
  <c r="AT122" i="5"/>
  <c r="AR122" i="5"/>
  <c r="AO122" i="5"/>
  <c r="AX122" i="5"/>
  <c r="BF122" i="5"/>
  <c r="BH122" i="5"/>
  <c r="BR122" i="5"/>
  <c r="BS122" i="5"/>
  <c r="BT122" i="5"/>
  <c r="AQ122" i="5"/>
  <c r="AY122" i="5"/>
  <c r="AZ122" i="5"/>
  <c r="BE122" i="5"/>
  <c r="BG122" i="5"/>
  <c r="BK122" i="5"/>
  <c r="BV122" i="5"/>
  <c r="BW122" i="5"/>
  <c r="BX122" i="5"/>
  <c r="AU122" i="5"/>
  <c r="BB122" i="5"/>
  <c r="BI122" i="5"/>
  <c r="BZ122" i="5"/>
  <c r="CA122" i="5"/>
  <c r="CB122" i="5"/>
  <c r="G122" i="5"/>
  <c r="H122" i="5"/>
  <c r="I122" i="5" s="1"/>
  <c r="BC122" i="5"/>
  <c r="BL122" i="5"/>
  <c r="BN122" i="5"/>
  <c r="BP122" i="5"/>
  <c r="AW122" i="5"/>
  <c r="CF75" i="5"/>
  <c r="CF110" i="5"/>
  <c r="AK75" i="5"/>
  <c r="AL75" i="5"/>
  <c r="AM75" i="5"/>
  <c r="AN75" i="5"/>
  <c r="AQ75" i="5"/>
  <c r="AS75" i="5"/>
  <c r="AI75" i="5"/>
  <c r="AJ75" i="5"/>
  <c r="AP75" i="5"/>
  <c r="AU75" i="5"/>
  <c r="AT75" i="5"/>
  <c r="CH75" i="5" s="1"/>
  <c r="BC75" i="5"/>
  <c r="BG75" i="5"/>
  <c r="BK75" i="5"/>
  <c r="BM75" i="5"/>
  <c r="BO75" i="5"/>
  <c r="BS75" i="5"/>
  <c r="BT75" i="5"/>
  <c r="BU75" i="5"/>
  <c r="BV75" i="5"/>
  <c r="AR75" i="5"/>
  <c r="AW75" i="5"/>
  <c r="AX75" i="5"/>
  <c r="BD75" i="5"/>
  <c r="BE75" i="5"/>
  <c r="BI75" i="5"/>
  <c r="BW75" i="5"/>
  <c r="BX75" i="5"/>
  <c r="BY75" i="5"/>
  <c r="BZ75" i="5"/>
  <c r="AH75" i="5"/>
  <c r="AO75" i="5"/>
  <c r="AY75" i="5"/>
  <c r="BH75" i="5"/>
  <c r="BL75" i="5"/>
  <c r="BN75" i="5"/>
  <c r="BP75" i="5"/>
  <c r="BQ75" i="5"/>
  <c r="CA75" i="5"/>
  <c r="CB75" i="5"/>
  <c r="CC75" i="5"/>
  <c r="G75" i="5"/>
  <c r="H75" i="5" s="1"/>
  <c r="I75" i="5" s="1"/>
  <c r="AV75" i="5"/>
  <c r="AZ75" i="5"/>
  <c r="BJ75" i="5"/>
  <c r="BA75" i="5"/>
  <c r="BR75" i="5"/>
  <c r="CJ75" i="5" s="1"/>
  <c r="BF75" i="5"/>
  <c r="CI75" i="5" s="1"/>
  <c r="BB75" i="5"/>
  <c r="CF84" i="5"/>
  <c r="AR74" i="14"/>
  <c r="CF125" i="5"/>
  <c r="AL84" i="5"/>
  <c r="AR84" i="5"/>
  <c r="AV84" i="5"/>
  <c r="AN84" i="5"/>
  <c r="AQ84" i="5"/>
  <c r="AS84" i="5"/>
  <c r="AT84" i="5"/>
  <c r="AI84" i="5"/>
  <c r="AZ84" i="5"/>
  <c r="BA84" i="5"/>
  <c r="BB84" i="5"/>
  <c r="BF84" i="5"/>
  <c r="BJ84" i="5"/>
  <c r="BR84" i="5"/>
  <c r="G84" i="5"/>
  <c r="H84" i="5" s="1"/>
  <c r="I84" i="5" s="1"/>
  <c r="AO84" i="5"/>
  <c r="BC84" i="5"/>
  <c r="BG84" i="5"/>
  <c r="BK84" i="5"/>
  <c r="BM84" i="5"/>
  <c r="BO84" i="5"/>
  <c r="BS84" i="5"/>
  <c r="BT84" i="5"/>
  <c r="BU84" i="5"/>
  <c r="BV84" i="5"/>
  <c r="AP84" i="5"/>
  <c r="AU84" i="5"/>
  <c r="AW84" i="5"/>
  <c r="CH84" i="5" s="1"/>
  <c r="AX84" i="5"/>
  <c r="BD84" i="5"/>
  <c r="BE84" i="5"/>
  <c r="BI84" i="5"/>
  <c r="BW84" i="5"/>
  <c r="BX84" i="5"/>
  <c r="BY84" i="5"/>
  <c r="BZ84" i="5"/>
  <c r="AY84" i="5"/>
  <c r="BQ84" i="5"/>
  <c r="CA84" i="5"/>
  <c r="CC84" i="5"/>
  <c r="CB84" i="5"/>
  <c r="BH84" i="5"/>
  <c r="BL84" i="5"/>
  <c r="BN84" i="5"/>
  <c r="BP84" i="5"/>
  <c r="CF64" i="5"/>
  <c r="CF101" i="5"/>
  <c r="CF81" i="5"/>
  <c r="CF76" i="5"/>
  <c r="AH80" i="5"/>
  <c r="AI80" i="5"/>
  <c r="AL80" i="5"/>
  <c r="AR80" i="5"/>
  <c r="AT80" i="5"/>
  <c r="AU80" i="5"/>
  <c r="AV80" i="5"/>
  <c r="AW80" i="5"/>
  <c r="AX80" i="5"/>
  <c r="AY80" i="5"/>
  <c r="AZ80" i="5"/>
  <c r="BA80" i="5"/>
  <c r="BB80" i="5"/>
  <c r="BC80" i="5"/>
  <c r="BD80" i="5"/>
  <c r="BI80" i="5"/>
  <c r="BM80" i="5"/>
  <c r="AS80" i="5"/>
  <c r="BE80" i="5"/>
  <c r="BF80" i="5"/>
  <c r="BH80" i="5"/>
  <c r="BL80" i="5"/>
  <c r="AK80" i="5"/>
  <c r="AN80" i="5"/>
  <c r="AO80" i="5"/>
  <c r="AP80" i="5"/>
  <c r="AQ80" i="5"/>
  <c r="BG80" i="5"/>
  <c r="BK80" i="5"/>
  <c r="AM80" i="5"/>
  <c r="BJ80" i="5"/>
  <c r="CA80" i="5"/>
  <c r="BO80" i="5"/>
  <c r="BP80" i="5"/>
  <c r="BS80" i="5"/>
  <c r="BW80" i="5"/>
  <c r="G80" i="5"/>
  <c r="H80" i="5" s="1"/>
  <c r="I80" i="5" s="1"/>
  <c r="BN80" i="5"/>
  <c r="BQ80" i="5"/>
  <c r="BR80" i="5"/>
  <c r="BT80" i="5"/>
  <c r="BU80" i="5"/>
  <c r="CJ80" i="5" s="1"/>
  <c r="BV80" i="5"/>
  <c r="BX80" i="5"/>
  <c r="BY80" i="5"/>
  <c r="BZ80" i="5"/>
  <c r="CB80" i="5"/>
  <c r="CC80" i="5"/>
  <c r="AH91" i="5"/>
  <c r="AK91" i="5"/>
  <c r="AI91" i="5"/>
  <c r="AR91" i="5"/>
  <c r="BJ91" i="5"/>
  <c r="BN91" i="5"/>
  <c r="AM91" i="5"/>
  <c r="AN91" i="5"/>
  <c r="AO91" i="5"/>
  <c r="AS91" i="5"/>
  <c r="BI91" i="5"/>
  <c r="BM91" i="5"/>
  <c r="AP91" i="5"/>
  <c r="AQ91" i="5"/>
  <c r="BE91" i="5"/>
  <c r="BF91" i="5"/>
  <c r="BH91" i="5"/>
  <c r="BL91" i="5"/>
  <c r="AL91" i="5"/>
  <c r="AV91" i="5"/>
  <c r="AZ91" i="5"/>
  <c r="BD91" i="5"/>
  <c r="BK91" i="5"/>
  <c r="BO91" i="5"/>
  <c r="BQ91" i="5"/>
  <c r="CA91" i="5"/>
  <c r="AU91" i="5"/>
  <c r="AY91" i="5"/>
  <c r="BC91" i="5"/>
  <c r="BS91" i="5"/>
  <c r="BW91" i="5"/>
  <c r="AT91" i="5"/>
  <c r="AX91" i="5"/>
  <c r="BB91" i="5"/>
  <c r="BG91" i="5"/>
  <c r="G91" i="5"/>
  <c r="H91" i="5" s="1"/>
  <c r="I91" i="5" s="1"/>
  <c r="AW91" i="5"/>
  <c r="CH91" i="5" s="1"/>
  <c r="BA91" i="5"/>
  <c r="BP91" i="5"/>
  <c r="BR91" i="5"/>
  <c r="BT91" i="5"/>
  <c r="BU91" i="5"/>
  <c r="BV91" i="5"/>
  <c r="BX91" i="5"/>
  <c r="BY91" i="5"/>
  <c r="BZ91" i="5"/>
  <c r="CB91" i="5"/>
  <c r="CC91" i="5"/>
  <c r="AE98" i="5"/>
  <c r="AJ101" i="5"/>
  <c r="AI101" i="5"/>
  <c r="AK101" i="5"/>
  <c r="AM101" i="5"/>
  <c r="AO101" i="5"/>
  <c r="AR101" i="5"/>
  <c r="AT101" i="5"/>
  <c r="AU101" i="5"/>
  <c r="AV101" i="5"/>
  <c r="AW101" i="5"/>
  <c r="AX101" i="5"/>
  <c r="AY101" i="5"/>
  <c r="AZ101" i="5"/>
  <c r="BA101" i="5"/>
  <c r="BB101" i="5"/>
  <c r="BC101" i="5"/>
  <c r="BD101" i="5"/>
  <c r="BI101" i="5"/>
  <c r="BM101" i="5"/>
  <c r="BE101" i="5"/>
  <c r="BF101" i="5"/>
  <c r="BH101" i="5"/>
  <c r="BL101" i="5"/>
  <c r="AL101" i="5"/>
  <c r="CG101" i="5" s="1"/>
  <c r="AP101" i="5"/>
  <c r="AQ101" i="5"/>
  <c r="AS101" i="5"/>
  <c r="BG101" i="5"/>
  <c r="BK101" i="5"/>
  <c r="BJ101" i="5"/>
  <c r="AN101" i="5"/>
  <c r="BO101" i="5"/>
  <c r="BP101" i="5"/>
  <c r="BN101" i="5"/>
  <c r="BS101" i="5"/>
  <c r="BW101" i="5"/>
  <c r="CA101" i="5"/>
  <c r="AH101" i="5"/>
  <c r="BQ101" i="5"/>
  <c r="BR101" i="5"/>
  <c r="BT101" i="5"/>
  <c r="BU101" i="5"/>
  <c r="G101" i="5"/>
  <c r="H101" i="5" s="1"/>
  <c r="I101" i="5" s="1"/>
  <c r="BV101" i="5"/>
  <c r="BX101" i="5"/>
  <c r="BY101" i="5"/>
  <c r="BZ101" i="5"/>
  <c r="CB101" i="5"/>
  <c r="CC101" i="5"/>
  <c r="CF115" i="5"/>
  <c r="AI115" i="5"/>
  <c r="AH115" i="5"/>
  <c r="AN115" i="5"/>
  <c r="AK115" i="5"/>
  <c r="AM115" i="5"/>
  <c r="AP115" i="5"/>
  <c r="AR115" i="5"/>
  <c r="AT115" i="5"/>
  <c r="AU115" i="5"/>
  <c r="AV115" i="5"/>
  <c r="AW115" i="5"/>
  <c r="AX115" i="5"/>
  <c r="AY115" i="5"/>
  <c r="AZ115" i="5"/>
  <c r="BA115" i="5"/>
  <c r="BB115" i="5"/>
  <c r="BC115" i="5"/>
  <c r="BD115" i="5"/>
  <c r="BI115" i="5"/>
  <c r="BM115" i="5"/>
  <c r="BH115" i="5"/>
  <c r="BL115" i="5"/>
  <c r="AJ115" i="5"/>
  <c r="AQ115" i="5"/>
  <c r="AS115" i="5"/>
  <c r="BE115" i="5"/>
  <c r="BF115" i="5"/>
  <c r="BG115" i="5"/>
  <c r="BK115" i="5"/>
  <c r="BO115" i="5"/>
  <c r="BP115" i="5"/>
  <c r="BR115" i="5"/>
  <c r="BV115" i="5"/>
  <c r="BZ115" i="5"/>
  <c r="AO115" i="5"/>
  <c r="BN115" i="5"/>
  <c r="BS115" i="5"/>
  <c r="BW115" i="5"/>
  <c r="CA115" i="5"/>
  <c r="G115" i="5"/>
  <c r="H115" i="5" s="1"/>
  <c r="I115" i="5" s="1"/>
  <c r="BJ115" i="5"/>
  <c r="BQ115" i="5"/>
  <c r="BT115" i="5"/>
  <c r="BU115" i="5"/>
  <c r="BX115" i="5"/>
  <c r="BY115" i="5"/>
  <c r="CB115" i="5"/>
  <c r="CC115" i="5"/>
  <c r="AJ121" i="5"/>
  <c r="AH121" i="5"/>
  <c r="AK121" i="5"/>
  <c r="AP121" i="5"/>
  <c r="AT121" i="5"/>
  <c r="CH121" i="5" s="1"/>
  <c r="AU121" i="5"/>
  <c r="AV121" i="5"/>
  <c r="AW121" i="5"/>
  <c r="AX121" i="5"/>
  <c r="AY121" i="5"/>
  <c r="AZ121" i="5"/>
  <c r="BA121" i="5"/>
  <c r="BB121" i="5"/>
  <c r="BC121" i="5"/>
  <c r="BD121" i="5"/>
  <c r="BE121" i="5"/>
  <c r="BH121" i="5"/>
  <c r="BL121" i="5"/>
  <c r="AO121" i="5"/>
  <c r="AQ121" i="5"/>
  <c r="AS121" i="5"/>
  <c r="BG121" i="5"/>
  <c r="BK121" i="5"/>
  <c r="AI121" i="5"/>
  <c r="CG121" i="5" s="1"/>
  <c r="AM121" i="5"/>
  <c r="BF121" i="5"/>
  <c r="BJ121" i="5"/>
  <c r="AN121" i="5"/>
  <c r="BR121" i="5"/>
  <c r="BV121" i="5"/>
  <c r="BZ121" i="5"/>
  <c r="CA121" i="5"/>
  <c r="AL121" i="5"/>
  <c r="BM121" i="5"/>
  <c r="BS121" i="5"/>
  <c r="BW121" i="5"/>
  <c r="BO121" i="5"/>
  <c r="BQ121" i="5"/>
  <c r="BT121" i="5"/>
  <c r="BU121" i="5"/>
  <c r="BX121" i="5"/>
  <c r="BY121" i="5"/>
  <c r="CB121" i="5"/>
  <c r="CC121" i="5"/>
  <c r="AR121" i="5"/>
  <c r="BI121" i="5"/>
  <c r="BN121" i="5"/>
  <c r="BP121" i="5"/>
  <c r="CI121" i="5" s="1"/>
  <c r="G121" i="5"/>
  <c r="H121" i="5" s="1"/>
  <c r="I121" i="5" s="1"/>
  <c r="CF91" i="5"/>
  <c r="CI100" i="5"/>
  <c r="CG113" i="5"/>
  <c r="CH113" i="5"/>
  <c r="CI113" i="5"/>
  <c r="CJ100" i="5"/>
  <c r="CJ90" i="5"/>
  <c r="CI90" i="5"/>
  <c r="CJ76" i="5"/>
  <c r="CI76" i="5"/>
  <c r="CI86" i="5"/>
  <c r="CH97" i="5"/>
  <c r="CG116" i="5"/>
  <c r="CJ106" i="5"/>
  <c r="CJ86" i="5"/>
  <c r="CG71" i="5"/>
  <c r="CJ107" i="5"/>
  <c r="CH107" i="5"/>
  <c r="CG84" i="5"/>
  <c r="CI71" i="5"/>
  <c r="CJ84" i="5"/>
  <c r="CH115" i="5"/>
  <c r="CH101" i="5"/>
  <c r="CI80" i="5"/>
  <c r="CI101" i="5"/>
  <c r="AH103" i="6"/>
  <c r="F31" i="16"/>
  <c r="AI68" i="6"/>
  <c r="AK132" i="6"/>
  <c r="AL132" i="6"/>
  <c r="AP132" i="6"/>
  <c r="AR132" i="6"/>
  <c r="AT132" i="6"/>
  <c r="AX132" i="6"/>
  <c r="BB132" i="6"/>
  <c r="BF132" i="6"/>
  <c r="BJ132" i="6"/>
  <c r="BN132" i="6"/>
  <c r="BR132" i="6"/>
  <c r="BV132" i="6"/>
  <c r="BZ132" i="6"/>
  <c r="CD132" i="6"/>
  <c r="CH132" i="6"/>
  <c r="CL132" i="6"/>
  <c r="CP132" i="6"/>
  <c r="S66" i="6" l="1"/>
  <c r="S61" i="6"/>
  <c r="S57" i="6"/>
  <c r="S67" i="6"/>
  <c r="S65" i="6"/>
  <c r="S60" i="6"/>
  <c r="S56" i="6"/>
  <c r="S62" i="6"/>
  <c r="S63" i="6"/>
  <c r="S59" i="6"/>
  <c r="S58" i="6"/>
  <c r="AJ43" i="6"/>
  <c r="AJ47" i="6" s="1"/>
  <c r="AJ42" i="6"/>
  <c r="M79" i="14"/>
  <c r="BG93" i="6"/>
  <c r="AI47" i="6"/>
  <c r="R45" i="6"/>
  <c r="H22" i="16" s="1"/>
  <c r="R46" i="6"/>
  <c r="H23" i="16" s="1"/>
  <c r="BC93" i="6"/>
  <c r="R38" i="6"/>
  <c r="H13" i="16" s="1"/>
  <c r="AS74" i="14"/>
  <c r="Q36" i="6"/>
  <c r="G11" i="16" s="1"/>
  <c r="Q37" i="6"/>
  <c r="G12" i="16" s="1"/>
  <c r="Q38" i="6"/>
  <c r="G13" i="16" s="1"/>
  <c r="R36" i="6"/>
  <c r="H11" i="16" s="1"/>
  <c r="Q45" i="6"/>
  <c r="G22" i="16" s="1"/>
  <c r="Q46" i="6"/>
  <c r="G23" i="16" s="1"/>
  <c r="BB75" i="14"/>
  <c r="R37" i="6"/>
  <c r="H12" i="16" s="1"/>
  <c r="AP96" i="6"/>
  <c r="J92" i="14" s="1"/>
  <c r="AN96" i="6"/>
  <c r="AT74" i="14"/>
  <c r="AZ75" i="14"/>
  <c r="P45" i="6"/>
  <c r="F22" i="16" s="1"/>
  <c r="P46" i="6"/>
  <c r="F23" i="16" s="1"/>
  <c r="S45" i="6"/>
  <c r="I22" i="16" s="1"/>
  <c r="S46" i="6"/>
  <c r="I23" i="16" s="1"/>
  <c r="AJ39" i="6"/>
  <c r="AI39" i="6"/>
  <c r="S38" i="6"/>
  <c r="I13" i="16" s="1"/>
  <c r="S36" i="6"/>
  <c r="I11" i="16" s="1"/>
  <c r="S37" i="6"/>
  <c r="I12" i="16" s="1"/>
  <c r="AA105" i="6"/>
  <c r="AL27" i="6"/>
  <c r="AL25" i="6" s="1"/>
  <c r="AL29" i="6" s="1"/>
  <c r="AL30" i="6" s="1"/>
  <c r="AL35" i="6" s="1"/>
  <c r="F65" i="14" s="1"/>
  <c r="AK34" i="6"/>
  <c r="E64" i="14" s="1"/>
  <c r="AN117" i="6"/>
  <c r="AN141" i="6" s="1"/>
  <c r="BY93" i="6"/>
  <c r="S17" i="6"/>
  <c r="S28" i="6"/>
  <c r="S18" i="6"/>
  <c r="S19" i="6"/>
  <c r="AM90" i="6"/>
  <c r="Z105" i="6"/>
  <c r="Z106" i="6" s="1"/>
  <c r="Q131" i="6"/>
  <c r="S131" i="6"/>
  <c r="G79" i="14"/>
  <c r="G78" i="14" s="1"/>
  <c r="BN93" i="6"/>
  <c r="BA68" i="6"/>
  <c r="BA100" i="6" s="1"/>
  <c r="U96" i="14" s="1"/>
  <c r="BL93" i="6"/>
  <c r="BP93" i="6"/>
  <c r="R130" i="6"/>
  <c r="AG105" i="6"/>
  <c r="AG106" i="6" s="1"/>
  <c r="BK93" i="6"/>
  <c r="BO93" i="6"/>
  <c r="AN90" i="6"/>
  <c r="AD105" i="6"/>
  <c r="AD106" i="6" s="1"/>
  <c r="AJ90" i="6"/>
  <c r="F79" i="14"/>
  <c r="F78" i="14" s="1"/>
  <c r="AQ84" i="6"/>
  <c r="AA134" i="6"/>
  <c r="AA135" i="6" s="1"/>
  <c r="S130" i="6"/>
  <c r="T130" i="6"/>
  <c r="U130" i="6"/>
  <c r="R131" i="6"/>
  <c r="T131" i="6"/>
  <c r="U131" i="6"/>
  <c r="AK122" i="6"/>
  <c r="BT132" i="6"/>
  <c r="Q130" i="6"/>
  <c r="AL96" i="6"/>
  <c r="AL100" i="6"/>
  <c r="D79" i="14"/>
  <c r="D78" i="14" s="1"/>
  <c r="C71" i="14"/>
  <c r="C83" i="14"/>
  <c r="W50" i="6"/>
  <c r="BH93" i="6"/>
  <c r="BH132" i="6"/>
  <c r="N79" i="14"/>
  <c r="N78" i="14" s="1"/>
  <c r="AT96" i="6"/>
  <c r="N92" i="14" s="1"/>
  <c r="R79" i="14"/>
  <c r="R78" i="14" s="1"/>
  <c r="AR68" i="6"/>
  <c r="AR90" i="6" s="1"/>
  <c r="AJ100" i="6"/>
  <c r="U73" i="14"/>
  <c r="AL75" i="14"/>
  <c r="AT90" i="6"/>
  <c r="H78" i="14"/>
  <c r="E78" i="14"/>
  <c r="AD50" i="6"/>
  <c r="BS59" i="6"/>
  <c r="AM75" i="14" s="1"/>
  <c r="J79" i="14"/>
  <c r="J78" i="14" s="1"/>
  <c r="AK90" i="6"/>
  <c r="AS90" i="6"/>
  <c r="AN87" i="6"/>
  <c r="AN89" i="6" s="1"/>
  <c r="AJ84" i="6"/>
  <c r="AT87" i="6"/>
  <c r="AP87" i="6"/>
  <c r="W105" i="6"/>
  <c r="W134" i="6" s="1"/>
  <c r="CH117" i="6"/>
  <c r="CH141" i="6" s="1"/>
  <c r="BF117" i="6"/>
  <c r="BF141" i="6" s="1"/>
  <c r="AP117" i="6"/>
  <c r="AP141" i="6" s="1"/>
  <c r="BI93" i="6"/>
  <c r="BM93" i="6"/>
  <c r="BQ93" i="6"/>
  <c r="BJ93" i="6"/>
  <c r="AP90" i="6"/>
  <c r="O78" i="14"/>
  <c r="P78" i="14"/>
  <c r="AB105" i="6"/>
  <c r="AB134" i="6" s="1"/>
  <c r="AB139" i="6" s="1"/>
  <c r="AB142" i="6" s="1"/>
  <c r="X105" i="6"/>
  <c r="X134" i="6" s="1"/>
  <c r="AS96" i="6"/>
  <c r="M92" i="14" s="1"/>
  <c r="AM100" i="6"/>
  <c r="AH50" i="6"/>
  <c r="BW74" i="6"/>
  <c r="CF75" i="6"/>
  <c r="U77" i="14"/>
  <c r="CI59" i="6"/>
  <c r="BC75" i="14" s="1"/>
  <c r="BB61" i="6"/>
  <c r="BC61" i="6" s="1"/>
  <c r="BC77" i="6" s="1"/>
  <c r="CA58" i="6"/>
  <c r="AU74" i="14" s="1"/>
  <c r="M78" i="14"/>
  <c r="AX96" i="6"/>
  <c r="R92" i="14" s="1"/>
  <c r="AJ87" i="6"/>
  <c r="AJ89" i="6" s="1"/>
  <c r="AN84" i="6"/>
  <c r="AQ87" i="6"/>
  <c r="AQ89" i="6" s="1"/>
  <c r="AU84" i="6"/>
  <c r="AZ84" i="6"/>
  <c r="BY74" i="6"/>
  <c r="CF117" i="6"/>
  <c r="CF141" i="6" s="1"/>
  <c r="AZ117" i="6"/>
  <c r="AZ141" i="6" s="1"/>
  <c r="AV117" i="6"/>
  <c r="AV141" i="6" s="1"/>
  <c r="AI100" i="6"/>
  <c r="AI96" i="6"/>
  <c r="CH100" i="5"/>
  <c r="CG80" i="5"/>
  <c r="AO100" i="6"/>
  <c r="I96" i="14" s="1"/>
  <c r="I79" i="14"/>
  <c r="I78" i="14" s="1"/>
  <c r="AO90" i="6"/>
  <c r="AO96" i="6"/>
  <c r="I92" i="14" s="1"/>
  <c r="CF116" i="5"/>
  <c r="CJ101" i="5"/>
  <c r="CJ91" i="5"/>
  <c r="CJ79" i="5"/>
  <c r="CF95" i="5"/>
  <c r="CG115" i="5"/>
  <c r="CG106" i="5"/>
  <c r="CH90" i="5"/>
  <c r="CF86" i="5"/>
  <c r="AD88" i="5"/>
  <c r="BH70" i="5"/>
  <c r="BP70" i="5"/>
  <c r="AY70" i="5"/>
  <c r="BS70" i="5"/>
  <c r="AN70" i="5"/>
  <c r="BR70" i="5"/>
  <c r="AQ70" i="5"/>
  <c r="BF70" i="5"/>
  <c r="BN70" i="5"/>
  <c r="BY70" i="5"/>
  <c r="CB70" i="5"/>
  <c r="BI70" i="5"/>
  <c r="BO70" i="5"/>
  <c r="BD70" i="5"/>
  <c r="AV70" i="5"/>
  <c r="BV70" i="5"/>
  <c r="CA70" i="5"/>
  <c r="BC70" i="5"/>
  <c r="BM70" i="5"/>
  <c r="AW70" i="5"/>
  <c r="BK70" i="5"/>
  <c r="AS70" i="5"/>
  <c r="AM70" i="5"/>
  <c r="AT70" i="5"/>
  <c r="AO70" i="5"/>
  <c r="BJ70" i="5"/>
  <c r="BG70" i="5"/>
  <c r="AH70" i="5"/>
  <c r="AR70" i="5"/>
  <c r="AL70" i="5"/>
  <c r="BL70" i="5"/>
  <c r="AZ70" i="5"/>
  <c r="BZ70" i="5"/>
  <c r="AI70" i="5"/>
  <c r="BQ70" i="5"/>
  <c r="BA70" i="5"/>
  <c r="AP70" i="5"/>
  <c r="CC70" i="5"/>
  <c r="BB70" i="5"/>
  <c r="AU70" i="5"/>
  <c r="AK70" i="5"/>
  <c r="BE70" i="5"/>
  <c r="BX70" i="5"/>
  <c r="CJ121" i="5"/>
  <c r="CJ115" i="5"/>
  <c r="CI115" i="5"/>
  <c r="CI107" i="5"/>
  <c r="CJ97" i="5"/>
  <c r="CG97" i="5"/>
  <c r="BU70" i="5"/>
  <c r="BW70" i="5"/>
  <c r="CG107" i="5"/>
  <c r="Q128" i="5"/>
  <c r="CE108" i="5"/>
  <c r="CF97" i="5"/>
  <c r="G81" i="5"/>
  <c r="H81" i="5" s="1"/>
  <c r="I81" i="5" s="1"/>
  <c r="BX81" i="5"/>
  <c r="BH81" i="5"/>
  <c r="BD81" i="5"/>
  <c r="BP81" i="5"/>
  <c r="AV81" i="5"/>
  <c r="CH81" i="5" s="1"/>
  <c r="AR81" i="5"/>
  <c r="AN81" i="5"/>
  <c r="AZ81" i="5"/>
  <c r="BW81" i="5"/>
  <c r="BG81" i="5"/>
  <c r="AQ81" i="5"/>
  <c r="BN81" i="5"/>
  <c r="AX81" i="5"/>
  <c r="AH81" i="5"/>
  <c r="BY81" i="5"/>
  <c r="BI81" i="5"/>
  <c r="AS81" i="5"/>
  <c r="BL81" i="5"/>
  <c r="BK81" i="5"/>
  <c r="AM81" i="5"/>
  <c r="BJ81" i="5"/>
  <c r="AP81" i="5"/>
  <c r="BU81" i="5"/>
  <c r="BA81" i="5"/>
  <c r="AJ81" i="5"/>
  <c r="AY81" i="5"/>
  <c r="CA81" i="5"/>
  <c r="BC81" i="5"/>
  <c r="AI81" i="5"/>
  <c r="BZ81" i="5"/>
  <c r="BF81" i="5"/>
  <c r="AL81" i="5"/>
  <c r="BQ81" i="5"/>
  <c r="AW81" i="5"/>
  <c r="BT81" i="5"/>
  <c r="BS81" i="5"/>
  <c r="CJ81" i="5" s="1"/>
  <c r="CF92" i="5"/>
  <c r="AA108" i="5"/>
  <c r="W88" i="5"/>
  <c r="CG91" i="5"/>
  <c r="CH80" i="5"/>
  <c r="CG75" i="5"/>
  <c r="Z117" i="5"/>
  <c r="CI84" i="5"/>
  <c r="G70" i="5"/>
  <c r="H70" i="5" s="1"/>
  <c r="I70" i="5" s="1"/>
  <c r="AJ70" i="5"/>
  <c r="CI73" i="5"/>
  <c r="AY100" i="6"/>
  <c r="S96" i="14" s="1"/>
  <c r="AY96" i="6"/>
  <c r="S92" i="14" s="1"/>
  <c r="S79" i="14"/>
  <c r="S78" i="14" s="1"/>
  <c r="AY90" i="6"/>
  <c r="J65" i="5"/>
  <c r="J64" i="5"/>
  <c r="L64" i="5"/>
  <c r="L65" i="5"/>
  <c r="M64" i="5"/>
  <c r="N64" i="5"/>
  <c r="N65" i="5"/>
  <c r="O64" i="5"/>
  <c r="P65" i="5"/>
  <c r="P64" i="5"/>
  <c r="P126" i="5"/>
  <c r="P98" i="5"/>
  <c r="P128" i="5" s="1"/>
  <c r="O126" i="5"/>
  <c r="O117" i="5"/>
  <c r="O108" i="5"/>
  <c r="O98" i="5"/>
  <c r="O88" i="5"/>
  <c r="O77" i="5"/>
  <c r="N108" i="5"/>
  <c r="N88" i="5"/>
  <c r="N128" i="5" s="1"/>
  <c r="M126" i="5"/>
  <c r="CE114" i="5"/>
  <c r="M117" i="5"/>
  <c r="CE110" i="5"/>
  <c r="CE104" i="5"/>
  <c r="M108" i="5"/>
  <c r="M98" i="5"/>
  <c r="CE90" i="5"/>
  <c r="CE84" i="5"/>
  <c r="M88" i="5"/>
  <c r="M77" i="5"/>
  <c r="CE70" i="5"/>
  <c r="CE111" i="5"/>
  <c r="L117" i="5"/>
  <c r="L98" i="5"/>
  <c r="CE81" i="5"/>
  <c r="L88" i="5"/>
  <c r="CE71" i="5"/>
  <c r="L77" i="5"/>
  <c r="K117" i="5"/>
  <c r="CE112" i="5"/>
  <c r="K108" i="5"/>
  <c r="CE102" i="5"/>
  <c r="CE92" i="5"/>
  <c r="K98" i="5"/>
  <c r="CE72" i="5"/>
  <c r="K77" i="5"/>
  <c r="CE124" i="5"/>
  <c r="CE120" i="5"/>
  <c r="J126" i="5"/>
  <c r="CE113" i="5"/>
  <c r="CE107" i="5"/>
  <c r="CE103" i="5"/>
  <c r="CE97" i="5"/>
  <c r="J98" i="5"/>
  <c r="CE87" i="5"/>
  <c r="CE83" i="5"/>
  <c r="J88" i="5"/>
  <c r="CE79" i="5"/>
  <c r="J77" i="5"/>
  <c r="CE73" i="5"/>
  <c r="AQ100" i="6"/>
  <c r="K96" i="14" s="1"/>
  <c r="AQ90" i="6"/>
  <c r="AV100" i="6"/>
  <c r="P96" i="14" s="1"/>
  <c r="AV96" i="6"/>
  <c r="P92" i="14" s="1"/>
  <c r="AZ100" i="6"/>
  <c r="T96" i="14" s="1"/>
  <c r="AZ96" i="6"/>
  <c r="T92" i="14" s="1"/>
  <c r="AG88" i="5"/>
  <c r="AJ94" i="5"/>
  <c r="AS94" i="5"/>
  <c r="AI94" i="5"/>
  <c r="AV94" i="5"/>
  <c r="BK94" i="5"/>
  <c r="BT94" i="5"/>
  <c r="AT94" i="5"/>
  <c r="CH94" i="5" s="1"/>
  <c r="BI94" i="5"/>
  <c r="BW94" i="5"/>
  <c r="AW94" i="5"/>
  <c r="CA94" i="5"/>
  <c r="G94" i="5"/>
  <c r="H94" i="5" s="1"/>
  <c r="I94" i="5" s="1"/>
  <c r="BB94" i="5"/>
  <c r="V117" i="5"/>
  <c r="CG64" i="5"/>
  <c r="AA119" i="5"/>
  <c r="F119" i="5"/>
  <c r="AE119" i="5"/>
  <c r="AG119" i="5"/>
  <c r="Z119" i="5"/>
  <c r="W119" i="5"/>
  <c r="AB119" i="5"/>
  <c r="AB126" i="5" s="1"/>
  <c r="AC119" i="5"/>
  <c r="BQ64" i="5"/>
  <c r="BM64" i="5"/>
  <c r="BI64" i="5"/>
  <c r="AS64" i="5"/>
  <c r="AO64" i="5"/>
  <c r="AK64" i="5"/>
  <c r="CI91" i="5"/>
  <c r="K79" i="14"/>
  <c r="K78" i="14" s="1"/>
  <c r="Q79" i="14"/>
  <c r="Q78" i="14" s="1"/>
  <c r="CF80" i="5"/>
  <c r="BJ94" i="5"/>
  <c r="CB94" i="5"/>
  <c r="BZ94" i="5"/>
  <c r="BP94" i="5"/>
  <c r="AX94" i="5"/>
  <c r="BS94" i="5"/>
  <c r="CJ94" i="5" s="1"/>
  <c r="BE94" i="5"/>
  <c r="AR94" i="5"/>
  <c r="AK94" i="5"/>
  <c r="AS95" i="5"/>
  <c r="BY95" i="5"/>
  <c r="BQ95" i="5"/>
  <c r="BT95" i="5"/>
  <c r="BD95" i="5"/>
  <c r="BR95" i="5"/>
  <c r="BC95" i="5"/>
  <c r="BF125" i="5"/>
  <c r="G125" i="5"/>
  <c r="H125" i="5" s="1"/>
  <c r="I125" i="5" s="1"/>
  <c r="BJ125" i="5"/>
  <c r="BC125" i="5"/>
  <c r="AN125" i="5"/>
  <c r="BV125" i="5"/>
  <c r="AZ90" i="6"/>
  <c r="BG85" i="5"/>
  <c r="BI85" i="5"/>
  <c r="AQ85" i="5"/>
  <c r="R126" i="5"/>
  <c r="R128" i="5" s="1"/>
  <c r="AK96" i="6"/>
  <c r="AK100" i="6"/>
  <c r="AA93" i="5"/>
  <c r="AE83" i="5"/>
  <c r="CE64" i="5"/>
  <c r="AJ122" i="5"/>
  <c r="AI122" i="5"/>
  <c r="CG122" i="5" s="1"/>
  <c r="AS122" i="5"/>
  <c r="AV122" i="5"/>
  <c r="BJ122" i="5"/>
  <c r="CI122" i="5" s="1"/>
  <c r="BU122" i="5"/>
  <c r="CJ122" i="5" s="1"/>
  <c r="BA122" i="5"/>
  <c r="BO122" i="5"/>
  <c r="BY122" i="5"/>
  <c r="BM122" i="5"/>
  <c r="CC122" i="5"/>
  <c r="BD122" i="5"/>
  <c r="BQ122" i="5"/>
  <c r="CF122" i="5"/>
  <c r="Y119" i="5"/>
  <c r="CF100" i="5"/>
  <c r="AL64" i="5"/>
  <c r="V64" i="5"/>
  <c r="Y74" i="5"/>
  <c r="Y77" i="5" s="1"/>
  <c r="W74" i="5"/>
  <c r="AF74" i="5"/>
  <c r="X74" i="5"/>
  <c r="Z74" i="5"/>
  <c r="AA74" i="5"/>
  <c r="F74" i="5"/>
  <c r="V74" i="5"/>
  <c r="CF74" i="5" s="1"/>
  <c r="AC74" i="5"/>
  <c r="AD74" i="5"/>
  <c r="W70" i="5"/>
  <c r="V70" i="5"/>
  <c r="AG70" i="5"/>
  <c r="AG77" i="5" s="1"/>
  <c r="X70" i="5"/>
  <c r="AD70" i="5"/>
  <c r="Z70" i="5"/>
  <c r="Z77" i="5" s="1"/>
  <c r="AF70" i="5"/>
  <c r="AE70" i="5"/>
  <c r="AE77" i="5" s="1"/>
  <c r="AA70" i="5"/>
  <c r="O95" i="14"/>
  <c r="R99" i="6"/>
  <c r="R132" i="6"/>
  <c r="T79" i="14"/>
  <c r="T78" i="14" s="1"/>
  <c r="AZ94" i="5"/>
  <c r="BN94" i="5"/>
  <c r="BY94" i="5"/>
  <c r="BL94" i="5"/>
  <c r="AQ94" i="5"/>
  <c r="BO94" i="5"/>
  <c r="BC94" i="5"/>
  <c r="AP94" i="5"/>
  <c r="AM94" i="5"/>
  <c r="AV90" i="6"/>
  <c r="AW100" i="6"/>
  <c r="Q96" i="14" s="1"/>
  <c r="AW90" i="6"/>
  <c r="AU100" i="6"/>
  <c r="AU90" i="6"/>
  <c r="AU96" i="6"/>
  <c r="CF104" i="5"/>
  <c r="V119" i="5"/>
  <c r="AH95" i="5"/>
  <c r="CG95" i="5" s="1"/>
  <c r="AM95" i="5"/>
  <c r="AP95" i="5"/>
  <c r="AY95" i="5"/>
  <c r="CH95" i="5" s="1"/>
  <c r="BG95" i="5"/>
  <c r="BH95" i="5"/>
  <c r="CA95" i="5"/>
  <c r="BN95" i="5"/>
  <c r="BJ95" i="5"/>
  <c r="BX95" i="5"/>
  <c r="CC95" i="5"/>
  <c r="BW95" i="5"/>
  <c r="BP125" i="5"/>
  <c r="AO125" i="5"/>
  <c r="BQ125" i="5"/>
  <c r="BO125" i="5"/>
  <c r="BK125" i="5"/>
  <c r="AU125" i="5"/>
  <c r="BI125" i="5"/>
  <c r="BY125" i="5"/>
  <c r="BG125" i="5"/>
  <c r="AT125" i="5"/>
  <c r="BW125" i="5"/>
  <c r="AS125" i="5"/>
  <c r="AP125" i="5"/>
  <c r="AZ125" i="5"/>
  <c r="BM125" i="5"/>
  <c r="BN125" i="5"/>
  <c r="BU125" i="5"/>
  <c r="BL125" i="5"/>
  <c r="AK125" i="5"/>
  <c r="BR125" i="5"/>
  <c r="BH125" i="5"/>
  <c r="AJ125" i="5"/>
  <c r="AR125" i="5"/>
  <c r="BT125" i="5"/>
  <c r="BE125" i="5"/>
  <c r="AH125" i="5"/>
  <c r="CF82" i="5"/>
  <c r="AE88" i="5"/>
  <c r="CF85" i="5"/>
  <c r="AP85" i="5"/>
  <c r="AN85" i="5"/>
  <c r="BA85" i="5"/>
  <c r="BE85" i="5"/>
  <c r="BK85" i="5"/>
  <c r="BF85" i="5"/>
  <c r="BX85" i="5"/>
  <c r="CC85" i="5"/>
  <c r="BO85" i="5"/>
  <c r="CB85" i="5"/>
  <c r="BV85" i="5"/>
  <c r="AS85" i="5"/>
  <c r="AI85" i="5"/>
  <c r="BB85" i="5"/>
  <c r="BY85" i="5"/>
  <c r="BH85" i="5"/>
  <c r="AJ85" i="5"/>
  <c r="BW85" i="5"/>
  <c r="AO85" i="5"/>
  <c r="AV85" i="5"/>
  <c r="AL85" i="5"/>
  <c r="AH85" i="5"/>
  <c r="BR85" i="5"/>
  <c r="BT85" i="5"/>
  <c r="CA85" i="5"/>
  <c r="AU85" i="5"/>
  <c r="BZ85" i="5"/>
  <c r="BN85" i="5"/>
  <c r="AW85" i="5"/>
  <c r="BJ85" i="5"/>
  <c r="BP85" i="5"/>
  <c r="AX85" i="5"/>
  <c r="P117" i="5"/>
  <c r="P108" i="5"/>
  <c r="N98" i="5"/>
  <c r="J117" i="5"/>
  <c r="CE117" i="5" s="1"/>
  <c r="CE100" i="5"/>
  <c r="CE80" i="5"/>
  <c r="CC64" i="5"/>
  <c r="CJ13" i="5"/>
  <c r="CJ64" i="5" s="1"/>
  <c r="BY64" i="5"/>
  <c r="BR65" i="5"/>
  <c r="BR64" i="5"/>
  <c r="AF64" i="5"/>
  <c r="AA64" i="5"/>
  <c r="Y64" i="5"/>
  <c r="Y65" i="5"/>
  <c r="X64" i="5"/>
  <c r="W64" i="5"/>
  <c r="CE34" i="5"/>
  <c r="CE65" i="5" s="1"/>
  <c r="U65" i="5"/>
  <c r="U64" i="5"/>
  <c r="T117" i="5"/>
  <c r="T128" i="5" s="1"/>
  <c r="T64" i="5"/>
  <c r="S88" i="5"/>
  <c r="S128" i="5" s="1"/>
  <c r="X124" i="5"/>
  <c r="X126" i="5" s="1"/>
  <c r="V124" i="5"/>
  <c r="AB124" i="5"/>
  <c r="Z124" i="5"/>
  <c r="AD124" i="5"/>
  <c r="AG124" i="5"/>
  <c r="AE124" i="5"/>
  <c r="F124" i="5"/>
  <c r="W124" i="5"/>
  <c r="AA124" i="5"/>
  <c r="Y124" i="5"/>
  <c r="AF124" i="5"/>
  <c r="AF126" i="5" s="1"/>
  <c r="AC124" i="5"/>
  <c r="AG120" i="5"/>
  <c r="AD120" i="5"/>
  <c r="AD126" i="5" s="1"/>
  <c r="F120" i="5"/>
  <c r="AE120" i="5"/>
  <c r="AB120" i="5"/>
  <c r="X120" i="5"/>
  <c r="AA120" i="5"/>
  <c r="W120" i="5"/>
  <c r="CF120" i="5" s="1"/>
  <c r="AA111" i="5"/>
  <c r="AA117" i="5" s="1"/>
  <c r="Y111" i="5"/>
  <c r="Y117" i="5" s="1"/>
  <c r="AE111" i="5"/>
  <c r="AE117" i="5" s="1"/>
  <c r="F111" i="5"/>
  <c r="AD111" i="5"/>
  <c r="AD117" i="5" s="1"/>
  <c r="Z111" i="5"/>
  <c r="X111" i="5"/>
  <c r="X117" i="5" s="1"/>
  <c r="W111" i="5"/>
  <c r="W117" i="5" s="1"/>
  <c r="AC111" i="5"/>
  <c r="AC117" i="5" s="1"/>
  <c r="AG111" i="5"/>
  <c r="AG117" i="5" s="1"/>
  <c r="AF111" i="5"/>
  <c r="AF117" i="5" s="1"/>
  <c r="AD105" i="5"/>
  <c r="V105" i="5"/>
  <c r="AA105" i="5"/>
  <c r="AC105" i="5"/>
  <c r="X105" i="5"/>
  <c r="AB105" i="5"/>
  <c r="F105" i="5"/>
  <c r="AE105" i="5"/>
  <c r="Y105" i="5"/>
  <c r="AG105" i="5"/>
  <c r="AB102" i="5"/>
  <c r="AB108" i="5" s="1"/>
  <c r="W102" i="5"/>
  <c r="W108" i="5" s="1"/>
  <c r="AD102" i="5"/>
  <c r="AD108" i="5" s="1"/>
  <c r="F102" i="5"/>
  <c r="X102" i="5"/>
  <c r="Z102" i="5"/>
  <c r="Z108" i="5" s="1"/>
  <c r="AE102" i="5"/>
  <c r="AE108" i="5" s="1"/>
  <c r="Y102" i="5"/>
  <c r="AF102" i="5"/>
  <c r="AF108" i="5" s="1"/>
  <c r="V102" i="5"/>
  <c r="AG102" i="5"/>
  <c r="AG108" i="5" s="1"/>
  <c r="AC102" i="5"/>
  <c r="V96" i="5"/>
  <c r="AG96" i="5"/>
  <c r="AG98" i="5" s="1"/>
  <c r="AC96" i="5"/>
  <c r="AB96" i="5"/>
  <c r="AA96" i="5"/>
  <c r="X96" i="5"/>
  <c r="X98" i="5" s="1"/>
  <c r="F96" i="5"/>
  <c r="AF96" i="5"/>
  <c r="Y96" i="5"/>
  <c r="Y98" i="5" s="1"/>
  <c r="Z96" i="5"/>
  <c r="AF93" i="5"/>
  <c r="AF98" i="5" s="1"/>
  <c r="F93" i="5"/>
  <c r="V93" i="5"/>
  <c r="V98" i="5" s="1"/>
  <c r="Z93" i="5"/>
  <c r="Z98" i="5" s="1"/>
  <c r="AC93" i="5"/>
  <c r="AC98" i="5" s="1"/>
  <c r="AD93" i="5"/>
  <c r="AD98" i="5" s="1"/>
  <c r="W93" i="5"/>
  <c r="W98" i="5" s="1"/>
  <c r="AB93" i="5"/>
  <c r="AB98" i="5" s="1"/>
  <c r="F87" i="5"/>
  <c r="AI87" i="5" s="1"/>
  <c r="AG87" i="5"/>
  <c r="Y87" i="5"/>
  <c r="AC87" i="5"/>
  <c r="V87" i="5"/>
  <c r="CF87" i="5" s="1"/>
  <c r="Z87" i="5"/>
  <c r="AD87" i="5"/>
  <c r="F83" i="5"/>
  <c r="X83" i="5"/>
  <c r="AB83" i="5"/>
  <c r="AF83" i="5"/>
  <c r="AG83" i="5"/>
  <c r="Y83" i="5"/>
  <c r="Y88" i="5" s="1"/>
  <c r="AC83" i="5"/>
  <c r="AC88" i="5" s="1"/>
  <c r="BV126" i="6"/>
  <c r="BK124" i="6"/>
  <c r="AO117" i="6"/>
  <c r="AO141" i="6" s="1"/>
  <c r="CK117" i="6"/>
  <c r="CK141" i="6" s="1"/>
  <c r="CC117" i="6"/>
  <c r="CC141" i="6" s="1"/>
  <c r="BU117" i="6"/>
  <c r="BU141" i="6" s="1"/>
  <c r="BE117" i="6"/>
  <c r="BE141" i="6" s="1"/>
  <c r="AW117" i="6"/>
  <c r="AW141" i="6" s="1"/>
  <c r="BC122" i="6"/>
  <c r="CJ121" i="6"/>
  <c r="BB121" i="6"/>
  <c r="CE121" i="6"/>
  <c r="P84" i="6"/>
  <c r="R72" i="6"/>
  <c r="AU87" i="6"/>
  <c r="AY84" i="6"/>
  <c r="AY87" i="6"/>
  <c r="AW87" i="6"/>
  <c r="AR86" i="5"/>
  <c r="CG86" i="5" s="1"/>
  <c r="AW86" i="5"/>
  <c r="CH86" i="5" s="1"/>
  <c r="BK116" i="5"/>
  <c r="CI116" i="5" s="1"/>
  <c r="AQ79" i="5"/>
  <c r="BN79" i="5"/>
  <c r="AX79" i="5"/>
  <c r="BD79" i="5"/>
  <c r="BI79" i="5"/>
  <c r="AI79" i="5"/>
  <c r="AM79" i="5"/>
  <c r="BE79" i="5"/>
  <c r="CB116" i="5"/>
  <c r="CJ116" i="5" s="1"/>
  <c r="AX90" i="6"/>
  <c r="BP64" i="5"/>
  <c r="AP92" i="5"/>
  <c r="AU64" i="5"/>
  <c r="E29" i="12"/>
  <c r="D27" i="11"/>
  <c r="D22" i="12"/>
  <c r="F22" i="12"/>
  <c r="D37" i="12"/>
  <c r="C39" i="12"/>
  <c r="C40" i="12" s="1"/>
  <c r="C41" i="12" s="1"/>
  <c r="CG100" i="5"/>
  <c r="AM92" i="5"/>
  <c r="BH92" i="5"/>
  <c r="BL92" i="5"/>
  <c r="CA92" i="5"/>
  <c r="CJ92" i="5" s="1"/>
  <c r="AI92" i="5"/>
  <c r="CG92" i="5" s="1"/>
  <c r="AJ92" i="5"/>
  <c r="AO92" i="5"/>
  <c r="CI24" i="5"/>
  <c r="CI64" i="5" s="1"/>
  <c r="B11" i="11"/>
  <c r="G10" i="11"/>
  <c r="C29" i="12"/>
  <c r="CJ24" i="5"/>
  <c r="CE125" i="5"/>
  <c r="CE121" i="5"/>
  <c r="CE74" i="5"/>
  <c r="D29" i="12"/>
  <c r="C26" i="11"/>
  <c r="G26" i="11" s="1"/>
  <c r="G25" i="11"/>
  <c r="CB64" i="5"/>
  <c r="BX64" i="5"/>
  <c r="BT64" i="5"/>
  <c r="BS64" i="5"/>
  <c r="BO64" i="5"/>
  <c r="BH64" i="5"/>
  <c r="BH65" i="5"/>
  <c r="BG64" i="5"/>
  <c r="AR64" i="5"/>
  <c r="AJ64" i="5"/>
  <c r="AE64" i="5"/>
  <c r="Z64" i="5"/>
  <c r="R64" i="5"/>
  <c r="AF79" i="5"/>
  <c r="AF88" i="5" s="1"/>
  <c r="AB79" i="5"/>
  <c r="AB88" i="5" s="1"/>
  <c r="AA79" i="5"/>
  <c r="AA88" i="5" s="1"/>
  <c r="Z79" i="5"/>
  <c r="Z88" i="5" s="1"/>
  <c r="X79" i="5"/>
  <c r="AA71" i="5"/>
  <c r="AB71" i="5"/>
  <c r="AB77" i="5" s="1"/>
  <c r="Z71" i="5"/>
  <c r="AF71" i="5"/>
  <c r="AC71" i="5"/>
  <c r="AC77" i="5" s="1"/>
  <c r="W71" i="5"/>
  <c r="CF71" i="5" s="1"/>
  <c r="AP64" i="5"/>
  <c r="AH64" i="5"/>
  <c r="AS84" i="6"/>
  <c r="AK84" i="6"/>
  <c r="AO84" i="6"/>
  <c r="R75" i="6"/>
  <c r="R78" i="6"/>
  <c r="R82" i="6"/>
  <c r="BQ60" i="6"/>
  <c r="BP76" i="6"/>
  <c r="B29" i="12"/>
  <c r="C21" i="11"/>
  <c r="R108" i="6"/>
  <c r="CN117" i="6"/>
  <c r="CN141" i="6" s="1"/>
  <c r="BT117" i="6"/>
  <c r="BT141" i="6" s="1"/>
  <c r="CI125" i="6"/>
  <c r="BL123" i="6"/>
  <c r="BV123" i="6"/>
  <c r="CH122" i="6"/>
  <c r="CL122" i="6"/>
  <c r="BN122" i="6"/>
  <c r="BQ122" i="6"/>
  <c r="BT122" i="6"/>
  <c r="AO122" i="6"/>
  <c r="BO122" i="6"/>
  <c r="BU122" i="6"/>
  <c r="AZ122" i="6"/>
  <c r="AJ122" i="6"/>
  <c r="BF122" i="6"/>
  <c r="CF122" i="6"/>
  <c r="AI122" i="6"/>
  <c r="CO122" i="6"/>
  <c r="AR122" i="6"/>
  <c r="AY122" i="6"/>
  <c r="AL121" i="6"/>
  <c r="BK121" i="6"/>
  <c r="CH121" i="6"/>
  <c r="AJ121" i="6"/>
  <c r="AI121" i="6"/>
  <c r="CG121" i="6"/>
  <c r="AX121" i="6"/>
  <c r="BP121" i="6"/>
  <c r="BC121" i="6"/>
  <c r="BL121" i="6"/>
  <c r="BQ121" i="6"/>
  <c r="BU121" i="6"/>
  <c r="AV84" i="6"/>
  <c r="AV87" i="6"/>
  <c r="AV89" i="6" s="1"/>
  <c r="AZ87" i="6"/>
  <c r="AZ89" i="6" s="1"/>
  <c r="AX84" i="6"/>
  <c r="AX87" i="6"/>
  <c r="AX89" i="6" s="1"/>
  <c r="BN56" i="6"/>
  <c r="AH72" i="14" s="1"/>
  <c r="BM72" i="6"/>
  <c r="BB60" i="6"/>
  <c r="V76" i="14" s="1"/>
  <c r="Q132" i="6"/>
  <c r="AJ10" i="6"/>
  <c r="D60" i="14"/>
  <c r="BZ121" i="6"/>
  <c r="AS122" i="6"/>
  <c r="AJ125" i="6"/>
  <c r="Q72" i="6"/>
  <c r="AI87" i="6"/>
  <c r="AP84" i="6"/>
  <c r="AT84" i="6"/>
  <c r="Q74" i="6"/>
  <c r="Q75" i="6"/>
  <c r="Q76" i="6"/>
  <c r="Q98" i="6"/>
  <c r="R97" i="6"/>
  <c r="X50" i="6"/>
  <c r="CK126" i="6"/>
  <c r="BD126" i="6"/>
  <c r="BO125" i="6"/>
  <c r="BO117" i="6"/>
  <c r="BO141" i="6" s="1"/>
  <c r="AK124" i="6"/>
  <c r="BU123" i="6"/>
  <c r="AN123" i="6"/>
  <c r="CF123" i="6"/>
  <c r="BB57" i="6"/>
  <c r="BB73" i="6" s="1"/>
  <c r="T10" i="6"/>
  <c r="S143" i="6"/>
  <c r="S99" i="6"/>
  <c r="S75" i="6"/>
  <c r="S108" i="6"/>
  <c r="S82" i="6"/>
  <c r="S101" i="6"/>
  <c r="S97" i="6"/>
  <c r="S132" i="6"/>
  <c r="S98" i="6"/>
  <c r="S83" i="6"/>
  <c r="S74" i="6"/>
  <c r="S78" i="6"/>
  <c r="AI84" i="6"/>
  <c r="Q81" i="6"/>
  <c r="Q82" i="6"/>
  <c r="Q83" i="6"/>
  <c r="P94" i="14"/>
  <c r="R98" i="6"/>
  <c r="R74" i="6"/>
  <c r="R83" i="6"/>
  <c r="BN61" i="6"/>
  <c r="BO61" i="6" s="1"/>
  <c r="AG77" i="14"/>
  <c r="BM77" i="6"/>
  <c r="BG57" i="6"/>
  <c r="BF73" i="6"/>
  <c r="AL87" i="6"/>
  <c r="AO87" i="6"/>
  <c r="AS87" i="6"/>
  <c r="AK87" i="6"/>
  <c r="Q78" i="6"/>
  <c r="AE50" i="6"/>
  <c r="Y105" i="6"/>
  <c r="Y50" i="6"/>
  <c r="P49" i="6"/>
  <c r="AE105" i="6"/>
  <c r="P132" i="6"/>
  <c r="AW84" i="6"/>
  <c r="R81" i="6"/>
  <c r="AU93" i="6"/>
  <c r="BG61" i="6"/>
  <c r="BH61" i="6" s="1"/>
  <c r="AB77" i="14" s="1"/>
  <c r="Z77" i="14"/>
  <c r="BF77" i="6"/>
  <c r="AR77" i="6"/>
  <c r="Q77" i="6" s="1"/>
  <c r="AR73" i="6"/>
  <c r="Q99" i="6"/>
  <c r="Q97" i="6"/>
  <c r="AG50" i="6"/>
  <c r="AA50" i="6"/>
  <c r="P103" i="6"/>
  <c r="F14" i="16"/>
  <c r="Q108" i="6"/>
  <c r="AI117" i="6"/>
  <c r="AO126" i="6"/>
  <c r="AS126" i="6"/>
  <c r="BN123" i="6"/>
  <c r="CE123" i="6"/>
  <c r="AM124" i="6"/>
  <c r="AX125" i="6"/>
  <c r="AM126" i="6"/>
  <c r="AZ126" i="6"/>
  <c r="AO124" i="6"/>
  <c r="AI125" i="6"/>
  <c r="CH126" i="6"/>
  <c r="Q112" i="6"/>
  <c r="S111" i="6"/>
  <c r="R111" i="6"/>
  <c r="Q111" i="6"/>
  <c r="P117" i="6"/>
  <c r="S116" i="6"/>
  <c r="R116" i="6"/>
  <c r="BN126" i="6"/>
  <c r="Q116" i="6"/>
  <c r="S115" i="6"/>
  <c r="R115" i="6"/>
  <c r="CL125" i="6"/>
  <c r="Q115" i="6"/>
  <c r="S114" i="6"/>
  <c r="R114" i="6"/>
  <c r="BL124" i="6"/>
  <c r="Q114" i="6"/>
  <c r="S113" i="6"/>
  <c r="R113" i="6"/>
  <c r="Q113" i="6"/>
  <c r="BW117" i="6"/>
  <c r="BW141" i="6" s="1"/>
  <c r="S112" i="6"/>
  <c r="BC117" i="6"/>
  <c r="BC141" i="6" s="1"/>
  <c r="R112" i="6"/>
  <c r="BZ117" i="6"/>
  <c r="BZ141" i="6" s="1"/>
  <c r="BR117" i="6"/>
  <c r="BR141" i="6" s="1"/>
  <c r="AT117" i="6"/>
  <c r="AT141" i="6" s="1"/>
  <c r="CP121" i="6"/>
  <c r="CE126" i="6"/>
  <c r="CJ126" i="6"/>
  <c r="AI123" i="6"/>
  <c r="BS123" i="6"/>
  <c r="BM123" i="6"/>
  <c r="AI124" i="6"/>
  <c r="CF124" i="6"/>
  <c r="BU125" i="6"/>
  <c r="W140" i="6"/>
  <c r="P140" i="6" s="1"/>
  <c r="P127" i="6"/>
  <c r="Z134" i="6"/>
  <c r="Z139" i="6" s="1"/>
  <c r="Z142" i="6" s="1"/>
  <c r="BN121" i="6"/>
  <c r="AM121" i="6"/>
  <c r="BS121" i="6"/>
  <c r="AW121" i="6"/>
  <c r="AV121" i="6"/>
  <c r="CB121" i="6"/>
  <c r="CI122" i="6"/>
  <c r="AQ122" i="6"/>
  <c r="BH122" i="6"/>
  <c r="CJ122" i="6"/>
  <c r="BA122" i="6"/>
  <c r="CG122" i="6"/>
  <c r="AP122" i="6"/>
  <c r="BR122" i="6"/>
  <c r="AN126" i="6"/>
  <c r="BC126" i="6"/>
  <c r="BT126" i="6"/>
  <c r="BE126" i="6"/>
  <c r="AP126" i="6"/>
  <c r="BJ123" i="6"/>
  <c r="CG123" i="6"/>
  <c r="AP124" i="6"/>
  <c r="CE124" i="6"/>
  <c r="AM125" i="6"/>
  <c r="BD125" i="6"/>
  <c r="BR125" i="6"/>
  <c r="CO117" i="6"/>
  <c r="CO141" i="6" s="1"/>
  <c r="CG117" i="6"/>
  <c r="CG141" i="6" s="1"/>
  <c r="BY117" i="6"/>
  <c r="BY141" i="6" s="1"/>
  <c r="BQ117" i="6"/>
  <c r="BQ141" i="6" s="1"/>
  <c r="BM117" i="6"/>
  <c r="BM141" i="6" s="1"/>
  <c r="BI117" i="6"/>
  <c r="BI141" i="6" s="1"/>
  <c r="BA117" i="6"/>
  <c r="BA141" i="6" s="1"/>
  <c r="AS117" i="6"/>
  <c r="AS141" i="6" s="1"/>
  <c r="BA121" i="6"/>
  <c r="AT121" i="6"/>
  <c r="BR121" i="6"/>
  <c r="AO121" i="6"/>
  <c r="AY121" i="6"/>
  <c r="CA121" i="6"/>
  <c r="BM121" i="6"/>
  <c r="BD121" i="6"/>
  <c r="CF121" i="6"/>
  <c r="AM122" i="6"/>
  <c r="AU122" i="6"/>
  <c r="CM122" i="6"/>
  <c r="BP122" i="6"/>
  <c r="CN122" i="6"/>
  <c r="BI122" i="6"/>
  <c r="CK122" i="6"/>
  <c r="AX122" i="6"/>
  <c r="CD122" i="6"/>
  <c r="AY126" i="6"/>
  <c r="AR126" i="6"/>
  <c r="BX126" i="6"/>
  <c r="BQ126" i="6"/>
  <c r="BZ123" i="6"/>
  <c r="BB123" i="6"/>
  <c r="BK123" i="6"/>
  <c r="AZ123" i="6"/>
  <c r="BY124" i="6"/>
  <c r="BN124" i="6"/>
  <c r="AK125" i="6"/>
  <c r="BA125" i="6"/>
  <c r="CJ117" i="6"/>
  <c r="CJ141" i="6" s="1"/>
  <c r="CB117" i="6"/>
  <c r="CB141" i="6" s="1"/>
  <c r="BX117" i="6"/>
  <c r="BX141" i="6" s="1"/>
  <c r="BP117" i="6"/>
  <c r="BP141" i="6" s="1"/>
  <c r="BL117" i="6"/>
  <c r="BL141" i="6" s="1"/>
  <c r="BH117" i="6"/>
  <c r="BH141" i="6" s="1"/>
  <c r="BD117" i="6"/>
  <c r="BD141" i="6" s="1"/>
  <c r="AR117" i="6"/>
  <c r="AR141" i="6" s="1"/>
  <c r="CM117" i="6"/>
  <c r="CM141" i="6" s="1"/>
  <c r="CI117" i="6"/>
  <c r="CI141" i="6" s="1"/>
  <c r="CE117" i="6"/>
  <c r="CA117" i="6"/>
  <c r="CA141" i="6" s="1"/>
  <c r="BS117" i="6"/>
  <c r="BK117" i="6"/>
  <c r="BK141" i="6" s="1"/>
  <c r="BG117" i="6"/>
  <c r="AY117" i="6"/>
  <c r="AY141" i="6" s="1"/>
  <c r="AM117" i="6"/>
  <c r="AM141" i="6" s="1"/>
  <c r="F39" i="16"/>
  <c r="AK8" i="6"/>
  <c r="AK10" i="6" s="1"/>
  <c r="O96" i="14"/>
  <c r="AI90" i="6"/>
  <c r="C79" i="14"/>
  <c r="C78" i="14" s="1"/>
  <c r="AH105" i="6"/>
  <c r="D43" i="12"/>
  <c r="C48" i="12"/>
  <c r="C27" i="11"/>
  <c r="BJ87" i="5"/>
  <c r="BF87" i="5"/>
  <c r="BD87" i="5"/>
  <c r="BS87" i="5"/>
  <c r="BW87" i="5"/>
  <c r="AX87" i="5"/>
  <c r="BU87" i="5"/>
  <c r="AL87" i="5"/>
  <c r="AY87" i="5"/>
  <c r="BQ87" i="5"/>
  <c r="AM87" i="5"/>
  <c r="BG87" i="5"/>
  <c r="CC83" i="5"/>
  <c r="BZ83" i="5"/>
  <c r="BR83" i="5"/>
  <c r="BH83" i="5"/>
  <c r="AO83" i="5"/>
  <c r="BB83" i="5"/>
  <c r="BK83" i="5"/>
  <c r="AK83" i="5"/>
  <c r="AZ83" i="5"/>
  <c r="G83" i="5"/>
  <c r="H83" i="5" s="1"/>
  <c r="I83" i="5" s="1"/>
  <c r="BL83" i="5"/>
  <c r="AL83" i="5"/>
  <c r="AQ83" i="5"/>
  <c r="BC83" i="5"/>
  <c r="BX83" i="5"/>
  <c r="CA83" i="5"/>
  <c r="BP83" i="5"/>
  <c r="AT83" i="5"/>
  <c r="BF83" i="5"/>
  <c r="BO83" i="5"/>
  <c r="AM83" i="5"/>
  <c r="BE83" i="5"/>
  <c r="CB83" i="5"/>
  <c r="BY83" i="5"/>
  <c r="BW83" i="5"/>
  <c r="BU83" i="5"/>
  <c r="BU88" i="5" s="1"/>
  <c r="BS83" i="5"/>
  <c r="BM83" i="5"/>
  <c r="BD83" i="5"/>
  <c r="BQ83" i="5"/>
  <c r="BQ88" i="5" s="1"/>
  <c r="BA83" i="5"/>
  <c r="AS83" i="5"/>
  <c r="AP83" i="5"/>
  <c r="AU83" i="5"/>
  <c r="BG83" i="5"/>
  <c r="AR83" i="5"/>
  <c r="AX83" i="5"/>
  <c r="BN83" i="5"/>
  <c r="BV83" i="5"/>
  <c r="BT83" i="5"/>
  <c r="AN83" i="5"/>
  <c r="AV83" i="5"/>
  <c r="BJ83" i="5"/>
  <c r="AW83" i="5"/>
  <c r="AY83" i="5"/>
  <c r="BI83" i="5"/>
  <c r="C49" i="12"/>
  <c r="F29" i="12"/>
  <c r="F27" i="11"/>
  <c r="BW123" i="5"/>
  <c r="BE123" i="5"/>
  <c r="AX123" i="5"/>
  <c r="BR123" i="5"/>
  <c r="AT123" i="5"/>
  <c r="BI123" i="5"/>
  <c r="AY123" i="5"/>
  <c r="BM123" i="5"/>
  <c r="AQ123" i="5"/>
  <c r="BC123" i="5"/>
  <c r="G123" i="5"/>
  <c r="H123" i="5" s="1"/>
  <c r="I123" i="5" s="1"/>
  <c r="BU123" i="5"/>
  <c r="BT123" i="5"/>
  <c r="BF123" i="5"/>
  <c r="BV123" i="5"/>
  <c r="AU123" i="5"/>
  <c r="BP123" i="5"/>
  <c r="AZ123" i="5"/>
  <c r="AK123" i="5"/>
  <c r="AP123" i="5"/>
  <c r="BL123" i="5"/>
  <c r="BS123" i="5"/>
  <c r="BY123" i="5"/>
  <c r="BN123" i="5"/>
  <c r="AN123" i="5"/>
  <c r="BX123" i="5"/>
  <c r="BG123" i="5"/>
  <c r="BZ123" i="5"/>
  <c r="BA123" i="5"/>
  <c r="BQ123" i="5"/>
  <c r="BK123" i="5"/>
  <c r="AM123" i="5"/>
  <c r="AS123" i="5"/>
  <c r="BO123" i="5"/>
  <c r="CC123" i="5"/>
  <c r="CB123" i="5"/>
  <c r="BJ123" i="5"/>
  <c r="AV123" i="5"/>
  <c r="CA123" i="5"/>
  <c r="BH123" i="5"/>
  <c r="AL123" i="5"/>
  <c r="BD123" i="5"/>
  <c r="AR123" i="5"/>
  <c r="AW123" i="5"/>
  <c r="AO123" i="5"/>
  <c r="BB123" i="5"/>
  <c r="BP110" i="5"/>
  <c r="BF110" i="5"/>
  <c r="BW110" i="5"/>
  <c r="BU110" i="5"/>
  <c r="BG110" i="5"/>
  <c r="BL110" i="5"/>
  <c r="BE110" i="5"/>
  <c r="BH110" i="5"/>
  <c r="AI110" i="5"/>
  <c r="BI110" i="5"/>
  <c r="AH110" i="5"/>
  <c r="AP110" i="5"/>
  <c r="AU110" i="5"/>
  <c r="BR110" i="5"/>
  <c r="BJ110" i="5"/>
  <c r="BY110" i="5"/>
  <c r="BQ110" i="5"/>
  <c r="BV110" i="5"/>
  <c r="AJ110" i="5"/>
  <c r="AN110" i="5"/>
  <c r="BO110" i="5"/>
  <c r="BK110" i="5"/>
  <c r="AW110" i="5"/>
  <c r="BM110" i="5"/>
  <c r="AL110" i="5"/>
  <c r="AQ110" i="5"/>
  <c r="AV110" i="5"/>
  <c r="BX110" i="5"/>
  <c r="CA110" i="5"/>
  <c r="G110" i="5"/>
  <c r="H110" i="5" s="1"/>
  <c r="I110" i="5" s="1"/>
  <c r="BS110" i="5"/>
  <c r="BZ110" i="5"/>
  <c r="AK110" i="5"/>
  <c r="AX110" i="5"/>
  <c r="AM110" i="5"/>
  <c r="AY110" i="5"/>
  <c r="BN110" i="5"/>
  <c r="AR110" i="5"/>
  <c r="AO110" i="5"/>
  <c r="CC110" i="5"/>
  <c r="CB110" i="5"/>
  <c r="BT110" i="5"/>
  <c r="BA110" i="5"/>
  <c r="AZ110" i="5"/>
  <c r="BB110" i="5"/>
  <c r="BC110" i="5"/>
  <c r="BD110" i="5"/>
  <c r="AT110" i="5"/>
  <c r="AS110" i="5"/>
  <c r="AY104" i="5"/>
  <c r="BC104" i="5"/>
  <c r="G104" i="5"/>
  <c r="H104" i="5" s="1"/>
  <c r="I104" i="5" s="1"/>
  <c r="AL104" i="5"/>
  <c r="BH104" i="5"/>
  <c r="AQ104" i="5"/>
  <c r="BO104" i="5"/>
  <c r="AU104" i="5"/>
  <c r="BM104" i="5"/>
  <c r="AP104" i="5"/>
  <c r="BL104" i="5"/>
  <c r="AS104" i="5"/>
  <c r="BJ104" i="5"/>
  <c r="CA114" i="5"/>
  <c r="BL114" i="5"/>
  <c r="BG114" i="5"/>
  <c r="BV114" i="5"/>
  <c r="AN114" i="5"/>
  <c r="BD114" i="5"/>
  <c r="AR114" i="5"/>
  <c r="AM114" i="5"/>
  <c r="BE114" i="5"/>
  <c r="BS114" i="5"/>
  <c r="BT114" i="5"/>
  <c r="BQ114" i="5"/>
  <c r="BH114" i="5"/>
  <c r="BZ114" i="5"/>
  <c r="BR114" i="5"/>
  <c r="BY114" i="5"/>
  <c r="AT114" i="5"/>
  <c r="AU114" i="5"/>
  <c r="BI114" i="5"/>
  <c r="BB114" i="5"/>
  <c r="AO114" i="5"/>
  <c r="BK114" i="5"/>
  <c r="BA114" i="5"/>
  <c r="G114" i="5"/>
  <c r="H114" i="5" s="1"/>
  <c r="I114" i="5" s="1"/>
  <c r="CC114" i="5"/>
  <c r="BO114" i="5"/>
  <c r="AS114" i="5"/>
  <c r="AX114" i="5"/>
  <c r="AW114" i="5"/>
  <c r="BM114" i="5"/>
  <c r="BC114" i="5"/>
  <c r="AP114" i="5"/>
  <c r="BP114" i="5"/>
  <c r="AZ114" i="5"/>
  <c r="BU114" i="5"/>
  <c r="CB114" i="5"/>
  <c r="BX114" i="5"/>
  <c r="AQ114" i="5"/>
  <c r="BW114" i="5"/>
  <c r="BJ114" i="5"/>
  <c r="BF114" i="5"/>
  <c r="AK114" i="5"/>
  <c r="AY114" i="5"/>
  <c r="BN114" i="5"/>
  <c r="AL114" i="5"/>
  <c r="AV114" i="5"/>
  <c r="CC72" i="5"/>
  <c r="AS72" i="5"/>
  <c r="BT72" i="5"/>
  <c r="BW72" i="5"/>
  <c r="BP72" i="5"/>
  <c r="BF72" i="5"/>
  <c r="BU72" i="5"/>
  <c r="BX72" i="5"/>
  <c r="G72" i="5"/>
  <c r="H72" i="5" s="1"/>
  <c r="I72" i="5" s="1"/>
  <c r="BQ72" i="5"/>
  <c r="BL72" i="5"/>
  <c r="BR72" i="5"/>
  <c r="BV72" i="5"/>
  <c r="BY72" i="5"/>
  <c r="CA72" i="5"/>
  <c r="BH72" i="5"/>
  <c r="CB72" i="5"/>
  <c r="BS72" i="5"/>
  <c r="BE72" i="5"/>
  <c r="BZ72" i="5"/>
  <c r="AC107" i="5"/>
  <c r="AH8" i="6"/>
  <c r="AH10" i="6" s="1"/>
  <c r="AD134" i="6"/>
  <c r="Y141" i="6"/>
  <c r="P141" i="6" s="1"/>
  <c r="AM87" i="6"/>
  <c r="AM84" i="6"/>
  <c r="AN93" i="14"/>
  <c r="AF105" i="6"/>
  <c r="AF50" i="6"/>
  <c r="AB50" i="6"/>
  <c r="AI93" i="6"/>
  <c r="CL126" i="6"/>
  <c r="BR126" i="6"/>
  <c r="AX126" i="6"/>
  <c r="CO126" i="6"/>
  <c r="BU126" i="6"/>
  <c r="BA126" i="6"/>
  <c r="CN126" i="6"/>
  <c r="CA125" i="6"/>
  <c r="BC125" i="6"/>
  <c r="CD125" i="6"/>
  <c r="BF125" i="6"/>
  <c r="CG125" i="6"/>
  <c r="BI125" i="6"/>
  <c r="CF125" i="6"/>
  <c r="CN125" i="6"/>
  <c r="BS125" i="6"/>
  <c r="AY125" i="6"/>
  <c r="BV125" i="6"/>
  <c r="BB125" i="6"/>
  <c r="BY125" i="6"/>
  <c r="BE125" i="6"/>
  <c r="CJ125" i="6"/>
  <c r="AZ125" i="6"/>
  <c r="CB125" i="6"/>
  <c r="BH125" i="6"/>
  <c r="BT124" i="6"/>
  <c r="AZ124" i="6"/>
  <c r="BS124" i="6"/>
  <c r="AY124" i="6"/>
  <c r="BV124" i="6"/>
  <c r="BB124" i="6"/>
  <c r="CK124" i="6"/>
  <c r="CG124" i="6"/>
  <c r="CJ124" i="6"/>
  <c r="BP124" i="6"/>
  <c r="AV124" i="6"/>
  <c r="CI124" i="6"/>
  <c r="BO124" i="6"/>
  <c r="AU124" i="6"/>
  <c r="CL124" i="6"/>
  <c r="BR124" i="6"/>
  <c r="AX124" i="6"/>
  <c r="BE124" i="6"/>
  <c r="BQ124" i="6"/>
  <c r="AS124" i="6"/>
  <c r="AL117" i="6"/>
  <c r="AL141" i="6" s="1"/>
  <c r="CC123" i="6"/>
  <c r="BE123" i="6"/>
  <c r="CB123" i="6"/>
  <c r="BD123" i="6"/>
  <c r="CA123" i="6"/>
  <c r="BC123" i="6"/>
  <c r="CL123" i="6"/>
  <c r="CP123" i="6"/>
  <c r="AO123" i="6"/>
  <c r="AX123" i="6"/>
  <c r="AT123" i="6"/>
  <c r="CP117" i="6"/>
  <c r="CP141" i="6" s="1"/>
  <c r="CL117" i="6"/>
  <c r="CL141" i="6" s="1"/>
  <c r="CD117" i="6"/>
  <c r="CD141" i="6" s="1"/>
  <c r="BV117" i="6"/>
  <c r="BV141" i="6" s="1"/>
  <c r="BN117" i="6"/>
  <c r="BN141" i="6" s="1"/>
  <c r="BJ117" i="6"/>
  <c r="BJ141" i="6" s="1"/>
  <c r="BB117" i="6"/>
  <c r="BB141" i="6" s="1"/>
  <c r="AX117" i="6"/>
  <c r="AX141" i="6" s="1"/>
  <c r="AK117" i="6"/>
  <c r="AK141" i="6" s="1"/>
  <c r="P39" i="6"/>
  <c r="AL84" i="6"/>
  <c r="AA106" i="6"/>
  <c r="BK126" i="6"/>
  <c r="BO126" i="6"/>
  <c r="CI126" i="6"/>
  <c r="BP126" i="6"/>
  <c r="BY126" i="6"/>
  <c r="BB126" i="6"/>
  <c r="AL123" i="6"/>
  <c r="CH123" i="6"/>
  <c r="AY123" i="6"/>
  <c r="BT123" i="6"/>
  <c r="BA123" i="6"/>
  <c r="BM124" i="6"/>
  <c r="BA124" i="6"/>
  <c r="CH124" i="6"/>
  <c r="BL125" i="6"/>
  <c r="CO125" i="6"/>
  <c r="AU125" i="6"/>
  <c r="AC105" i="6"/>
  <c r="AC50" i="6"/>
  <c r="AA139" i="6"/>
  <c r="AA142" i="6" s="1"/>
  <c r="AJ117" i="6"/>
  <c r="CK56" i="6"/>
  <c r="CJ72" i="6"/>
  <c r="CI75" i="6"/>
  <c r="CP126" i="6"/>
  <c r="BZ126" i="6"/>
  <c r="BJ126" i="6"/>
  <c r="AT126" i="6"/>
  <c r="CC126" i="6"/>
  <c r="BM126" i="6"/>
  <c r="AW126" i="6"/>
  <c r="CB126" i="6"/>
  <c r="BL126" i="6"/>
  <c r="AV126" i="6"/>
  <c r="BS126" i="6"/>
  <c r="BW126" i="6"/>
  <c r="CA126" i="6"/>
  <c r="CM126" i="6"/>
  <c r="CM125" i="6"/>
  <c r="BW125" i="6"/>
  <c r="BG125" i="6"/>
  <c r="AQ125" i="6"/>
  <c r="CP125" i="6"/>
  <c r="BZ125" i="6"/>
  <c r="BJ125" i="6"/>
  <c r="AT125" i="6"/>
  <c r="CC125" i="6"/>
  <c r="BM125" i="6"/>
  <c r="AW125" i="6"/>
  <c r="BT125" i="6"/>
  <c r="BP125" i="6"/>
  <c r="AR125" i="6"/>
  <c r="AV125" i="6"/>
  <c r="AO125" i="6"/>
  <c r="CN124" i="6"/>
  <c r="BX124" i="6"/>
  <c r="BH124" i="6"/>
  <c r="AR124" i="6"/>
  <c r="CM124" i="6"/>
  <c r="BW124" i="6"/>
  <c r="BG124" i="6"/>
  <c r="AQ124" i="6"/>
  <c r="CP124" i="6"/>
  <c r="BZ124" i="6"/>
  <c r="BJ124" i="6"/>
  <c r="AT124" i="6"/>
  <c r="BU124" i="6"/>
  <c r="AN124" i="6"/>
  <c r="AL124" i="6"/>
  <c r="AW124" i="6"/>
  <c r="BI124" i="6"/>
  <c r="CO123" i="6"/>
  <c r="BY123" i="6"/>
  <c r="BI123" i="6"/>
  <c r="AS123" i="6"/>
  <c r="CN123" i="6"/>
  <c r="BX123" i="6"/>
  <c r="BH123" i="6"/>
  <c r="AR123" i="6"/>
  <c r="CM123" i="6"/>
  <c r="BW123" i="6"/>
  <c r="BG123" i="6"/>
  <c r="AQ123" i="6"/>
  <c r="BF123" i="6"/>
  <c r="AK123" i="6"/>
  <c r="CD123" i="6"/>
  <c r="AJ123" i="6"/>
  <c r="AM123" i="6"/>
  <c r="CP122" i="6"/>
  <c r="BZ122" i="6"/>
  <c r="BJ122" i="6"/>
  <c r="AT122" i="6"/>
  <c r="CC122" i="6"/>
  <c r="BM122" i="6"/>
  <c r="AW122" i="6"/>
  <c r="CB122" i="6"/>
  <c r="BL122" i="6"/>
  <c r="AV122" i="6"/>
  <c r="BG122" i="6"/>
  <c r="BS122" i="6"/>
  <c r="CA122" i="6"/>
  <c r="CE122" i="6"/>
  <c r="BK122" i="6"/>
  <c r="AQ117" i="6"/>
  <c r="AQ141" i="6" s="1"/>
  <c r="CN121" i="6"/>
  <c r="BX121" i="6"/>
  <c r="BH121" i="6"/>
  <c r="AR121" i="6"/>
  <c r="BY121" i="6"/>
  <c r="CM121" i="6"/>
  <c r="BW121" i="6"/>
  <c r="BG121" i="6"/>
  <c r="AQ121" i="6"/>
  <c r="BE121" i="6"/>
  <c r="CL121" i="6"/>
  <c r="BV121" i="6"/>
  <c r="BF121" i="6"/>
  <c r="AP121" i="6"/>
  <c r="CC121" i="6"/>
  <c r="AK121" i="6"/>
  <c r="CD72" i="6"/>
  <c r="CE56" i="6"/>
  <c r="CA65" i="6"/>
  <c r="BZ81" i="6"/>
  <c r="BZ93" i="6" s="1"/>
  <c r="Z50" i="6"/>
  <c r="AU117" i="6"/>
  <c r="BI121" i="6"/>
  <c r="AN121" i="6"/>
  <c r="BJ121" i="6"/>
  <c r="CD121" i="6"/>
  <c r="AS121" i="6"/>
  <c r="AU121" i="6"/>
  <c r="BO121" i="6"/>
  <c r="CI121" i="6"/>
  <c r="CK121" i="6"/>
  <c r="AZ121" i="6"/>
  <c r="BT121" i="6"/>
  <c r="CO121" i="6"/>
  <c r="AL122" i="6"/>
  <c r="AN122" i="6"/>
  <c r="BW122" i="6"/>
  <c r="BD122" i="6"/>
  <c r="BX122" i="6"/>
  <c r="BE122" i="6"/>
  <c r="BY122" i="6"/>
  <c r="BB122" i="6"/>
  <c r="BV122" i="6"/>
  <c r="AU126" i="6"/>
  <c r="AQ126" i="6"/>
  <c r="BG126" i="6"/>
  <c r="BH126" i="6"/>
  <c r="CF126" i="6"/>
  <c r="BI126" i="6"/>
  <c r="CG126" i="6"/>
  <c r="BF126" i="6"/>
  <c r="CD126" i="6"/>
  <c r="BR123" i="6"/>
  <c r="AP123" i="6"/>
  <c r="AU123" i="6"/>
  <c r="BO123" i="6"/>
  <c r="CI123" i="6"/>
  <c r="AV123" i="6"/>
  <c r="BP123" i="6"/>
  <c r="CJ123" i="6"/>
  <c r="AW123" i="6"/>
  <c r="BQ123" i="6"/>
  <c r="CK123" i="6"/>
  <c r="CO124" i="6"/>
  <c r="CC124" i="6"/>
  <c r="AJ124" i="6"/>
  <c r="BF124" i="6"/>
  <c r="CD124" i="6"/>
  <c r="BC124" i="6"/>
  <c r="CA124" i="6"/>
  <c r="BD124" i="6"/>
  <c r="CB124" i="6"/>
  <c r="AN125" i="6"/>
  <c r="BX125" i="6"/>
  <c r="AL125" i="6"/>
  <c r="AS125" i="6"/>
  <c r="BQ125" i="6"/>
  <c r="CK125" i="6"/>
  <c r="AP125" i="6"/>
  <c r="BN125" i="6"/>
  <c r="CH125" i="6"/>
  <c r="BK125" i="6"/>
  <c r="CE125" i="6"/>
  <c r="CG75" i="6"/>
  <c r="CA56" i="6"/>
  <c r="BZ72" i="6"/>
  <c r="BS75" i="6"/>
  <c r="BZ75" i="6"/>
  <c r="CA59" i="6"/>
  <c r="BB76" i="6"/>
  <c r="BD61" i="6"/>
  <c r="W77" i="14"/>
  <c r="BA73" i="6"/>
  <c r="BS65" i="6"/>
  <c r="BR81" i="6"/>
  <c r="S81" i="6" s="1"/>
  <c r="BB77" i="6"/>
  <c r="AI49" i="6" l="1"/>
  <c r="T65" i="6"/>
  <c r="T60" i="6"/>
  <c r="T56" i="6"/>
  <c r="T61" i="6"/>
  <c r="T63" i="6"/>
  <c r="T59" i="6"/>
  <c r="T57" i="6"/>
  <c r="T67" i="6"/>
  <c r="T62" i="6"/>
  <c r="T58" i="6"/>
  <c r="T66" i="6"/>
  <c r="T116" i="6"/>
  <c r="AJ49" i="6"/>
  <c r="AK43" i="6"/>
  <c r="AK42" i="6"/>
  <c r="BC57" i="6"/>
  <c r="R93" i="6"/>
  <c r="H32" i="16" s="1"/>
  <c r="AB106" i="6"/>
  <c r="V77" i="14"/>
  <c r="T46" i="6"/>
  <c r="J23" i="16" s="1"/>
  <c r="T45" i="6"/>
  <c r="J22" i="16" s="1"/>
  <c r="W106" i="6"/>
  <c r="BT59" i="6"/>
  <c r="BG77" i="6"/>
  <c r="AK39" i="6"/>
  <c r="T37" i="6"/>
  <c r="J12" i="16" s="1"/>
  <c r="T36" i="6"/>
  <c r="J11" i="16" s="1"/>
  <c r="T38" i="6"/>
  <c r="J13" i="16" s="1"/>
  <c r="AN91" i="6"/>
  <c r="BA96" i="6"/>
  <c r="U92" i="14" s="1"/>
  <c r="AM27" i="6"/>
  <c r="AM25" i="6" s="1"/>
  <c r="AM29" i="6" s="1"/>
  <c r="AM30" i="6" s="1"/>
  <c r="AM35" i="6" s="1"/>
  <c r="G65" i="14" s="1"/>
  <c r="AL34" i="6"/>
  <c r="F64" i="14" s="1"/>
  <c r="AQ91" i="6"/>
  <c r="K90" i="14" s="1"/>
  <c r="BN72" i="6"/>
  <c r="X106" i="6"/>
  <c r="AG134" i="6"/>
  <c r="AG139" i="6" s="1"/>
  <c r="AG142" i="6" s="1"/>
  <c r="BA90" i="6"/>
  <c r="U79" i="14"/>
  <c r="U78" i="14" s="1"/>
  <c r="BO56" i="6"/>
  <c r="BO72" i="6" s="1"/>
  <c r="T114" i="6"/>
  <c r="T28" i="6"/>
  <c r="T17" i="6"/>
  <c r="T18" i="6"/>
  <c r="T19" i="6"/>
  <c r="AR96" i="6"/>
  <c r="L92" i="14" s="1"/>
  <c r="AR100" i="6"/>
  <c r="L96" i="14" s="1"/>
  <c r="L79" i="14"/>
  <c r="L78" i="14" s="1"/>
  <c r="BI61" i="6"/>
  <c r="BI77" i="6" s="1"/>
  <c r="CJ59" i="6"/>
  <c r="CK59" i="6" s="1"/>
  <c r="T115" i="6"/>
  <c r="Q68" i="6"/>
  <c r="G52" i="16" s="1"/>
  <c r="CB58" i="6"/>
  <c r="AV74" i="14" s="1"/>
  <c r="BC60" i="6"/>
  <c r="CA74" i="6"/>
  <c r="Q90" i="6"/>
  <c r="AV91" i="6"/>
  <c r="P90" i="14" s="1"/>
  <c r="BN77" i="6"/>
  <c r="AX91" i="6"/>
  <c r="R90" i="14" s="1"/>
  <c r="AP89" i="6"/>
  <c r="AP91" i="6" s="1"/>
  <c r="J90" i="14" s="1"/>
  <c r="BB127" i="6"/>
  <c r="BB140" i="6" s="1"/>
  <c r="Q100" i="6"/>
  <c r="C96" i="14" s="1"/>
  <c r="BH77" i="6"/>
  <c r="CJ127" i="6"/>
  <c r="CJ140" i="6" s="1"/>
  <c r="AA77" i="14"/>
  <c r="BL127" i="6"/>
  <c r="BL140" i="6" s="1"/>
  <c r="AB135" i="6"/>
  <c r="AL8" i="6"/>
  <c r="AL10" i="6" s="1"/>
  <c r="Z135" i="6"/>
  <c r="T113" i="6"/>
  <c r="T111" i="6"/>
  <c r="AZ91" i="6"/>
  <c r="T90" i="14" s="1"/>
  <c r="AI127" i="6"/>
  <c r="AI140" i="6" s="1"/>
  <c r="T112" i="6"/>
  <c r="AR84" i="6"/>
  <c r="Q84" i="6" s="1"/>
  <c r="P105" i="6"/>
  <c r="P106" i="6" s="1"/>
  <c r="AJ91" i="6"/>
  <c r="AJ103" i="6" s="1"/>
  <c r="E60" i="14"/>
  <c r="E63" i="14" s="1"/>
  <c r="AB128" i="5"/>
  <c r="AO98" i="5"/>
  <c r="AJ117" i="5"/>
  <c r="BP126" i="5"/>
  <c r="G37" i="16"/>
  <c r="C95" i="14"/>
  <c r="AK89" i="6"/>
  <c r="AK91" i="6" s="1"/>
  <c r="CF83" i="5"/>
  <c r="AN96" i="5"/>
  <c r="AL96" i="5"/>
  <c r="AV96" i="5"/>
  <c r="AW96" i="5"/>
  <c r="BL96" i="5"/>
  <c r="BM96" i="5"/>
  <c r="BW96" i="5"/>
  <c r="BB96" i="5"/>
  <c r="AP96" i="5"/>
  <c r="BK96" i="5"/>
  <c r="BJ96" i="5"/>
  <c r="AU96" i="5"/>
  <c r="G96" i="5"/>
  <c r="H96" i="5" s="1"/>
  <c r="I96" i="5" s="1"/>
  <c r="AO96" i="5"/>
  <c r="BA96" i="5"/>
  <c r="AR96" i="5"/>
  <c r="BD96" i="5"/>
  <c r="BY96" i="5"/>
  <c r="BZ96" i="5"/>
  <c r="BI96" i="5"/>
  <c r="BT96" i="5"/>
  <c r="AZ96" i="5"/>
  <c r="AM96" i="5"/>
  <c r="BE96" i="5"/>
  <c r="BF96" i="5"/>
  <c r="BP96" i="5"/>
  <c r="CB96" i="5"/>
  <c r="BQ96" i="5"/>
  <c r="BR96" i="5"/>
  <c r="BV96" i="5"/>
  <c r="CC96" i="5"/>
  <c r="AI96" i="5"/>
  <c r="AK96" i="5"/>
  <c r="AS96" i="5"/>
  <c r="BS96" i="5"/>
  <c r="BC96" i="5"/>
  <c r="BX96" i="5"/>
  <c r="AT96" i="5"/>
  <c r="AY96" i="5"/>
  <c r="AH96" i="5"/>
  <c r="BU96" i="5"/>
  <c r="BH96" i="5"/>
  <c r="AX96" i="5"/>
  <c r="BN96" i="5"/>
  <c r="AQ96" i="5"/>
  <c r="BO96" i="5"/>
  <c r="AJ96" i="5"/>
  <c r="CA96" i="5"/>
  <c r="BG96" i="5"/>
  <c r="CH85" i="5"/>
  <c r="CH122" i="5"/>
  <c r="AE126" i="5"/>
  <c r="CG94" i="5"/>
  <c r="BA77" i="5"/>
  <c r="CG70" i="5"/>
  <c r="CH70" i="5"/>
  <c r="CI70" i="5"/>
  <c r="AH77" i="14"/>
  <c r="BP127" i="6"/>
  <c r="BP140" i="6" s="1"/>
  <c r="R123" i="6"/>
  <c r="R126" i="6"/>
  <c r="Q122" i="6"/>
  <c r="R117" i="6"/>
  <c r="Y106" i="6"/>
  <c r="BJ108" i="5"/>
  <c r="AY88" i="5"/>
  <c r="AX88" i="5"/>
  <c r="AP88" i="5"/>
  <c r="BD88" i="5"/>
  <c r="BW88" i="5"/>
  <c r="AM88" i="5"/>
  <c r="BP88" i="5"/>
  <c r="AO88" i="5"/>
  <c r="AR87" i="5"/>
  <c r="BA87" i="5"/>
  <c r="BX87" i="5"/>
  <c r="BO87" i="5"/>
  <c r="BO88" i="5" s="1"/>
  <c r="CB87" i="5"/>
  <c r="AO87" i="5"/>
  <c r="BE87" i="5"/>
  <c r="CC87" i="5"/>
  <c r="CC88" i="5" s="1"/>
  <c r="AN87" i="5"/>
  <c r="AN88" i="5" s="1"/>
  <c r="AT87" i="5"/>
  <c r="CA87" i="5"/>
  <c r="AW87" i="5"/>
  <c r="AW88" i="5" s="1"/>
  <c r="AR87" i="6"/>
  <c r="Q87" i="6" s="1"/>
  <c r="AE134" i="6"/>
  <c r="AE106" i="6"/>
  <c r="AS89" i="6"/>
  <c r="AS91" i="6" s="1"/>
  <c r="BH57" i="6"/>
  <c r="BG73" i="6"/>
  <c r="AA73" i="14"/>
  <c r="Q73" i="6"/>
  <c r="D93" i="14"/>
  <c r="H35" i="16"/>
  <c r="AI89" i="6"/>
  <c r="AI91" i="6" s="1"/>
  <c r="CI79" i="5"/>
  <c r="AY89" i="6"/>
  <c r="AY91" i="6" s="1"/>
  <c r="AH83" i="5"/>
  <c r="AJ83" i="5"/>
  <c r="CG83" i="5" s="1"/>
  <c r="AI83" i="5"/>
  <c r="CF102" i="5"/>
  <c r="V108" i="5"/>
  <c r="BF120" i="5"/>
  <c r="BT120" i="5"/>
  <c r="AQ120" i="5"/>
  <c r="AN120" i="5"/>
  <c r="AU120" i="5"/>
  <c r="BY120" i="5"/>
  <c r="BE120" i="5"/>
  <c r="AS120" i="5"/>
  <c r="BS120" i="5"/>
  <c r="AI120" i="5"/>
  <c r="AZ120" i="5"/>
  <c r="BM120" i="5"/>
  <c r="AY120" i="5"/>
  <c r="AY126" i="5" s="1"/>
  <c r="BG120" i="5"/>
  <c r="BB120" i="5"/>
  <c r="BR120" i="5"/>
  <c r="BO120" i="5"/>
  <c r="BO126" i="5" s="1"/>
  <c r="AO120" i="5"/>
  <c r="AL120" i="5"/>
  <c r="AT120" i="5"/>
  <c r="BA120" i="5"/>
  <c r="BL120" i="5"/>
  <c r="BN120" i="5"/>
  <c r="AK120" i="5"/>
  <c r="CA120" i="5"/>
  <c r="CA126" i="5" s="1"/>
  <c r="BP120" i="5"/>
  <c r="AH120" i="5"/>
  <c r="AP120" i="5"/>
  <c r="AV120" i="5"/>
  <c r="CB120" i="5"/>
  <c r="AM120" i="5"/>
  <c r="BH120" i="5"/>
  <c r="BQ120" i="5"/>
  <c r="BQ126" i="5" s="1"/>
  <c r="BV120" i="5"/>
  <c r="AR120" i="5"/>
  <c r="BX120" i="5"/>
  <c r="BD120" i="5"/>
  <c r="BD126" i="5" s="1"/>
  <c r="AJ120" i="5"/>
  <c r="BU120" i="5"/>
  <c r="BZ120" i="5"/>
  <c r="BI120" i="5"/>
  <c r="BI126" i="5" s="1"/>
  <c r="AW120" i="5"/>
  <c r="BJ120" i="5"/>
  <c r="G120" i="5"/>
  <c r="H120" i="5" s="1"/>
  <c r="I120" i="5" s="1"/>
  <c r="BK120" i="5"/>
  <c r="CC120" i="5"/>
  <c r="BC120" i="5"/>
  <c r="AX120" i="5"/>
  <c r="BW120" i="5"/>
  <c r="G124" i="5"/>
  <c r="H124" i="5" s="1"/>
  <c r="I124" i="5" s="1"/>
  <c r="BX124" i="5"/>
  <c r="CC124" i="5"/>
  <c r="BA124" i="5"/>
  <c r="CA124" i="5"/>
  <c r="AP124" i="5"/>
  <c r="AQ124" i="5"/>
  <c r="BT124" i="5"/>
  <c r="BH124" i="5"/>
  <c r="BS124" i="5"/>
  <c r="BQ124" i="5"/>
  <c r="BG124" i="5"/>
  <c r="BC124" i="5"/>
  <c r="BE124" i="5"/>
  <c r="AI124" i="5"/>
  <c r="BI124" i="5"/>
  <c r="AV124" i="5"/>
  <c r="BO124" i="5"/>
  <c r="BK124" i="5"/>
  <c r="AZ124" i="5"/>
  <c r="AZ126" i="5" s="1"/>
  <c r="AJ124" i="5"/>
  <c r="AS124" i="5"/>
  <c r="BP124" i="5"/>
  <c r="BY124" i="5"/>
  <c r="BY126" i="5" s="1"/>
  <c r="BB124" i="5"/>
  <c r="BW124" i="5"/>
  <c r="BV124" i="5"/>
  <c r="AX124" i="5"/>
  <c r="AK124" i="5"/>
  <c r="BJ124" i="5"/>
  <c r="AM124" i="5"/>
  <c r="BL124" i="5"/>
  <c r="BL126" i="5" s="1"/>
  <c r="CB124" i="5"/>
  <c r="BD124" i="5"/>
  <c r="AY124" i="5"/>
  <c r="BM124" i="5"/>
  <c r="BM126" i="5" s="1"/>
  <c r="AL124" i="5"/>
  <c r="BU124" i="5"/>
  <c r="AW124" i="5"/>
  <c r="AU124" i="5"/>
  <c r="BR124" i="5"/>
  <c r="AO124" i="5"/>
  <c r="AN124" i="5"/>
  <c r="AT124" i="5"/>
  <c r="CH124" i="5" s="1"/>
  <c r="BZ124" i="5"/>
  <c r="AH124" i="5"/>
  <c r="AR124" i="5"/>
  <c r="BF124" i="5"/>
  <c r="CI124" i="5" s="1"/>
  <c r="BN124" i="5"/>
  <c r="CJ85" i="5"/>
  <c r="CJ125" i="5"/>
  <c r="O92" i="14"/>
  <c r="AA77" i="5"/>
  <c r="AD77" i="5"/>
  <c r="AD128" i="5" s="1"/>
  <c r="W77" i="5"/>
  <c r="AZ74" i="5"/>
  <c r="AZ77" i="5" s="1"/>
  <c r="BD74" i="5"/>
  <c r="AK74" i="5"/>
  <c r="AU74" i="5"/>
  <c r="AU77" i="5" s="1"/>
  <c r="BJ74" i="5"/>
  <c r="AW74" i="5"/>
  <c r="AW77" i="5" s="1"/>
  <c r="BR74" i="5"/>
  <c r="AN74" i="5"/>
  <c r="BW74" i="5"/>
  <c r="BW77" i="5" s="1"/>
  <c r="BL74" i="5"/>
  <c r="AP74" i="5"/>
  <c r="G74" i="5"/>
  <c r="H74" i="5" s="1"/>
  <c r="I74" i="5" s="1"/>
  <c r="AX74" i="5"/>
  <c r="AX77" i="5" s="1"/>
  <c r="AO74" i="5"/>
  <c r="BB74" i="5"/>
  <c r="BK74" i="5"/>
  <c r="BK77" i="5" s="1"/>
  <c r="BE74" i="5"/>
  <c r="BQ74" i="5"/>
  <c r="BH74" i="5"/>
  <c r="BH77" i="5" s="1"/>
  <c r="AS74" i="5"/>
  <c r="AS77" i="5" s="1"/>
  <c r="BY74" i="5"/>
  <c r="BT74" i="5"/>
  <c r="BX74" i="5"/>
  <c r="BX77" i="5" s="1"/>
  <c r="AH74" i="5"/>
  <c r="BG74" i="5"/>
  <c r="AV74" i="5"/>
  <c r="BM74" i="5"/>
  <c r="BM77" i="5" s="1"/>
  <c r="AL74" i="5"/>
  <c r="AL77" i="5" s="1"/>
  <c r="BO74" i="5"/>
  <c r="BA74" i="5"/>
  <c r="BU74" i="5"/>
  <c r="BZ74" i="5"/>
  <c r="BZ77" i="5" s="1"/>
  <c r="BV74" i="5"/>
  <c r="CC74" i="5"/>
  <c r="AR74" i="5"/>
  <c r="AT74" i="5"/>
  <c r="CH74" i="5" s="1"/>
  <c r="AY74" i="5"/>
  <c r="CB74" i="5"/>
  <c r="CB77" i="5" s="1"/>
  <c r="BS74" i="5"/>
  <c r="AM74" i="5"/>
  <c r="AM77" i="5" s="1"/>
  <c r="AJ74" i="5"/>
  <c r="BC74" i="5"/>
  <c r="AQ74" i="5"/>
  <c r="BF74" i="5"/>
  <c r="CI74" i="5" s="1"/>
  <c r="BP74" i="5"/>
  <c r="BP77" i="5" s="1"/>
  <c r="BP128" i="5" s="1"/>
  <c r="AI74" i="5"/>
  <c r="BN74" i="5"/>
  <c r="CA74" i="5"/>
  <c r="BI74" i="5"/>
  <c r="BI77" i="5" s="1"/>
  <c r="Y126" i="5"/>
  <c r="Y128" i="5" s="1"/>
  <c r="CJ95" i="5"/>
  <c r="W126" i="5"/>
  <c r="BP119" i="5"/>
  <c r="AN119" i="5"/>
  <c r="AN126" i="5" s="1"/>
  <c r="BL119" i="5"/>
  <c r="BT119" i="5"/>
  <c r="BD119" i="5"/>
  <c r="AU119" i="5"/>
  <c r="AU126" i="5" s="1"/>
  <c r="AZ119" i="5"/>
  <c r="BH119" i="5"/>
  <c r="BH126" i="5" s="1"/>
  <c r="AQ119" i="5"/>
  <c r="AY119" i="5"/>
  <c r="BX119" i="5"/>
  <c r="BK119" i="5"/>
  <c r="BK126" i="5" s="1"/>
  <c r="BB119" i="5"/>
  <c r="AO119" i="5"/>
  <c r="AO126" i="5" s="1"/>
  <c r="BU119" i="5"/>
  <c r="BU126" i="5" s="1"/>
  <c r="AX119" i="5"/>
  <c r="AK119" i="5"/>
  <c r="BY119" i="5"/>
  <c r="CB119" i="5"/>
  <c r="CB126" i="5" s="1"/>
  <c r="AJ119" i="5"/>
  <c r="AJ126" i="5" s="1"/>
  <c r="AL119" i="5"/>
  <c r="BZ119" i="5"/>
  <c r="BZ126" i="5" s="1"/>
  <c r="CC119" i="5"/>
  <c r="BN119" i="5"/>
  <c r="BN126" i="5" s="1"/>
  <c r="AS119" i="5"/>
  <c r="AM119" i="5"/>
  <c r="AM126" i="5" s="1"/>
  <c r="BC119" i="5"/>
  <c r="BS119" i="5"/>
  <c r="AT119" i="5"/>
  <c r="AW119" i="5"/>
  <c r="AW126" i="5" s="1"/>
  <c r="AH119" i="5"/>
  <c r="BV119" i="5"/>
  <c r="BV126" i="5" s="1"/>
  <c r="BA119" i="5"/>
  <c r="BW119" i="5"/>
  <c r="BW126" i="5" s="1"/>
  <c r="BO119" i="5"/>
  <c r="BG119" i="5"/>
  <c r="AR119" i="5"/>
  <c r="BE119" i="5"/>
  <c r="BQ119" i="5"/>
  <c r="AP119" i="5"/>
  <c r="AP126" i="5" s="1"/>
  <c r="AV119" i="5"/>
  <c r="AI119" i="5"/>
  <c r="BM119" i="5"/>
  <c r="G119" i="5"/>
  <c r="H119" i="5" s="1"/>
  <c r="I119" i="5" s="1"/>
  <c r="CA119" i="5"/>
  <c r="BJ119" i="5"/>
  <c r="BJ126" i="5" s="1"/>
  <c r="BI119" i="5"/>
  <c r="BF119" i="5"/>
  <c r="CI119" i="5" s="1"/>
  <c r="BR119" i="5"/>
  <c r="CF111" i="5"/>
  <c r="J128" i="5"/>
  <c r="CE77" i="5"/>
  <c r="CI81" i="5"/>
  <c r="BB77" i="5"/>
  <c r="BG77" i="5"/>
  <c r="AV77" i="5"/>
  <c r="AQ77" i="5"/>
  <c r="AY77" i="5"/>
  <c r="BA126" i="5"/>
  <c r="AQ126" i="5"/>
  <c r="D94" i="14"/>
  <c r="H36" i="16"/>
  <c r="E94" i="14"/>
  <c r="I36" i="16"/>
  <c r="G11" i="11"/>
  <c r="B21" i="11"/>
  <c r="E37" i="12"/>
  <c r="D39" i="12"/>
  <c r="D40" i="12" s="1"/>
  <c r="D41" i="12" s="1"/>
  <c r="AI88" i="5"/>
  <c r="CG79" i="5"/>
  <c r="Y134" i="6"/>
  <c r="Y139" i="6" s="1"/>
  <c r="Y142" i="6" s="1"/>
  <c r="CA77" i="5"/>
  <c r="BL77" i="5"/>
  <c r="BU77" i="5"/>
  <c r="BT77" i="5"/>
  <c r="CI114" i="5"/>
  <c r="AR126" i="5"/>
  <c r="AR128" i="5" s="1"/>
  <c r="CC126" i="5"/>
  <c r="BG126" i="5"/>
  <c r="AX126" i="5"/>
  <c r="AR88" i="5"/>
  <c r="AS88" i="5"/>
  <c r="CA88" i="5"/>
  <c r="AL88" i="5"/>
  <c r="AK87" i="5"/>
  <c r="BB87" i="5"/>
  <c r="G87" i="5"/>
  <c r="H87" i="5" s="1"/>
  <c r="I87" i="5" s="1"/>
  <c r="AJ87" i="5"/>
  <c r="AZ87" i="5"/>
  <c r="AZ88" i="5" s="1"/>
  <c r="BV87" i="5"/>
  <c r="BV88" i="5" s="1"/>
  <c r="AH87" i="5"/>
  <c r="AU87" i="5"/>
  <c r="AP87" i="5"/>
  <c r="BH87" i="5"/>
  <c r="BH88" i="5" s="1"/>
  <c r="AQ87" i="5"/>
  <c r="AQ88" i="5" s="1"/>
  <c r="BC87" i="5"/>
  <c r="Q126" i="6"/>
  <c r="AO89" i="6"/>
  <c r="AO91" i="6" s="1"/>
  <c r="F24" i="16"/>
  <c r="F26" i="16" s="1"/>
  <c r="F28" i="16" s="1"/>
  <c r="P47" i="6"/>
  <c r="E93" i="14"/>
  <c r="I35" i="16"/>
  <c r="C94" i="14"/>
  <c r="G36" i="16"/>
  <c r="BQ76" i="6"/>
  <c r="BR60" i="6"/>
  <c r="AK76" i="14"/>
  <c r="X88" i="5"/>
  <c r="CF79" i="5"/>
  <c r="AW89" i="6"/>
  <c r="AW91" i="6" s="1"/>
  <c r="Q90" i="14" s="1"/>
  <c r="CF93" i="5"/>
  <c r="CF96" i="5"/>
  <c r="X108" i="5"/>
  <c r="AR105" i="5"/>
  <c r="AM105" i="5"/>
  <c r="BK105" i="5"/>
  <c r="BY105" i="5"/>
  <c r="AW105" i="5"/>
  <c r="BE105" i="5"/>
  <c r="CB105" i="5"/>
  <c r="AS105" i="5"/>
  <c r="BP105" i="5"/>
  <c r="AY105" i="5"/>
  <c r="AZ105" i="5"/>
  <c r="AH105" i="5"/>
  <c r="AJ105" i="5"/>
  <c r="BG105" i="5"/>
  <c r="BZ105" i="5"/>
  <c r="BC105" i="5"/>
  <c r="CA105" i="5"/>
  <c r="BH105" i="5"/>
  <c r="BR105" i="5"/>
  <c r="BT105" i="5"/>
  <c r="BS105" i="5"/>
  <c r="AN105" i="5"/>
  <c r="AL105" i="5"/>
  <c r="BO105" i="5"/>
  <c r="G105" i="5"/>
  <c r="H105" i="5" s="1"/>
  <c r="I105" i="5" s="1"/>
  <c r="BD105" i="5"/>
  <c r="CC105" i="5"/>
  <c r="BL105" i="5"/>
  <c r="AV105" i="5"/>
  <c r="BB105" i="5"/>
  <c r="BV105" i="5"/>
  <c r="AQ105" i="5"/>
  <c r="AU105" i="5"/>
  <c r="AO105" i="5"/>
  <c r="BA105" i="5"/>
  <c r="BF105" i="5"/>
  <c r="BJ105" i="5"/>
  <c r="AT105" i="5"/>
  <c r="CH105" i="5" s="1"/>
  <c r="AX105" i="5"/>
  <c r="AP105" i="5"/>
  <c r="BU105" i="5"/>
  <c r="AK105" i="5"/>
  <c r="BI105" i="5"/>
  <c r="AI105" i="5"/>
  <c r="BM105" i="5"/>
  <c r="BW105" i="5"/>
  <c r="BN105" i="5"/>
  <c r="BX105" i="5"/>
  <c r="BQ105" i="5"/>
  <c r="CI85" i="5"/>
  <c r="AE128" i="5"/>
  <c r="X77" i="5"/>
  <c r="AA98" i="5"/>
  <c r="CF98" i="5" s="1"/>
  <c r="Z126" i="5"/>
  <c r="AA126" i="5"/>
  <c r="CE98" i="5"/>
  <c r="K128" i="5"/>
  <c r="L128" i="5"/>
  <c r="M128" i="5"/>
  <c r="AJ77" i="5"/>
  <c r="CG81" i="5"/>
  <c r="AI77" i="5"/>
  <c r="BJ77" i="5"/>
  <c r="BC77" i="5"/>
  <c r="BC128" i="5" s="1"/>
  <c r="BD77" i="5"/>
  <c r="CJ70" i="5"/>
  <c r="V88" i="5"/>
  <c r="CF88" i="5" s="1"/>
  <c r="Q93" i="6"/>
  <c r="G32" i="16" s="1"/>
  <c r="BV77" i="5"/>
  <c r="CC77" i="5"/>
  <c r="AL126" i="5"/>
  <c r="AS126" i="5"/>
  <c r="BT126" i="5"/>
  <c r="AU88" i="5"/>
  <c r="BE88" i="5"/>
  <c r="BC88" i="5"/>
  <c r="AR111" i="5"/>
  <c r="BG111" i="5"/>
  <c r="AL111" i="5"/>
  <c r="AL117" i="5" s="1"/>
  <c r="AZ111" i="5"/>
  <c r="AN111" i="5"/>
  <c r="AP111" i="5"/>
  <c r="BM111" i="5"/>
  <c r="BM117" i="5" s="1"/>
  <c r="BR111" i="5"/>
  <c r="AH111" i="5"/>
  <c r="BP111" i="5"/>
  <c r="BL111" i="5"/>
  <c r="BL117" i="5" s="1"/>
  <c r="BL128" i="5" s="1"/>
  <c r="BY111" i="5"/>
  <c r="BW111" i="5"/>
  <c r="BA111" i="5"/>
  <c r="AY111" i="5"/>
  <c r="AM111" i="5"/>
  <c r="AX111" i="5"/>
  <c r="BH111" i="5"/>
  <c r="BB111" i="5"/>
  <c r="BB117" i="5" s="1"/>
  <c r="BN111" i="5"/>
  <c r="BT111" i="5"/>
  <c r="AV111" i="5"/>
  <c r="BV111" i="5"/>
  <c r="BV117" i="5" s="1"/>
  <c r="G111" i="5"/>
  <c r="H111" i="5" s="1"/>
  <c r="I111" i="5" s="1"/>
  <c r="CB111" i="5"/>
  <c r="AS111" i="5"/>
  <c r="AO111" i="5"/>
  <c r="AJ111" i="5"/>
  <c r="BO111" i="5"/>
  <c r="BC111" i="5"/>
  <c r="BS111" i="5"/>
  <c r="BS117" i="5" s="1"/>
  <c r="BD111" i="5"/>
  <c r="BZ111" i="5"/>
  <c r="AW111" i="5"/>
  <c r="BE111" i="5"/>
  <c r="BQ111" i="5"/>
  <c r="BI111" i="5"/>
  <c r="BU111" i="5"/>
  <c r="AT111" i="5"/>
  <c r="CH111" i="5" s="1"/>
  <c r="AK111" i="5"/>
  <c r="BX111" i="5"/>
  <c r="CC111" i="5"/>
  <c r="BK111" i="5"/>
  <c r="BK117" i="5" s="1"/>
  <c r="AI111" i="5"/>
  <c r="AI117" i="5" s="1"/>
  <c r="AU111" i="5"/>
  <c r="CA111" i="5"/>
  <c r="BJ111" i="5"/>
  <c r="AQ111" i="5"/>
  <c r="BF111" i="5"/>
  <c r="CI95" i="5"/>
  <c r="Z128" i="5"/>
  <c r="CF70" i="5"/>
  <c r="V77" i="5"/>
  <c r="CF117" i="5"/>
  <c r="Q121" i="6"/>
  <c r="BU127" i="6"/>
  <c r="BU140" i="6" s="1"/>
  <c r="BN127" i="6"/>
  <c r="BN140" i="6" s="1"/>
  <c r="CL127" i="6"/>
  <c r="CL140" i="6" s="1"/>
  <c r="AM127" i="6"/>
  <c r="AM140" i="6" s="1"/>
  <c r="R125" i="6"/>
  <c r="BS77" i="5"/>
  <c r="BY77" i="5"/>
  <c r="BQ77" i="5"/>
  <c r="BL108" i="5"/>
  <c r="BB126" i="5"/>
  <c r="AV126" i="5"/>
  <c r="BX126" i="5"/>
  <c r="BS126" i="5"/>
  <c r="BC126" i="5"/>
  <c r="BE126" i="5"/>
  <c r="BJ88" i="5"/>
  <c r="BG88" i="5"/>
  <c r="BA88" i="5"/>
  <c r="BS88" i="5"/>
  <c r="CB88" i="5"/>
  <c r="BL88" i="5"/>
  <c r="BK88" i="5"/>
  <c r="BN87" i="5"/>
  <c r="BN88" i="5" s="1"/>
  <c r="BL87" i="5"/>
  <c r="BP87" i="5"/>
  <c r="BM87" i="5"/>
  <c r="BM88" i="5" s="1"/>
  <c r="BI87" i="5"/>
  <c r="BI88" i="5" s="1"/>
  <c r="BR87" i="5"/>
  <c r="BK87" i="5"/>
  <c r="AV87" i="5"/>
  <c r="CH87" i="5" s="1"/>
  <c r="BT87" i="5"/>
  <c r="BT88" i="5" s="1"/>
  <c r="BT128" i="5" s="1"/>
  <c r="AS87" i="5"/>
  <c r="BY87" i="5"/>
  <c r="BY88" i="5" s="1"/>
  <c r="BZ87" i="5"/>
  <c r="BZ88" i="5" s="1"/>
  <c r="G35" i="16"/>
  <c r="C93" i="14"/>
  <c r="AL89" i="6"/>
  <c r="AL91" i="6" s="1"/>
  <c r="E95" i="14"/>
  <c r="I37" i="16"/>
  <c r="U10" i="6"/>
  <c r="T143" i="6"/>
  <c r="T108" i="6"/>
  <c r="T82" i="6"/>
  <c r="T132" i="6"/>
  <c r="T101" i="6"/>
  <c r="T97" i="6"/>
  <c r="F93" i="14" s="1"/>
  <c r="T83" i="6"/>
  <c r="T98" i="6"/>
  <c r="T99" i="6"/>
  <c r="T78" i="6"/>
  <c r="V73" i="14"/>
  <c r="BB68" i="6"/>
  <c r="D63" i="14"/>
  <c r="D71" i="14"/>
  <c r="D83" i="14"/>
  <c r="CH79" i="5"/>
  <c r="AU89" i="6"/>
  <c r="AU91" i="6" s="1"/>
  <c r="O90" i="14" s="1"/>
  <c r="BZ93" i="5"/>
  <c r="AR93" i="5"/>
  <c r="AR98" i="5" s="1"/>
  <c r="AZ93" i="5"/>
  <c r="AZ98" i="5" s="1"/>
  <c r="BP93" i="5"/>
  <c r="BP98" i="5" s="1"/>
  <c r="BI93" i="5"/>
  <c r="BI98" i="5" s="1"/>
  <c r="BJ93" i="5"/>
  <c r="AY93" i="5"/>
  <c r="AY98" i="5" s="1"/>
  <c r="AH93" i="5"/>
  <c r="BT93" i="5"/>
  <c r="BT98" i="5" s="1"/>
  <c r="BB93" i="5"/>
  <c r="BB98" i="5" s="1"/>
  <c r="AP93" i="5"/>
  <c r="AP98" i="5" s="1"/>
  <c r="BS93" i="5"/>
  <c r="CB93" i="5"/>
  <c r="BX93" i="5"/>
  <c r="BX98" i="5" s="1"/>
  <c r="BG93" i="5"/>
  <c r="BG98" i="5" s="1"/>
  <c r="BD93" i="5"/>
  <c r="BD98" i="5" s="1"/>
  <c r="BA93" i="5"/>
  <c r="BY93" i="5"/>
  <c r="BY98" i="5" s="1"/>
  <c r="AU93" i="5"/>
  <c r="AU98" i="5" s="1"/>
  <c r="AX93" i="5"/>
  <c r="AN93" i="5"/>
  <c r="AN98" i="5" s="1"/>
  <c r="G93" i="5"/>
  <c r="H93" i="5" s="1"/>
  <c r="I93" i="5" s="1"/>
  <c r="CA93" i="5"/>
  <c r="CA98" i="5" s="1"/>
  <c r="CA128" i="5" s="1"/>
  <c r="AJ93" i="5"/>
  <c r="AJ98" i="5" s="1"/>
  <c r="BE93" i="5"/>
  <c r="BE98" i="5" s="1"/>
  <c r="AK93" i="5"/>
  <c r="AK98" i="5" s="1"/>
  <c r="AQ93" i="5"/>
  <c r="AQ98" i="5" s="1"/>
  <c r="BN93" i="5"/>
  <c r="BN98" i="5" s="1"/>
  <c r="BR93" i="5"/>
  <c r="AW93" i="5"/>
  <c r="AW98" i="5" s="1"/>
  <c r="AI93" i="5"/>
  <c r="AI98" i="5" s="1"/>
  <c r="BV93" i="5"/>
  <c r="BV98" i="5" s="1"/>
  <c r="BO93" i="5"/>
  <c r="BO98" i="5" s="1"/>
  <c r="BK93" i="5"/>
  <c r="BK98" i="5" s="1"/>
  <c r="BQ93" i="5"/>
  <c r="BQ98" i="5" s="1"/>
  <c r="CC93" i="5"/>
  <c r="BF93" i="5"/>
  <c r="AM93" i="5"/>
  <c r="AM98" i="5" s="1"/>
  <c r="BC93" i="5"/>
  <c r="BC98" i="5" s="1"/>
  <c r="AO93" i="5"/>
  <c r="AT93" i="5"/>
  <c r="BW93" i="5"/>
  <c r="AL93" i="5"/>
  <c r="AL98" i="5" s="1"/>
  <c r="AS93" i="5"/>
  <c r="AS98" i="5" s="1"/>
  <c r="BM93" i="5"/>
  <c r="BM98" i="5" s="1"/>
  <c r="BU93" i="5"/>
  <c r="BU98" i="5" s="1"/>
  <c r="BH93" i="5"/>
  <c r="BH98" i="5" s="1"/>
  <c r="AV93" i="5"/>
  <c r="BL93" i="5"/>
  <c r="BL98" i="5" s="1"/>
  <c r="Y108" i="5"/>
  <c r="AI102" i="5"/>
  <c r="AI108" i="5" s="1"/>
  <c r="AH102" i="5"/>
  <c r="AV102" i="5"/>
  <c r="AV108" i="5" s="1"/>
  <c r="BF102" i="5"/>
  <c r="BR102" i="5"/>
  <c r="AN102" i="5"/>
  <c r="BL102" i="5"/>
  <c r="BX102" i="5"/>
  <c r="BX108" i="5" s="1"/>
  <c r="BY102" i="5"/>
  <c r="BY108" i="5" s="1"/>
  <c r="BE102" i="5"/>
  <c r="BI102" i="5"/>
  <c r="BI108" i="5" s="1"/>
  <c r="BK102" i="5"/>
  <c r="BK108" i="5" s="1"/>
  <c r="AL102" i="5"/>
  <c r="AL108" i="5" s="1"/>
  <c r="AO102" i="5"/>
  <c r="AW102" i="5"/>
  <c r="AW108" i="5" s="1"/>
  <c r="AK102" i="5"/>
  <c r="BS102" i="5"/>
  <c r="BS108" i="5" s="1"/>
  <c r="BG102" i="5"/>
  <c r="BM102" i="5"/>
  <c r="BM108" i="5" s="1"/>
  <c r="BZ102" i="5"/>
  <c r="BZ108" i="5" s="1"/>
  <c r="AQ102" i="5"/>
  <c r="AQ108" i="5" s="1"/>
  <c r="CC102" i="5"/>
  <c r="CC108" i="5" s="1"/>
  <c r="BN102" i="5"/>
  <c r="BN108" i="5" s="1"/>
  <c r="BU102" i="5"/>
  <c r="BU108" i="5" s="1"/>
  <c r="AU102" i="5"/>
  <c r="AU108" i="5" s="1"/>
  <c r="AX102" i="5"/>
  <c r="AX108" i="5" s="1"/>
  <c r="BJ102" i="5"/>
  <c r="BA102" i="5"/>
  <c r="BA108" i="5" s="1"/>
  <c r="BB102" i="5"/>
  <c r="BB108" i="5" s="1"/>
  <c r="BQ102" i="5"/>
  <c r="BQ108" i="5" s="1"/>
  <c r="AP102" i="5"/>
  <c r="AP108" i="5" s="1"/>
  <c r="AJ102" i="5"/>
  <c r="AJ108" i="5" s="1"/>
  <c r="AZ102" i="5"/>
  <c r="AZ108" i="5" s="1"/>
  <c r="BW102" i="5"/>
  <c r="BT102" i="5"/>
  <c r="BT108" i="5" s="1"/>
  <c r="AY102" i="5"/>
  <c r="AY108" i="5" s="1"/>
  <c r="BP102" i="5"/>
  <c r="BP108" i="5" s="1"/>
  <c r="BC102" i="5"/>
  <c r="BC108" i="5" s="1"/>
  <c r="CB102" i="5"/>
  <c r="CB108" i="5" s="1"/>
  <c r="BV102" i="5"/>
  <c r="BV108" i="5" s="1"/>
  <c r="BD102" i="5"/>
  <c r="BD108" i="5" s="1"/>
  <c r="AT102" i="5"/>
  <c r="AS102" i="5"/>
  <c r="AS108" i="5" s="1"/>
  <c r="G102" i="5"/>
  <c r="H102" i="5" s="1"/>
  <c r="I102" i="5" s="1"/>
  <c r="AR102" i="5"/>
  <c r="AR108" i="5" s="1"/>
  <c r="BO102" i="5"/>
  <c r="BO108" i="5" s="1"/>
  <c r="AM102" i="5"/>
  <c r="CA102" i="5"/>
  <c r="CA108" i="5" s="1"/>
  <c r="BH102" i="5"/>
  <c r="BH108" i="5" s="1"/>
  <c r="CF105" i="5"/>
  <c r="CF124" i="5"/>
  <c r="CG85" i="5"/>
  <c r="CG125" i="5"/>
  <c r="CH125" i="5"/>
  <c r="V126" i="5"/>
  <c r="CF119" i="5"/>
  <c r="D95" i="14"/>
  <c r="H37" i="16"/>
  <c r="AF77" i="5"/>
  <c r="AF128" i="5" s="1"/>
  <c r="AG128" i="5"/>
  <c r="CI125" i="5"/>
  <c r="AC126" i="5"/>
  <c r="AG126" i="5"/>
  <c r="CI94" i="5"/>
  <c r="CE88" i="5"/>
  <c r="CE126" i="5"/>
  <c r="O128" i="5"/>
  <c r="CI92" i="5"/>
  <c r="AK77" i="5"/>
  <c r="AP77" i="5"/>
  <c r="AR77" i="5"/>
  <c r="AO77" i="5"/>
  <c r="BO77" i="5"/>
  <c r="BN77" i="5"/>
  <c r="AN77" i="5"/>
  <c r="S121" i="6"/>
  <c r="AR127" i="6"/>
  <c r="AR140" i="6" s="1"/>
  <c r="S122" i="6"/>
  <c r="S123" i="6"/>
  <c r="Q124" i="6"/>
  <c r="S126" i="6"/>
  <c r="R121" i="6"/>
  <c r="AT127" i="6"/>
  <c r="AT140" i="6" s="1"/>
  <c r="BS141" i="6"/>
  <c r="T141" i="6" s="1"/>
  <c r="T117" i="6"/>
  <c r="Q125" i="6"/>
  <c r="T122" i="6"/>
  <c r="BM127" i="6"/>
  <c r="BM140" i="6" s="1"/>
  <c r="S124" i="6"/>
  <c r="T126" i="6"/>
  <c r="R122" i="6"/>
  <c r="T123" i="6"/>
  <c r="S125" i="6"/>
  <c r="R124" i="6"/>
  <c r="T124" i="6"/>
  <c r="T125" i="6"/>
  <c r="BG141" i="6"/>
  <c r="S141" i="6" s="1"/>
  <c r="S117" i="6"/>
  <c r="CE141" i="6"/>
  <c r="T121" i="6"/>
  <c r="Q123" i="6"/>
  <c r="AI141" i="6"/>
  <c r="Q117" i="6"/>
  <c r="W135" i="6"/>
  <c r="W139" i="6"/>
  <c r="CM127" i="6"/>
  <c r="CM140" i="6" s="1"/>
  <c r="BZ127" i="6"/>
  <c r="BZ140" i="6" s="1"/>
  <c r="AY127" i="6"/>
  <c r="AY140" i="6" s="1"/>
  <c r="BR127" i="6"/>
  <c r="BR140" i="6" s="1"/>
  <c r="BJ127" i="6"/>
  <c r="BJ140" i="6" s="1"/>
  <c r="CN127" i="6"/>
  <c r="CN140" i="6" s="1"/>
  <c r="CP127" i="6"/>
  <c r="CP140" i="6" s="1"/>
  <c r="AZ127" i="6"/>
  <c r="AZ140" i="6" s="1"/>
  <c r="BA87" i="6"/>
  <c r="BA84" i="6"/>
  <c r="BS81" i="6"/>
  <c r="BT65" i="6"/>
  <c r="BC76" i="6"/>
  <c r="BD60" i="6"/>
  <c r="W76" i="14"/>
  <c r="BU59" i="6"/>
  <c r="BT75" i="6"/>
  <c r="AN75" i="14"/>
  <c r="AU127" i="6"/>
  <c r="AN127" i="6"/>
  <c r="AN140" i="6" s="1"/>
  <c r="AK127" i="6"/>
  <c r="AK140" i="6" s="1"/>
  <c r="BV127" i="6"/>
  <c r="BV140" i="6" s="1"/>
  <c r="BG127" i="6"/>
  <c r="CA127" i="6"/>
  <c r="CA140" i="6" s="1"/>
  <c r="AV127" i="6"/>
  <c r="AV140" i="6" s="1"/>
  <c r="AW127" i="6"/>
  <c r="AW140" i="6" s="1"/>
  <c r="AF106" i="6"/>
  <c r="AF134" i="6"/>
  <c r="AM89" i="6"/>
  <c r="CJ72" i="5"/>
  <c r="BR77" i="5"/>
  <c r="CG114" i="5"/>
  <c r="CI104" i="5"/>
  <c r="BC117" i="5"/>
  <c r="BT117" i="5"/>
  <c r="AR117" i="5"/>
  <c r="AX117" i="5"/>
  <c r="AQ117" i="5"/>
  <c r="CJ110" i="5"/>
  <c r="BR117" i="5"/>
  <c r="BI117" i="5"/>
  <c r="CI110" i="5"/>
  <c r="BF117" i="5"/>
  <c r="CJ123" i="5"/>
  <c r="BR126" i="5"/>
  <c r="CB59" i="6"/>
  <c r="CA75" i="6"/>
  <c r="AU75" i="14"/>
  <c r="CK127" i="6"/>
  <c r="CK140" i="6" s="1"/>
  <c r="AS127" i="6"/>
  <c r="AS140" i="6" s="1"/>
  <c r="BI127" i="6"/>
  <c r="BI140" i="6" s="1"/>
  <c r="CC127" i="6"/>
  <c r="CC140" i="6" s="1"/>
  <c r="BW127" i="6"/>
  <c r="BW140" i="6" s="1"/>
  <c r="BH127" i="6"/>
  <c r="BH140" i="6" s="1"/>
  <c r="BS127" i="6"/>
  <c r="AC106" i="6"/>
  <c r="AC134" i="6"/>
  <c r="AX127" i="6"/>
  <c r="AX140" i="6" s="1"/>
  <c r="BC127" i="6"/>
  <c r="BC140" i="6" s="1"/>
  <c r="CF127" i="6"/>
  <c r="CF140" i="6" s="1"/>
  <c r="P50" i="6"/>
  <c r="AG8" i="6"/>
  <c r="AG10" i="6" s="1"/>
  <c r="I8" i="6"/>
  <c r="P8" i="6"/>
  <c r="CH72" i="5"/>
  <c r="BE77" i="5"/>
  <c r="CH114" i="5"/>
  <c r="CH104" i="5"/>
  <c r="CG104" i="5"/>
  <c r="AS117" i="5"/>
  <c r="CB117" i="5"/>
  <c r="BN117" i="5"/>
  <c r="AK117" i="5"/>
  <c r="CA117" i="5"/>
  <c r="BO117" i="5"/>
  <c r="BQ117" i="5"/>
  <c r="AU117" i="5"/>
  <c r="BG117" i="5"/>
  <c r="BP117" i="5"/>
  <c r="CG123" i="5"/>
  <c r="AK126" i="5"/>
  <c r="AK88" i="5"/>
  <c r="CG87" i="5"/>
  <c r="AH88" i="5"/>
  <c r="BR93" i="6"/>
  <c r="BB87" i="6"/>
  <c r="BB84" i="6"/>
  <c r="CB74" i="6"/>
  <c r="BP61" i="6"/>
  <c r="AI77" i="14"/>
  <c r="BO77" i="6"/>
  <c r="CA72" i="6"/>
  <c r="CB56" i="6"/>
  <c r="AU72" i="14"/>
  <c r="BQ127" i="6"/>
  <c r="BQ140" i="6" s="1"/>
  <c r="AL127" i="6"/>
  <c r="AL140" i="6" s="1"/>
  <c r="CO127" i="6"/>
  <c r="CO140" i="6" s="1"/>
  <c r="CI127" i="6"/>
  <c r="CI140" i="6" s="1"/>
  <c r="CD127" i="6"/>
  <c r="CD140" i="6" s="1"/>
  <c r="AU141" i="6"/>
  <c r="R141" i="6" s="1"/>
  <c r="CA81" i="6"/>
  <c r="CA93" i="6" s="1"/>
  <c r="CB65" i="6"/>
  <c r="AP127" i="6"/>
  <c r="AP140" i="6" s="1"/>
  <c r="BE127" i="6"/>
  <c r="BE140" i="6" s="1"/>
  <c r="BX127" i="6"/>
  <c r="BX140" i="6" s="1"/>
  <c r="BK127" i="6"/>
  <c r="BK140" i="6" s="1"/>
  <c r="CB127" i="6"/>
  <c r="CB140" i="6" s="1"/>
  <c r="AJ127" i="6"/>
  <c r="CL56" i="6"/>
  <c r="CK72" i="6"/>
  <c r="BE72" i="14"/>
  <c r="AJ141" i="6"/>
  <c r="AO127" i="6"/>
  <c r="AO140" i="6" s="1"/>
  <c r="AD135" i="6"/>
  <c r="AD139" i="6"/>
  <c r="AD142" i="6" s="1"/>
  <c r="CI72" i="5"/>
  <c r="BF77" i="5"/>
  <c r="CG72" i="5"/>
  <c r="CH110" i="5"/>
  <c r="AZ117" i="5"/>
  <c r="CC117" i="5"/>
  <c r="AY117" i="5"/>
  <c r="BZ117" i="5"/>
  <c r="BX117" i="5"/>
  <c r="AN117" i="5"/>
  <c r="BY117" i="5"/>
  <c r="AP117" i="5"/>
  <c r="BH117" i="5"/>
  <c r="BU117" i="5"/>
  <c r="CI123" i="5"/>
  <c r="CI83" i="5"/>
  <c r="BF88" i="5"/>
  <c r="BX88" i="5"/>
  <c r="CJ83" i="5"/>
  <c r="BR88" i="5"/>
  <c r="CJ87" i="5"/>
  <c r="X77" i="14"/>
  <c r="BD77" i="6"/>
  <c r="BD57" i="6"/>
  <c r="BC73" i="6"/>
  <c r="W73" i="14"/>
  <c r="BC68" i="6"/>
  <c r="BD127" i="6"/>
  <c r="BD140" i="6" s="1"/>
  <c r="BT127" i="6"/>
  <c r="BT140" i="6" s="1"/>
  <c r="BO127" i="6"/>
  <c r="BO140" i="6" s="1"/>
  <c r="CF56" i="6"/>
  <c r="CE72" i="6"/>
  <c r="AY72" i="14"/>
  <c r="BF127" i="6"/>
  <c r="BF140" i="6" s="1"/>
  <c r="AQ127" i="6"/>
  <c r="AQ140" i="6" s="1"/>
  <c r="BY127" i="6"/>
  <c r="BY140" i="6" s="1"/>
  <c r="CE127" i="6"/>
  <c r="BA127" i="6"/>
  <c r="BA140" i="6" s="1"/>
  <c r="CH127" i="6"/>
  <c r="CH140" i="6" s="1"/>
  <c r="X135" i="6"/>
  <c r="X139" i="6"/>
  <c r="CG127" i="6"/>
  <c r="CG140" i="6" s="1"/>
  <c r="CF107" i="5"/>
  <c r="AC108" i="5"/>
  <c r="CJ114" i="5"/>
  <c r="BD117" i="5"/>
  <c r="BA117" i="5"/>
  <c r="AO117" i="5"/>
  <c r="AM117" i="5"/>
  <c r="AV117" i="5"/>
  <c r="AW117" i="5"/>
  <c r="BJ117" i="5"/>
  <c r="CG110" i="5"/>
  <c r="AH117" i="5"/>
  <c r="BE117" i="5"/>
  <c r="BW117" i="5"/>
  <c r="CH123" i="5"/>
  <c r="CH83" i="5"/>
  <c r="AT88" i="5"/>
  <c r="BB88" i="5"/>
  <c r="CI87" i="5"/>
  <c r="E43" i="12"/>
  <c r="D48" i="12"/>
  <c r="D49" i="12" s="1"/>
  <c r="AH134" i="6"/>
  <c r="AH106" i="6"/>
  <c r="AG135" i="6" l="1"/>
  <c r="U63" i="6"/>
  <c r="U59" i="6"/>
  <c r="U56" i="6"/>
  <c r="U67" i="6"/>
  <c r="U62" i="6"/>
  <c r="U58" i="6"/>
  <c r="U65" i="6"/>
  <c r="U66" i="6"/>
  <c r="U61" i="6"/>
  <c r="U57" i="6"/>
  <c r="U60" i="6"/>
  <c r="CC58" i="6"/>
  <c r="E83" i="14"/>
  <c r="E71" i="14"/>
  <c r="AL39" i="6"/>
  <c r="AL43" i="6"/>
  <c r="AL42" i="6"/>
  <c r="AK47" i="6"/>
  <c r="AK49" i="6" s="1"/>
  <c r="AK50" i="6" s="1"/>
  <c r="Y135" i="6"/>
  <c r="AC77" i="14"/>
  <c r="Q96" i="6"/>
  <c r="G34" i="16" s="1"/>
  <c r="BJ61" i="6"/>
  <c r="BK61" i="6" s="1"/>
  <c r="AM8" i="6"/>
  <c r="AM10" i="6" s="1"/>
  <c r="U46" i="6"/>
  <c r="K23" i="16" s="1"/>
  <c r="U45" i="6"/>
  <c r="K22" i="16" s="1"/>
  <c r="AK103" i="6"/>
  <c r="F60" i="14"/>
  <c r="F71" i="14" s="1"/>
  <c r="AI72" i="14"/>
  <c r="U123" i="6"/>
  <c r="U37" i="6"/>
  <c r="K12" i="16" s="1"/>
  <c r="U38" i="6"/>
  <c r="K13" i="16" s="1"/>
  <c r="U36" i="6"/>
  <c r="K11" i="16" s="1"/>
  <c r="U117" i="6"/>
  <c r="AN27" i="6"/>
  <c r="AN25" i="6" s="1"/>
  <c r="AN29" i="6" s="1"/>
  <c r="AN30" i="6" s="1"/>
  <c r="AN35" i="6" s="1"/>
  <c r="H65" i="14" s="1"/>
  <c r="AM34" i="6"/>
  <c r="G64" i="14" s="1"/>
  <c r="BD75" i="14"/>
  <c r="BP56" i="6"/>
  <c r="BQ56" i="6" s="1"/>
  <c r="CJ75" i="6"/>
  <c r="U121" i="6"/>
  <c r="U28" i="6"/>
  <c r="U17" i="6"/>
  <c r="U18" i="6"/>
  <c r="U19" i="6"/>
  <c r="F41" i="16"/>
  <c r="F43" i="16" s="1"/>
  <c r="G38" i="16"/>
  <c r="J35" i="16"/>
  <c r="P134" i="6"/>
  <c r="P135" i="6" s="1"/>
  <c r="U126" i="6"/>
  <c r="U122" i="6"/>
  <c r="U124" i="6"/>
  <c r="U125" i="6"/>
  <c r="BK128" i="5"/>
  <c r="BA128" i="5"/>
  <c r="BM128" i="5"/>
  <c r="AL128" i="5"/>
  <c r="CB128" i="5"/>
  <c r="I90" i="14"/>
  <c r="BV128" i="5"/>
  <c r="BI128" i="5"/>
  <c r="AZ128" i="5"/>
  <c r="BO128" i="5"/>
  <c r="AW128" i="5"/>
  <c r="AN128" i="5"/>
  <c r="F94" i="14"/>
  <c r="J36" i="16"/>
  <c r="BS60" i="6"/>
  <c r="BR76" i="6"/>
  <c r="AL76" i="14"/>
  <c r="F37" i="12"/>
  <c r="F39" i="12" s="1"/>
  <c r="F40" i="12" s="1"/>
  <c r="F41" i="12" s="1"/>
  <c r="E39" i="12"/>
  <c r="E40" i="12" s="1"/>
  <c r="E41" i="12" s="1"/>
  <c r="W128" i="5"/>
  <c r="BI57" i="6"/>
  <c r="BH73" i="6"/>
  <c r="AB73" i="14"/>
  <c r="AE139" i="6"/>
  <c r="AE142" i="6" s="1"/>
  <c r="AE135" i="6"/>
  <c r="BD128" i="5"/>
  <c r="BF126" i="5"/>
  <c r="CI126" i="5" s="1"/>
  <c r="AP128" i="5"/>
  <c r="BN128" i="5"/>
  <c r="AI103" i="6"/>
  <c r="CJ126" i="5"/>
  <c r="W142" i="6"/>
  <c r="CF126" i="5"/>
  <c r="AM108" i="5"/>
  <c r="AT98" i="5"/>
  <c r="CH93" i="5"/>
  <c r="BF98" i="5"/>
  <c r="CI93" i="5"/>
  <c r="BR98" i="5"/>
  <c r="CJ93" i="5"/>
  <c r="BA98" i="5"/>
  <c r="CB98" i="5"/>
  <c r="BZ98" i="5"/>
  <c r="BB100" i="6"/>
  <c r="BB96" i="6"/>
  <c r="V79" i="14"/>
  <c r="V78" i="14" s="1"/>
  <c r="BB90" i="6"/>
  <c r="J37" i="16"/>
  <c r="F95" i="14"/>
  <c r="CF77" i="5"/>
  <c r="V128" i="5"/>
  <c r="CI111" i="5"/>
  <c r="CG111" i="5"/>
  <c r="CI105" i="5"/>
  <c r="CG105" i="5"/>
  <c r="AJ88" i="5"/>
  <c r="AJ128" i="5" s="1"/>
  <c r="AV88" i="5"/>
  <c r="AI126" i="5"/>
  <c r="AI128" i="5" s="1"/>
  <c r="AA128" i="5"/>
  <c r="CG124" i="5"/>
  <c r="CG120" i="5"/>
  <c r="AR89" i="6"/>
  <c r="AR91" i="6" s="1"/>
  <c r="CJ96" i="5"/>
  <c r="CI96" i="5"/>
  <c r="AQ128" i="5"/>
  <c r="AM128" i="5"/>
  <c r="BY128" i="5"/>
  <c r="BZ128" i="5"/>
  <c r="AT117" i="5"/>
  <c r="CH102" i="5"/>
  <c r="AT108" i="5"/>
  <c r="CH108" i="5" s="1"/>
  <c r="BW108" i="5"/>
  <c r="BG108" i="5"/>
  <c r="BG128" i="5" s="1"/>
  <c r="AO108" i="5"/>
  <c r="BE108" i="5"/>
  <c r="BE128" i="5" s="1"/>
  <c r="AN108" i="5"/>
  <c r="CG102" i="5"/>
  <c r="AH108" i="5"/>
  <c r="CG108" i="5" s="1"/>
  <c r="AV98" i="5"/>
  <c r="AV128" i="5" s="1"/>
  <c r="CC98" i="5"/>
  <c r="CC128" i="5" s="1"/>
  <c r="AX98" i="5"/>
  <c r="AX128" i="5" s="1"/>
  <c r="BS98" i="5"/>
  <c r="BS128" i="5" s="1"/>
  <c r="CG93" i="5"/>
  <c r="AH98" i="5"/>
  <c r="CG98" i="5" s="1"/>
  <c r="CJ111" i="5"/>
  <c r="CJ105" i="5"/>
  <c r="CJ119" i="5"/>
  <c r="CH119" i="5"/>
  <c r="CJ124" i="5"/>
  <c r="S90" i="14"/>
  <c r="CG96" i="5"/>
  <c r="BB128" i="5"/>
  <c r="AO128" i="5"/>
  <c r="BX128" i="5"/>
  <c r="BU128" i="5"/>
  <c r="AY128" i="5"/>
  <c r="S93" i="6"/>
  <c r="I32" i="16" s="1"/>
  <c r="CJ102" i="5"/>
  <c r="BR108" i="5"/>
  <c r="CJ108" i="5" s="1"/>
  <c r="CG74" i="5"/>
  <c r="CI120" i="5"/>
  <c r="AT77" i="5"/>
  <c r="AT126" i="5"/>
  <c r="CH126" i="5" s="1"/>
  <c r="CJ88" i="5"/>
  <c r="CI88" i="5"/>
  <c r="BH128" i="5"/>
  <c r="BQ128" i="5"/>
  <c r="Q141" i="6"/>
  <c r="AK108" i="5"/>
  <c r="CI102" i="5"/>
  <c r="BF108" i="5"/>
  <c r="CI108" i="5" s="1"/>
  <c r="BW98" i="5"/>
  <c r="BW128" i="5" s="1"/>
  <c r="BJ98" i="5"/>
  <c r="BJ128" i="5" s="1"/>
  <c r="U141" i="6"/>
  <c r="U132" i="6"/>
  <c r="U101" i="6"/>
  <c r="U97" i="6"/>
  <c r="U83" i="6"/>
  <c r="U98" i="6"/>
  <c r="U78" i="6"/>
  <c r="U143" i="6"/>
  <c r="U108" i="6"/>
  <c r="U99" i="6"/>
  <c r="U82" i="6"/>
  <c r="U116" i="6"/>
  <c r="U111" i="6"/>
  <c r="U113" i="6"/>
  <c r="U112" i="6"/>
  <c r="U115" i="6"/>
  <c r="U114" i="6"/>
  <c r="X128" i="5"/>
  <c r="B27" i="11"/>
  <c r="G27" i="11" s="1"/>
  <c r="G21" i="11"/>
  <c r="CE128" i="5"/>
  <c r="AH126" i="5"/>
  <c r="CG126" i="5" s="1"/>
  <c r="CG119" i="5"/>
  <c r="CJ74" i="5"/>
  <c r="CH120" i="5"/>
  <c r="CJ120" i="5"/>
  <c r="M90" i="14"/>
  <c r="AH77" i="5"/>
  <c r="CH96" i="5"/>
  <c r="T127" i="6"/>
  <c r="U127" i="6"/>
  <c r="S127" i="6"/>
  <c r="R127" i="6"/>
  <c r="Q127" i="6"/>
  <c r="AF8" i="6"/>
  <c r="AF10" i="6" s="1"/>
  <c r="BS140" i="6"/>
  <c r="T140" i="6" s="1"/>
  <c r="CI117" i="5"/>
  <c r="CJ117" i="5"/>
  <c r="BU65" i="6"/>
  <c r="BT81" i="6"/>
  <c r="BT93" i="6" s="1"/>
  <c r="AU128" i="5"/>
  <c r="BC87" i="6"/>
  <c r="BC84" i="6"/>
  <c r="CH117" i="5"/>
  <c r="CG117" i="5"/>
  <c r="CL59" i="6"/>
  <c r="CK75" i="6"/>
  <c r="BE75" i="14"/>
  <c r="BC100" i="6"/>
  <c r="BC96" i="6"/>
  <c r="BC90" i="6"/>
  <c r="W79" i="14"/>
  <c r="W78" i="14" s="1"/>
  <c r="BD73" i="6"/>
  <c r="BD68" i="6"/>
  <c r="X73" i="14"/>
  <c r="CC65" i="6"/>
  <c r="CB81" i="6"/>
  <c r="CB93" i="6" s="1"/>
  <c r="AK128" i="5"/>
  <c r="CH77" i="5"/>
  <c r="CC59" i="6"/>
  <c r="CB75" i="6"/>
  <c r="AV75" i="14"/>
  <c r="AF135" i="6"/>
  <c r="AF139" i="6"/>
  <c r="AF142" i="6" s="1"/>
  <c r="BE60" i="6"/>
  <c r="BD76" i="6"/>
  <c r="X76" i="14"/>
  <c r="BS93" i="6"/>
  <c r="AH135" i="6"/>
  <c r="AH139" i="6"/>
  <c r="AH142" i="6" s="1"/>
  <c r="AH138" i="6" s="1"/>
  <c r="CF108" i="5"/>
  <c r="AC128" i="5"/>
  <c r="CF128" i="5" s="1"/>
  <c r="CI77" i="5"/>
  <c r="BF128" i="5"/>
  <c r="CH88" i="5"/>
  <c r="AT128" i="5"/>
  <c r="F63" i="14"/>
  <c r="AS128" i="5"/>
  <c r="CG77" i="5"/>
  <c r="CL72" i="6"/>
  <c r="CM56" i="6"/>
  <c r="BF72" i="14"/>
  <c r="BJ77" i="6"/>
  <c r="CB72" i="6"/>
  <c r="AV72" i="14"/>
  <c r="BQ61" i="6"/>
  <c r="AJ77" i="14"/>
  <c r="BP77" i="6"/>
  <c r="CD58" i="6"/>
  <c r="CC74" i="6"/>
  <c r="AW74" i="14"/>
  <c r="CG88" i="5"/>
  <c r="AH128" i="5"/>
  <c r="AC139" i="6"/>
  <c r="AC142" i="6" s="1"/>
  <c r="AC135" i="6"/>
  <c r="CJ77" i="5"/>
  <c r="AM91" i="6"/>
  <c r="AU140" i="6"/>
  <c r="R140" i="6" s="1"/>
  <c r="BV59" i="6"/>
  <c r="BU75" i="6"/>
  <c r="AO75" i="14"/>
  <c r="F43" i="12"/>
  <c r="F48" i="12" s="1"/>
  <c r="F49" i="12" s="1"/>
  <c r="E48" i="12"/>
  <c r="CE140" i="6"/>
  <c r="U140" i="6" s="1"/>
  <c r="X142" i="6"/>
  <c r="CG56" i="6"/>
  <c r="CF72" i="6"/>
  <c r="AZ72" i="14"/>
  <c r="AJ140" i="6"/>
  <c r="Q140" i="6" s="1"/>
  <c r="BB89" i="6"/>
  <c r="AT88" i="6"/>
  <c r="Q88" i="6" s="1"/>
  <c r="BG140" i="6"/>
  <c r="S140" i="6" s="1"/>
  <c r="BA89" i="6"/>
  <c r="AL47" i="6" l="1"/>
  <c r="AK105" i="6"/>
  <c r="AK134" i="6" s="1"/>
  <c r="AL103" i="6"/>
  <c r="AL49" i="6"/>
  <c r="AL105" i="6" s="1"/>
  <c r="C92" i="14"/>
  <c r="AD77" i="14"/>
  <c r="AM43" i="6"/>
  <c r="AM42" i="6"/>
  <c r="AN8" i="6"/>
  <c r="AN10" i="6" s="1"/>
  <c r="F83" i="14"/>
  <c r="G60" i="14"/>
  <c r="G71" i="14" s="1"/>
  <c r="AM39" i="6"/>
  <c r="AO27" i="6"/>
  <c r="AO25" i="6" s="1"/>
  <c r="AO29" i="6" s="1"/>
  <c r="AN34" i="6"/>
  <c r="H64" i="14" s="1"/>
  <c r="BB91" i="6"/>
  <c r="V90" i="14" s="1"/>
  <c r="AJ72" i="14"/>
  <c r="BP72" i="6"/>
  <c r="L90" i="14"/>
  <c r="P139" i="6"/>
  <c r="E49" i="12"/>
  <c r="BR128" i="5"/>
  <c r="CJ128" i="5" s="1"/>
  <c r="CJ98" i="5"/>
  <c r="CH98" i="5"/>
  <c r="P142" i="6"/>
  <c r="F48" i="16" s="1"/>
  <c r="BJ57" i="6"/>
  <c r="BI73" i="6"/>
  <c r="AC73" i="14"/>
  <c r="CH128" i="5"/>
  <c r="AM76" i="14"/>
  <c r="BT60" i="6"/>
  <c r="BS76" i="6"/>
  <c r="CI128" i="5"/>
  <c r="K35" i="16"/>
  <c r="G93" i="14"/>
  <c r="V96" i="14"/>
  <c r="G95" i="14"/>
  <c r="K37" i="16"/>
  <c r="G94" i="14"/>
  <c r="K36" i="16"/>
  <c r="V92" i="14"/>
  <c r="CI98" i="5"/>
  <c r="AE8" i="6"/>
  <c r="AE10" i="6" s="1"/>
  <c r="BE76" i="6"/>
  <c r="BF60" i="6"/>
  <c r="Y76" i="14"/>
  <c r="BE68" i="6"/>
  <c r="BR56" i="6"/>
  <c r="BQ72" i="6"/>
  <c r="AK72" i="14"/>
  <c r="AI50" i="6"/>
  <c r="AI105" i="6"/>
  <c r="AJ50" i="6"/>
  <c r="AJ105" i="6"/>
  <c r="BR61" i="6"/>
  <c r="AK77" i="14"/>
  <c r="BQ77" i="6"/>
  <c r="BC89" i="6"/>
  <c r="BC91" i="6" s="1"/>
  <c r="CG128" i="5"/>
  <c r="CE58" i="6"/>
  <c r="CD74" i="6"/>
  <c r="AX74" i="14"/>
  <c r="CM72" i="6"/>
  <c r="CN56" i="6"/>
  <c r="BG72" i="14"/>
  <c r="CD65" i="6"/>
  <c r="CC81" i="6"/>
  <c r="CC93" i="6" s="1"/>
  <c r="BD90" i="6"/>
  <c r="BD100" i="6"/>
  <c r="X96" i="14" s="1"/>
  <c r="BD96" i="6"/>
  <c r="X92" i="14" s="1"/>
  <c r="X79" i="14"/>
  <c r="X78" i="14" s="1"/>
  <c r="W92" i="14"/>
  <c r="CL75" i="6"/>
  <c r="CM59" i="6"/>
  <c r="BF75" i="14"/>
  <c r="BU81" i="6"/>
  <c r="BV65" i="6"/>
  <c r="AK106" i="6"/>
  <c r="BA91" i="6"/>
  <c r="AT89" i="6"/>
  <c r="Q89" i="6" s="1"/>
  <c r="CH56" i="6"/>
  <c r="CG72" i="6"/>
  <c r="BA72" i="14"/>
  <c r="BV75" i="6"/>
  <c r="BW59" i="6"/>
  <c r="AP75" i="14"/>
  <c r="AE77" i="14"/>
  <c r="BK77" i="6"/>
  <c r="CD59" i="6"/>
  <c r="CC75" i="6"/>
  <c r="AW75" i="14"/>
  <c r="BD87" i="6"/>
  <c r="BD84" i="6"/>
  <c r="W96" i="14"/>
  <c r="G63" i="14"/>
  <c r="G83" i="14"/>
  <c r="AL50" i="6" l="1"/>
  <c r="AM47" i="6"/>
  <c r="AM49" i="6" s="1"/>
  <c r="AM50" i="6" s="1"/>
  <c r="AO30" i="6"/>
  <c r="AO35" i="6" s="1"/>
  <c r="I65" i="14" s="1"/>
  <c r="H60" i="14"/>
  <c r="AN43" i="6"/>
  <c r="AN42" i="6"/>
  <c r="AO8" i="6"/>
  <c r="AO10" i="6" s="1"/>
  <c r="AN39" i="6"/>
  <c r="AM103" i="6"/>
  <c r="BU60" i="6"/>
  <c r="AN76" i="14"/>
  <c r="BT76" i="6"/>
  <c r="BJ73" i="6"/>
  <c r="BK57" i="6"/>
  <c r="AD73" i="14"/>
  <c r="AT91" i="6"/>
  <c r="Q91" i="6" s="1"/>
  <c r="C90" i="14" s="1"/>
  <c r="AD8" i="6"/>
  <c r="AD10" i="6" s="1"/>
  <c r="W90" i="14"/>
  <c r="BX59" i="6"/>
  <c r="BW75" i="6"/>
  <c r="AQ75" i="14"/>
  <c r="AL106" i="6"/>
  <c r="AL134" i="6"/>
  <c r="N90" i="14"/>
  <c r="BU93" i="6"/>
  <c r="CF58" i="6"/>
  <c r="CE74" i="6"/>
  <c r="AY74" i="14"/>
  <c r="BE87" i="6"/>
  <c r="BE84" i="6"/>
  <c r="BD89" i="6"/>
  <c r="BD91" i="6" s="1"/>
  <c r="BF76" i="6"/>
  <c r="BG60" i="6"/>
  <c r="BF68" i="6"/>
  <c r="Z76" i="14"/>
  <c r="CH72" i="6"/>
  <c r="BB72" i="14"/>
  <c r="H71" i="14"/>
  <c r="H63" i="14"/>
  <c r="H83" i="14"/>
  <c r="BS61" i="6"/>
  <c r="AL77" i="14"/>
  <c r="BR77" i="6"/>
  <c r="AJ134" i="6"/>
  <c r="AJ106" i="6"/>
  <c r="BE100" i="6"/>
  <c r="Y79" i="14"/>
  <c r="Y78" i="14" s="1"/>
  <c r="BE90" i="6"/>
  <c r="BE96" i="6"/>
  <c r="AK139" i="6"/>
  <c r="AK135" i="6"/>
  <c r="BW65" i="6"/>
  <c r="BV81" i="6"/>
  <c r="CM75" i="6"/>
  <c r="CN59" i="6"/>
  <c r="BG75" i="14"/>
  <c r="BS56" i="6"/>
  <c r="BR72" i="6"/>
  <c r="AL72" i="14"/>
  <c r="CD75" i="6"/>
  <c r="AX75" i="14"/>
  <c r="U90" i="14"/>
  <c r="CE65" i="6"/>
  <c r="CD81" i="6"/>
  <c r="CD93" i="6" s="1"/>
  <c r="CO56" i="6"/>
  <c r="CN72" i="6"/>
  <c r="BH72" i="14"/>
  <c r="AI134" i="6"/>
  <c r="AI106" i="6"/>
  <c r="AO34" i="6" l="1"/>
  <c r="I64" i="14" s="1"/>
  <c r="AP27" i="6"/>
  <c r="AP25" i="6" s="1"/>
  <c r="AP29" i="6" s="1"/>
  <c r="AP30" i="6" s="1"/>
  <c r="AP35" i="6" s="1"/>
  <c r="J65" i="14" s="1"/>
  <c r="AM105" i="6"/>
  <c r="AN47" i="6"/>
  <c r="AN49" i="6" s="1"/>
  <c r="AN103" i="6"/>
  <c r="AO39" i="6"/>
  <c r="AO43" i="6"/>
  <c r="AO42" i="6"/>
  <c r="O8" i="6"/>
  <c r="AP8" i="6"/>
  <c r="AP10" i="6" s="1"/>
  <c r="I60" i="14"/>
  <c r="AP34" i="6"/>
  <c r="J64" i="14" s="1"/>
  <c r="Y92" i="14"/>
  <c r="BV93" i="6"/>
  <c r="AE73" i="14"/>
  <c r="BK73" i="6"/>
  <c r="BL57" i="6"/>
  <c r="BU76" i="6"/>
  <c r="BV60" i="6"/>
  <c r="AO76" i="14"/>
  <c r="G31" i="16"/>
  <c r="AC8" i="6"/>
  <c r="AC10" i="6" s="1"/>
  <c r="CP56" i="6"/>
  <c r="CO72" i="6"/>
  <c r="BI72" i="14"/>
  <c r="Y96" i="14"/>
  <c r="AI135" i="6"/>
  <c r="AI139" i="6"/>
  <c r="BS72" i="6"/>
  <c r="BT56" i="6"/>
  <c r="AM72" i="14"/>
  <c r="AJ139" i="6"/>
  <c r="AJ135" i="6"/>
  <c r="AM77" i="14"/>
  <c r="BS77" i="6"/>
  <c r="BT61" i="6"/>
  <c r="X90" i="14"/>
  <c r="AQ8" i="6"/>
  <c r="AQ10" i="6" s="1"/>
  <c r="J60" i="14"/>
  <c r="BW81" i="6"/>
  <c r="BX65" i="6"/>
  <c r="BX81" i="6" s="1"/>
  <c r="BX93" i="6" s="1"/>
  <c r="BF100" i="6"/>
  <c r="Z96" i="14" s="1"/>
  <c r="BF96" i="6"/>
  <c r="Z92" i="14" s="1"/>
  <c r="Z79" i="14"/>
  <c r="Z78" i="14" s="1"/>
  <c r="BF90" i="6"/>
  <c r="CG58" i="6"/>
  <c r="CF74" i="6"/>
  <c r="AZ74" i="14"/>
  <c r="CE81" i="6"/>
  <c r="CF65" i="6"/>
  <c r="AK142" i="6"/>
  <c r="E84" i="14" s="1"/>
  <c r="BH60" i="6"/>
  <c r="BG76" i="6"/>
  <c r="AA76" i="14"/>
  <c r="BG68" i="6"/>
  <c r="AM106" i="6"/>
  <c r="AM134" i="6"/>
  <c r="CO59" i="6"/>
  <c r="CN75" i="6"/>
  <c r="BH75" i="14"/>
  <c r="BE89" i="6"/>
  <c r="BE91" i="6" s="1"/>
  <c r="BF87" i="6"/>
  <c r="BF84" i="6"/>
  <c r="I71" i="14"/>
  <c r="I63" i="14"/>
  <c r="I83" i="14"/>
  <c r="I89" i="14"/>
  <c r="AL135" i="6"/>
  <c r="AL139" i="6"/>
  <c r="BX75" i="6"/>
  <c r="AR75" i="14"/>
  <c r="AQ27" i="6" l="1"/>
  <c r="AQ25" i="6" s="1"/>
  <c r="AQ29" i="6" s="1"/>
  <c r="AQ30" i="6" s="1"/>
  <c r="AQ35" i="6" s="1"/>
  <c r="K65" i="14" s="1"/>
  <c r="AO47" i="6"/>
  <c r="AO49" i="6" s="1"/>
  <c r="AO50" i="6" s="1"/>
  <c r="AP43" i="6"/>
  <c r="AP42" i="6"/>
  <c r="AP47" i="6" s="1"/>
  <c r="AP39" i="6"/>
  <c r="AR27" i="6"/>
  <c r="AR25" i="6" s="1"/>
  <c r="AR29" i="6" s="1"/>
  <c r="AR30" i="6" s="1"/>
  <c r="AR35" i="6" s="1"/>
  <c r="L65" i="14" s="1"/>
  <c r="AQ34" i="6"/>
  <c r="K64" i="14" s="1"/>
  <c r="AP76" i="14"/>
  <c r="BW60" i="6"/>
  <c r="BV76" i="6"/>
  <c r="I91" i="14"/>
  <c r="AO103" i="6"/>
  <c r="AF73" i="14"/>
  <c r="BM57" i="6"/>
  <c r="BL73" i="6"/>
  <c r="S72" i="6"/>
  <c r="R96" i="6"/>
  <c r="D92" i="14" s="1"/>
  <c r="AB8" i="6"/>
  <c r="AB10" i="6" s="1"/>
  <c r="Y90" i="14"/>
  <c r="AN105" i="6"/>
  <c r="AN50" i="6"/>
  <c r="AR8" i="6"/>
  <c r="AR10" i="6" s="1"/>
  <c r="Q8" i="6"/>
  <c r="C89" i="14" s="1"/>
  <c r="K60" i="14"/>
  <c r="AI142" i="6"/>
  <c r="C84" i="14" s="1"/>
  <c r="CP72" i="6"/>
  <c r="U72" i="6" s="1"/>
  <c r="BJ72" i="14"/>
  <c r="BG87" i="6"/>
  <c r="BG84" i="6"/>
  <c r="CG65" i="6"/>
  <c r="CF81" i="6"/>
  <c r="CF93" i="6" s="1"/>
  <c r="BW93" i="6"/>
  <c r="BU56" i="6"/>
  <c r="BT72" i="6"/>
  <c r="AN72" i="14"/>
  <c r="AL142" i="6"/>
  <c r="F84" i="14" s="1"/>
  <c r="BG100" i="6"/>
  <c r="BG90" i="6"/>
  <c r="BG96" i="6"/>
  <c r="AA79" i="14"/>
  <c r="AA78" i="14" s="1"/>
  <c r="BI60" i="6"/>
  <c r="BH76" i="6"/>
  <c r="AB76" i="14"/>
  <c r="BH68" i="6"/>
  <c r="CE93" i="6"/>
  <c r="J63" i="14"/>
  <c r="J83" i="14"/>
  <c r="J89" i="14"/>
  <c r="J71" i="14"/>
  <c r="BU61" i="6"/>
  <c r="AN77" i="14"/>
  <c r="BT77" i="6"/>
  <c r="AJ142" i="6"/>
  <c r="D84" i="14" s="1"/>
  <c r="CP59" i="6"/>
  <c r="CO75" i="6"/>
  <c r="BI75" i="14"/>
  <c r="AM135" i="6"/>
  <c r="AM139" i="6"/>
  <c r="CH58" i="6"/>
  <c r="CG74" i="6"/>
  <c r="BA74" i="14"/>
  <c r="AO105" i="6" l="1"/>
  <c r="J91" i="14"/>
  <c r="AP49" i="6"/>
  <c r="AP103" i="6"/>
  <c r="J97" i="14" s="1"/>
  <c r="AQ43" i="6"/>
  <c r="AQ42" i="6"/>
  <c r="AQ39" i="6"/>
  <c r="AS27" i="6"/>
  <c r="AS25" i="6" s="1"/>
  <c r="AS29" i="6" s="1"/>
  <c r="AS30" i="6" s="1"/>
  <c r="AS35" i="6" s="1"/>
  <c r="M65" i="14" s="1"/>
  <c r="AR34" i="6"/>
  <c r="L64" i="14" s="1"/>
  <c r="I97" i="14"/>
  <c r="H34" i="16"/>
  <c r="BN57" i="6"/>
  <c r="BM73" i="6"/>
  <c r="AG73" i="14"/>
  <c r="AQ76" i="14"/>
  <c r="BX60" i="6"/>
  <c r="BW76" i="6"/>
  <c r="AA8" i="6"/>
  <c r="AA10" i="6" s="1"/>
  <c r="BV61" i="6"/>
  <c r="AO77" i="14"/>
  <c r="BU77" i="6"/>
  <c r="BH90" i="6"/>
  <c r="BH96" i="6"/>
  <c r="AB92" i="14" s="1"/>
  <c r="BH100" i="6"/>
  <c r="AB96" i="14" s="1"/>
  <c r="AB79" i="14"/>
  <c r="AB78" i="14" s="1"/>
  <c r="CG81" i="6"/>
  <c r="CH65" i="6"/>
  <c r="K89" i="14"/>
  <c r="K63" i="14"/>
  <c r="K71" i="14"/>
  <c r="K83" i="14"/>
  <c r="AS8" i="6"/>
  <c r="AS10" i="6" s="1"/>
  <c r="L60" i="14"/>
  <c r="CP75" i="6"/>
  <c r="BJ75" i="14"/>
  <c r="AA92" i="14"/>
  <c r="AN106" i="6"/>
  <c r="AN134" i="6"/>
  <c r="AM142" i="6"/>
  <c r="G84" i="14" s="1"/>
  <c r="BH87" i="6"/>
  <c r="BH84" i="6"/>
  <c r="AI144" i="6"/>
  <c r="CI58" i="6"/>
  <c r="CH74" i="6"/>
  <c r="BB74" i="14"/>
  <c r="AO106" i="6"/>
  <c r="AO134" i="6"/>
  <c r="BJ60" i="6"/>
  <c r="BI76" i="6"/>
  <c r="AC76" i="14"/>
  <c r="BI68" i="6"/>
  <c r="AA96" i="14"/>
  <c r="BV56" i="6"/>
  <c r="BU72" i="6"/>
  <c r="AO72" i="14"/>
  <c r="BG89" i="6"/>
  <c r="BG91" i="6" s="1"/>
  <c r="AI147" i="6" l="1"/>
  <c r="AQ47" i="6"/>
  <c r="AQ49" i="6" s="1"/>
  <c r="AQ50" i="6" s="1"/>
  <c r="AR39" i="6"/>
  <c r="AR43" i="6"/>
  <c r="AR42" i="6"/>
  <c r="AT27" i="6"/>
  <c r="AT25" i="6" s="1"/>
  <c r="AT29" i="6" s="1"/>
  <c r="AT30" i="6" s="1"/>
  <c r="AT35" i="6" s="1"/>
  <c r="N65" i="14" s="1"/>
  <c r="AS34" i="6"/>
  <c r="M64" i="14" s="1"/>
  <c r="L91" i="14"/>
  <c r="AR103" i="6"/>
  <c r="BY60" i="6"/>
  <c r="BX76" i="6"/>
  <c r="AR76" i="14"/>
  <c r="AQ103" i="6"/>
  <c r="K91" i="14"/>
  <c r="BO57" i="6"/>
  <c r="BN73" i="6"/>
  <c r="AH73" i="14"/>
  <c r="Z8" i="6"/>
  <c r="Z10" i="6" s="1"/>
  <c r="AA90" i="14"/>
  <c r="AO135" i="6"/>
  <c r="AO139" i="6"/>
  <c r="AN135" i="6"/>
  <c r="AN139" i="6"/>
  <c r="L83" i="14"/>
  <c r="L71" i="14"/>
  <c r="L89" i="14"/>
  <c r="L63" i="14"/>
  <c r="CH81" i="6"/>
  <c r="CI65" i="6"/>
  <c r="BW56" i="6"/>
  <c r="BV72" i="6"/>
  <c r="AP72" i="14"/>
  <c r="CJ58" i="6"/>
  <c r="CI74" i="6"/>
  <c r="BC74" i="14"/>
  <c r="AP50" i="6"/>
  <c r="AP105" i="6"/>
  <c r="M60" i="14"/>
  <c r="AT8" i="6"/>
  <c r="CG93" i="6"/>
  <c r="BW61" i="6"/>
  <c r="AP77" i="14"/>
  <c r="BV77" i="6"/>
  <c r="AJ138" i="6"/>
  <c r="AJ144" i="6" s="1"/>
  <c r="C85" i="14"/>
  <c r="BH89" i="6"/>
  <c r="BH91" i="6" s="1"/>
  <c r="BI87" i="6"/>
  <c r="BI84" i="6"/>
  <c r="BJ76" i="6"/>
  <c r="BK60" i="6"/>
  <c r="BJ68" i="6"/>
  <c r="AD76" i="14"/>
  <c r="BI96" i="6"/>
  <c r="BI100" i="6"/>
  <c r="BI90" i="6"/>
  <c r="AC79" i="14"/>
  <c r="AC78" i="14" s="1"/>
  <c r="AJ147" i="6" l="1"/>
  <c r="AR47" i="6"/>
  <c r="AR49" i="6"/>
  <c r="AS43" i="6"/>
  <c r="AS42" i="6"/>
  <c r="AQ105" i="6"/>
  <c r="AQ106" i="6" s="1"/>
  <c r="AS39" i="6"/>
  <c r="AU27" i="6"/>
  <c r="AU25" i="6" s="1"/>
  <c r="AU29" i="6" s="1"/>
  <c r="AT34" i="6"/>
  <c r="N64" i="14" s="1"/>
  <c r="CH93" i="6"/>
  <c r="BO68" i="6"/>
  <c r="AI73" i="14"/>
  <c r="BO73" i="6"/>
  <c r="BP57" i="6"/>
  <c r="AS76" i="14"/>
  <c r="BZ60" i="6"/>
  <c r="BY76" i="6"/>
  <c r="AT10" i="6"/>
  <c r="J8" i="6"/>
  <c r="K97" i="14"/>
  <c r="L97" i="14"/>
  <c r="Y8" i="6"/>
  <c r="Y10" i="6" s="1"/>
  <c r="AR50" i="6"/>
  <c r="AR105" i="6"/>
  <c r="AK138" i="6"/>
  <c r="AK144" i="6" s="1"/>
  <c r="D85" i="14"/>
  <c r="BX61" i="6"/>
  <c r="AQ77" i="14"/>
  <c r="BW77" i="6"/>
  <c r="CJ74" i="6"/>
  <c r="CK58" i="6"/>
  <c r="BD74" i="14"/>
  <c r="BJ100" i="6"/>
  <c r="AD96" i="14" s="1"/>
  <c r="BJ90" i="6"/>
  <c r="BJ96" i="6"/>
  <c r="AD79" i="14"/>
  <c r="AD78" i="14" s="1"/>
  <c r="AB90" i="14"/>
  <c r="AU8" i="6"/>
  <c r="AU10" i="6" s="1"/>
  <c r="N60" i="14"/>
  <c r="BW72" i="6"/>
  <c r="BX56" i="6"/>
  <c r="AQ72" i="14"/>
  <c r="AN142" i="6"/>
  <c r="H84" i="14" s="1"/>
  <c r="AC96" i="14"/>
  <c r="BK76" i="6"/>
  <c r="BL60" i="6"/>
  <c r="AE76" i="14"/>
  <c r="BK68" i="6"/>
  <c r="M63" i="14"/>
  <c r="M89" i="14"/>
  <c r="M71" i="14"/>
  <c r="M83" i="14"/>
  <c r="AC92" i="14"/>
  <c r="BJ87" i="6"/>
  <c r="BJ84" i="6"/>
  <c r="BI89" i="6"/>
  <c r="BI91" i="6" s="1"/>
  <c r="AP106" i="6"/>
  <c r="AP134" i="6"/>
  <c r="CJ65" i="6"/>
  <c r="CI81" i="6"/>
  <c r="AO142" i="6"/>
  <c r="I84" i="14" s="1"/>
  <c r="AS47" i="6" l="1"/>
  <c r="AK147" i="6"/>
  <c r="AQ134" i="6"/>
  <c r="AQ135" i="6" s="1"/>
  <c r="AS49" i="6"/>
  <c r="AS50" i="6" s="1"/>
  <c r="AT43" i="6"/>
  <c r="AT42" i="6"/>
  <c r="AT39" i="6"/>
  <c r="AU30" i="6"/>
  <c r="AU34" i="6" s="1"/>
  <c r="O64" i="14" s="1"/>
  <c r="M91" i="14"/>
  <c r="AS103" i="6"/>
  <c r="BP68" i="6"/>
  <c r="BQ57" i="6"/>
  <c r="BP73" i="6"/>
  <c r="AJ73" i="14"/>
  <c r="BO84" i="6"/>
  <c r="BO87" i="6"/>
  <c r="BO89" i="6" s="1"/>
  <c r="BO100" i="6"/>
  <c r="AI96" i="14" s="1"/>
  <c r="BO90" i="6"/>
  <c r="BO96" i="6"/>
  <c r="AI92" i="14" s="1"/>
  <c r="AI79" i="14"/>
  <c r="AI78" i="14" s="1"/>
  <c r="AD92" i="14"/>
  <c r="BZ76" i="6"/>
  <c r="CA60" i="6"/>
  <c r="AT76" i="14"/>
  <c r="X8" i="6"/>
  <c r="X10" i="6" s="1"/>
  <c r="CK65" i="6"/>
  <c r="CJ81" i="6"/>
  <c r="CJ93" i="6" s="1"/>
  <c r="AC90" i="14"/>
  <c r="BK100" i="6"/>
  <c r="BK90" i="6"/>
  <c r="BK96" i="6"/>
  <c r="AE79" i="14"/>
  <c r="AE78" i="14" s="1"/>
  <c r="N63" i="14"/>
  <c r="N71" i="14"/>
  <c r="N89" i="14"/>
  <c r="N83" i="14"/>
  <c r="BM60" i="6"/>
  <c r="BL76" i="6"/>
  <c r="AF76" i="14"/>
  <c r="BL68" i="6"/>
  <c r="BX72" i="6"/>
  <c r="T72" i="6" s="1"/>
  <c r="AR72" i="14"/>
  <c r="O60" i="14"/>
  <c r="AV8" i="6"/>
  <c r="AV10" i="6" s="1"/>
  <c r="CL58" i="6"/>
  <c r="CK74" i="6"/>
  <c r="BE74" i="14"/>
  <c r="AL138" i="6"/>
  <c r="AL144" i="6" s="1"/>
  <c r="E85" i="14"/>
  <c r="CI93" i="6"/>
  <c r="AP139" i="6"/>
  <c r="AP135" i="6"/>
  <c r="BJ89" i="6"/>
  <c r="BJ91" i="6" s="1"/>
  <c r="BK87" i="6"/>
  <c r="BK84" i="6"/>
  <c r="BY61" i="6"/>
  <c r="AR77" i="14"/>
  <c r="BX77" i="6"/>
  <c r="AR134" i="6"/>
  <c r="AR106" i="6"/>
  <c r="AT47" i="6" l="1"/>
  <c r="AQ139" i="6"/>
  <c r="AL147" i="6"/>
  <c r="AT103" i="6"/>
  <c r="N97" i="14" s="1"/>
  <c r="AT49" i="6"/>
  <c r="N91" i="14"/>
  <c r="Q39" i="6"/>
  <c r="AU35" i="6"/>
  <c r="AU43" i="6"/>
  <c r="AU42" i="6"/>
  <c r="AV27" i="6"/>
  <c r="AV25" i="6" s="1"/>
  <c r="AV29" i="6" s="1"/>
  <c r="AV30" i="6" s="1"/>
  <c r="AV35" i="6" s="1"/>
  <c r="P65" i="14" s="1"/>
  <c r="M97" i="14"/>
  <c r="AS105" i="6"/>
  <c r="AS134" i="6" s="1"/>
  <c r="AJ79" i="14"/>
  <c r="AJ78" i="14" s="1"/>
  <c r="BP90" i="6"/>
  <c r="BP96" i="6"/>
  <c r="AJ92" i="14" s="1"/>
  <c r="BP100" i="6"/>
  <c r="AJ96" i="14" s="1"/>
  <c r="BO91" i="6"/>
  <c r="BP84" i="6"/>
  <c r="BP87" i="6"/>
  <c r="BP89" i="6" s="1"/>
  <c r="CB60" i="6"/>
  <c r="CA76" i="6"/>
  <c r="AU76" i="14"/>
  <c r="AK73" i="14"/>
  <c r="BQ68" i="6"/>
  <c r="BR57" i="6"/>
  <c r="BQ73" i="6"/>
  <c r="W8" i="6"/>
  <c r="W10" i="6" s="1"/>
  <c r="BZ61" i="6"/>
  <c r="AS77" i="14"/>
  <c r="BY77" i="6"/>
  <c r="AE92" i="14"/>
  <c r="CL65" i="6"/>
  <c r="CK81" i="6"/>
  <c r="AD90" i="14"/>
  <c r="AP142" i="6"/>
  <c r="J84" i="14" s="1"/>
  <c r="BL84" i="6"/>
  <c r="BL87" i="6"/>
  <c r="BK89" i="6"/>
  <c r="BK91" i="6" s="1"/>
  <c r="AM138" i="6"/>
  <c r="AM144" i="6" s="1"/>
  <c r="F85" i="14"/>
  <c r="P60" i="14"/>
  <c r="AW8" i="6"/>
  <c r="AW10" i="6" s="1"/>
  <c r="BN60" i="6"/>
  <c r="BM76" i="6"/>
  <c r="AG76" i="14"/>
  <c r="BM68" i="6"/>
  <c r="AQ142" i="6"/>
  <c r="K84" i="14" s="1"/>
  <c r="AE96" i="14"/>
  <c r="AR135" i="6"/>
  <c r="AR139" i="6"/>
  <c r="CL74" i="6"/>
  <c r="CM58" i="6"/>
  <c r="BF74" i="14"/>
  <c r="O63" i="14"/>
  <c r="O83" i="14"/>
  <c r="O89" i="14"/>
  <c r="O71" i="14"/>
  <c r="BL100" i="6"/>
  <c r="AF96" i="14" s="1"/>
  <c r="BL96" i="6"/>
  <c r="AF92" i="14" s="1"/>
  <c r="AF79" i="14"/>
  <c r="AF78" i="14" s="1"/>
  <c r="BL90" i="6"/>
  <c r="AU39" i="6" l="1"/>
  <c r="O65" i="14"/>
  <c r="AU47" i="6"/>
  <c r="AU49" i="6" s="1"/>
  <c r="AM147" i="6"/>
  <c r="AW27" i="6"/>
  <c r="AW25" i="6" s="1"/>
  <c r="AW29" i="6" s="1"/>
  <c r="AV34" i="6"/>
  <c r="AW30" i="6"/>
  <c r="AX27" i="6" s="1"/>
  <c r="AX25" i="6" s="1"/>
  <c r="AX29" i="6" s="1"/>
  <c r="AX30" i="6" s="1"/>
  <c r="AS106" i="6"/>
  <c r="BP91" i="6"/>
  <c r="AJ90" i="14" s="1"/>
  <c r="BQ84" i="6"/>
  <c r="BQ87" i="6"/>
  <c r="BR73" i="6"/>
  <c r="AL73" i="14"/>
  <c r="BR68" i="6"/>
  <c r="BS57" i="6"/>
  <c r="BQ100" i="6"/>
  <c r="AK96" i="14" s="1"/>
  <c r="BQ90" i="6"/>
  <c r="BQ96" i="6"/>
  <c r="AK92" i="14" s="1"/>
  <c r="AK79" i="14"/>
  <c r="AK78" i="14" s="1"/>
  <c r="CB76" i="6"/>
  <c r="AV76" i="14"/>
  <c r="CC60" i="6"/>
  <c r="AI90" i="14"/>
  <c r="O91" i="14"/>
  <c r="AU103" i="6"/>
  <c r="AE90" i="14"/>
  <c r="BM100" i="6"/>
  <c r="AG96" i="14" s="1"/>
  <c r="BM90" i="6"/>
  <c r="BM96" i="6"/>
  <c r="AG92" i="14" s="1"/>
  <c r="AG79" i="14"/>
  <c r="AG78" i="14" s="1"/>
  <c r="Q60" i="14"/>
  <c r="AX8" i="6"/>
  <c r="AX10" i="6" s="1"/>
  <c r="CL81" i="6"/>
  <c r="CL93" i="6" s="1"/>
  <c r="CM65" i="6"/>
  <c r="CN58" i="6"/>
  <c r="CM74" i="6"/>
  <c r="BG74" i="14"/>
  <c r="AR142" i="6"/>
  <c r="L84" i="14" s="1"/>
  <c r="AN138" i="6"/>
  <c r="AN144" i="6" s="1"/>
  <c r="G85" i="14"/>
  <c r="AS135" i="6"/>
  <c r="AS139" i="6"/>
  <c r="CA61" i="6"/>
  <c r="AT77" i="14"/>
  <c r="BZ77" i="6"/>
  <c r="BM84" i="6"/>
  <c r="BM87" i="6"/>
  <c r="P83" i="14"/>
  <c r="P63" i="14"/>
  <c r="P89" i="14"/>
  <c r="P71" i="14"/>
  <c r="AT105" i="6"/>
  <c r="AT50" i="6"/>
  <c r="BN76" i="6"/>
  <c r="AH76" i="14"/>
  <c r="BN68" i="6"/>
  <c r="BL89" i="6"/>
  <c r="BL91" i="6" s="1"/>
  <c r="CK93" i="6"/>
  <c r="AV43" i="6" l="1"/>
  <c r="P64" i="14"/>
  <c r="AV39" i="6"/>
  <c r="AV103" i="6" s="1"/>
  <c r="AN147" i="6"/>
  <c r="AV42" i="6"/>
  <c r="AV47" i="6" s="1"/>
  <c r="P91" i="14"/>
  <c r="AW34" i="6"/>
  <c r="Q64" i="14" s="1"/>
  <c r="AW35" i="6"/>
  <c r="Q65" i="14" s="1"/>
  <c r="AX35" i="6"/>
  <c r="R65" i="14" s="1"/>
  <c r="AX34" i="6"/>
  <c r="R64" i="14" s="1"/>
  <c r="AY27" i="6"/>
  <c r="AY25" i="6" s="1"/>
  <c r="AY29" i="6" s="1"/>
  <c r="AY30" i="6" s="1"/>
  <c r="BR84" i="6"/>
  <c r="BR87" i="6"/>
  <c r="O97" i="14"/>
  <c r="BS73" i="6"/>
  <c r="BT57" i="6"/>
  <c r="AM73" i="14"/>
  <c r="BS68" i="6"/>
  <c r="BQ89" i="6"/>
  <c r="BQ91" i="6" s="1"/>
  <c r="CD60" i="6"/>
  <c r="AW76" i="14"/>
  <c r="CC76" i="6"/>
  <c r="BR100" i="6"/>
  <c r="AL96" i="14" s="1"/>
  <c r="BR90" i="6"/>
  <c r="BR96" i="6"/>
  <c r="AL92" i="14" s="1"/>
  <c r="AL79" i="14"/>
  <c r="AL78" i="14" s="1"/>
  <c r="AF90" i="14"/>
  <c r="BN100" i="6"/>
  <c r="BN90" i="6"/>
  <c r="AH79" i="14"/>
  <c r="AH78" i="14" s="1"/>
  <c r="BN96" i="6"/>
  <c r="AT106" i="6"/>
  <c r="AT134" i="6"/>
  <c r="AU50" i="6"/>
  <c r="AU105" i="6"/>
  <c r="AS142" i="6"/>
  <c r="M84" i="14" s="1"/>
  <c r="AO138" i="6"/>
  <c r="AO144" i="6" s="1"/>
  <c r="H85" i="14"/>
  <c r="CO58" i="6"/>
  <c r="CN74" i="6"/>
  <c r="BH74" i="14"/>
  <c r="BN84" i="6"/>
  <c r="BN87" i="6"/>
  <c r="BM89" i="6"/>
  <c r="BM91" i="6" s="1"/>
  <c r="AU77" i="14"/>
  <c r="CA77" i="6"/>
  <c r="CB61" i="6"/>
  <c r="CM81" i="6"/>
  <c r="CN65" i="6"/>
  <c r="R60" i="14"/>
  <c r="AY8" i="6"/>
  <c r="AY10" i="6" s="1"/>
  <c r="Q71" i="14"/>
  <c r="Q89" i="14"/>
  <c r="Q63" i="14"/>
  <c r="Q83" i="14"/>
  <c r="P97" i="14" l="1"/>
  <c r="AV49" i="6"/>
  <c r="AO147" i="6"/>
  <c r="AX43" i="6"/>
  <c r="AX42" i="6"/>
  <c r="AW43" i="6"/>
  <c r="AW42" i="6"/>
  <c r="AX39" i="6"/>
  <c r="AW39" i="6"/>
  <c r="AY35" i="6"/>
  <c r="S65" i="14" s="1"/>
  <c r="AY34" i="6"/>
  <c r="S64" i="14" s="1"/>
  <c r="AZ27" i="6"/>
  <c r="AZ25" i="6" s="1"/>
  <c r="AZ29" i="6" s="1"/>
  <c r="AK90" i="14"/>
  <c r="BU57" i="6"/>
  <c r="AN73" i="14"/>
  <c r="BT73" i="6"/>
  <c r="BT68" i="6"/>
  <c r="BS84" i="6"/>
  <c r="BS87" i="6"/>
  <c r="CD76" i="6"/>
  <c r="CE60" i="6"/>
  <c r="AX76" i="14"/>
  <c r="BS90" i="6"/>
  <c r="BS100" i="6"/>
  <c r="BS96" i="6"/>
  <c r="AM79" i="14"/>
  <c r="AM78" i="14" s="1"/>
  <c r="AG90" i="14"/>
  <c r="AT135" i="6"/>
  <c r="AT139" i="6"/>
  <c r="R63" i="14"/>
  <c r="R89" i="14"/>
  <c r="R71" i="14"/>
  <c r="R83" i="14"/>
  <c r="BN89" i="6"/>
  <c r="BN91" i="6" s="1"/>
  <c r="AH96" i="14"/>
  <c r="S60" i="14"/>
  <c r="AZ8" i="6"/>
  <c r="AZ10" i="6" s="1"/>
  <c r="CC61" i="6"/>
  <c r="CB77" i="6"/>
  <c r="AV77" i="14"/>
  <c r="CO65" i="6"/>
  <c r="CN81" i="6"/>
  <c r="CN93" i="6" s="1"/>
  <c r="AP138" i="6"/>
  <c r="AP144" i="6" s="1"/>
  <c r="I85" i="14"/>
  <c r="AH92" i="14"/>
  <c r="CP58" i="6"/>
  <c r="CO74" i="6"/>
  <c r="BI74" i="14"/>
  <c r="AU106" i="6"/>
  <c r="AU134" i="6"/>
  <c r="CM93" i="6"/>
  <c r="AX47" i="6" l="1"/>
  <c r="AX49" i="6" s="1"/>
  <c r="AX50" i="6" s="1"/>
  <c r="AW47" i="6"/>
  <c r="AW49" i="6" s="1"/>
  <c r="AW50" i="6" s="1"/>
  <c r="AV105" i="6"/>
  <c r="AV50" i="6"/>
  <c r="AP147" i="6"/>
  <c r="AY43" i="6"/>
  <c r="AY42" i="6"/>
  <c r="AW103" i="6"/>
  <c r="Q91" i="14"/>
  <c r="AY39" i="6"/>
  <c r="S91" i="14" s="1"/>
  <c r="AZ30" i="6"/>
  <c r="BA27" i="6" s="1"/>
  <c r="BA25" i="6" s="1"/>
  <c r="BA29" i="6" s="1"/>
  <c r="BA30" i="6" s="1"/>
  <c r="R91" i="14"/>
  <c r="AX103" i="6"/>
  <c r="BU68" i="6"/>
  <c r="AO73" i="14"/>
  <c r="BV57" i="6"/>
  <c r="BU73" i="6"/>
  <c r="AY103" i="6"/>
  <c r="BS89" i="6"/>
  <c r="BS91" i="6" s="1"/>
  <c r="AN79" i="14"/>
  <c r="AN78" i="14" s="1"/>
  <c r="BT100" i="6"/>
  <c r="AN96" i="14" s="1"/>
  <c r="BT90" i="6"/>
  <c r="BT96" i="6"/>
  <c r="AN92" i="14" s="1"/>
  <c r="AM96" i="14"/>
  <c r="AM92" i="14"/>
  <c r="CF60" i="6"/>
  <c r="CE76" i="6"/>
  <c r="AY76" i="14"/>
  <c r="BT87" i="6"/>
  <c r="BT84" i="6"/>
  <c r="AU135" i="6"/>
  <c r="AU139" i="6"/>
  <c r="CP65" i="6"/>
  <c r="CO81" i="6"/>
  <c r="CO93" i="6" s="1"/>
  <c r="AH90" i="14"/>
  <c r="CP74" i="6"/>
  <c r="BJ74" i="14"/>
  <c r="AQ138" i="6"/>
  <c r="AQ144" i="6" s="1"/>
  <c r="J85" i="14"/>
  <c r="T60" i="14"/>
  <c r="BA8" i="6"/>
  <c r="BA10" i="6" s="1"/>
  <c r="CD61" i="6"/>
  <c r="AW77" i="14"/>
  <c r="CC77" i="6"/>
  <c r="S71" i="14"/>
  <c r="S89" i="14"/>
  <c r="S83" i="14"/>
  <c r="S63" i="14"/>
  <c r="AT142" i="6"/>
  <c r="N84" i="14" s="1"/>
  <c r="AX105" i="6" l="1"/>
  <c r="AW105" i="6"/>
  <c r="AV106" i="6"/>
  <c r="AV134" i="6"/>
  <c r="AQ147" i="6"/>
  <c r="AY47" i="6"/>
  <c r="AY49" i="6" s="1"/>
  <c r="AY50" i="6" s="1"/>
  <c r="Q97" i="14"/>
  <c r="BA35" i="6"/>
  <c r="U65" i="14" s="1"/>
  <c r="BA34" i="6"/>
  <c r="U64" i="14" s="1"/>
  <c r="AZ35" i="6"/>
  <c r="T65" i="14" s="1"/>
  <c r="AZ34" i="6"/>
  <c r="T64" i="14" s="1"/>
  <c r="BB27" i="6"/>
  <c r="BB25" i="6" s="1"/>
  <c r="BB29" i="6" s="1"/>
  <c r="BB30" i="6" s="1"/>
  <c r="AM90" i="14"/>
  <c r="BU84" i="6"/>
  <c r="BU87" i="6"/>
  <c r="BU89" i="6" s="1"/>
  <c r="AP73" i="14"/>
  <c r="BV73" i="6"/>
  <c r="BV68" i="6"/>
  <c r="BW57" i="6"/>
  <c r="R97" i="14"/>
  <c r="S97" i="14"/>
  <c r="BT89" i="6"/>
  <c r="BT91" i="6" s="1"/>
  <c r="AZ76" i="14"/>
  <c r="CG60" i="6"/>
  <c r="CF76" i="6"/>
  <c r="BU90" i="6"/>
  <c r="AO79" i="14"/>
  <c r="AO78" i="14" s="1"/>
  <c r="BU100" i="6"/>
  <c r="AO96" i="14" s="1"/>
  <c r="BU96" i="6"/>
  <c r="AX106" i="6"/>
  <c r="AX134" i="6"/>
  <c r="T89" i="14"/>
  <c r="T83" i="14"/>
  <c r="T63" i="14"/>
  <c r="T71" i="14"/>
  <c r="AR138" i="6"/>
  <c r="AR144" i="6" s="1"/>
  <c r="K85" i="14"/>
  <c r="AW106" i="6"/>
  <c r="AW134" i="6"/>
  <c r="AU142" i="6"/>
  <c r="O84" i="14" s="1"/>
  <c r="CE61" i="6"/>
  <c r="AX77" i="14"/>
  <c r="CD77" i="6"/>
  <c r="U60" i="14"/>
  <c r="BB8" i="6"/>
  <c r="BB10" i="6" s="1"/>
  <c r="CP81" i="6"/>
  <c r="AY105" i="6" l="1"/>
  <c r="AY106" i="6" s="1"/>
  <c r="AV135" i="6"/>
  <c r="AV139" i="6"/>
  <c r="AV142" i="6" s="1"/>
  <c r="P84" i="14" s="1"/>
  <c r="AR147" i="6"/>
  <c r="BA43" i="6"/>
  <c r="BA42" i="6"/>
  <c r="AZ43" i="6"/>
  <c r="AZ42" i="6"/>
  <c r="AZ39" i="6"/>
  <c r="BA39" i="6"/>
  <c r="BB35" i="6"/>
  <c r="V65" i="14" s="1"/>
  <c r="BB34" i="6"/>
  <c r="V64" i="14" s="1"/>
  <c r="BC27" i="6"/>
  <c r="BC25" i="6" s="1"/>
  <c r="BC29" i="6" s="1"/>
  <c r="BC30" i="6" s="1"/>
  <c r="AN90" i="14"/>
  <c r="AO92" i="14"/>
  <c r="CG76" i="6"/>
  <c r="CH60" i="6"/>
  <c r="BA76" i="14"/>
  <c r="BV87" i="6"/>
  <c r="BV84" i="6"/>
  <c r="BU91" i="6"/>
  <c r="AQ73" i="14"/>
  <c r="BW68" i="6"/>
  <c r="BX57" i="6"/>
  <c r="BW73" i="6"/>
  <c r="BV100" i="6"/>
  <c r="AP79" i="14"/>
  <c r="AP78" i="14" s="1"/>
  <c r="BV90" i="6"/>
  <c r="BV96" i="6"/>
  <c r="AP92" i="14" s="1"/>
  <c r="AS138" i="6"/>
  <c r="AS144" i="6" s="1"/>
  <c r="L85" i="14"/>
  <c r="U83" i="14"/>
  <c r="U89" i="14"/>
  <c r="U71" i="14"/>
  <c r="U63" i="14"/>
  <c r="AY134" i="6"/>
  <c r="AX135" i="6"/>
  <c r="AX139" i="6"/>
  <c r="CP93" i="6"/>
  <c r="AW139" i="6"/>
  <c r="AW135" i="6"/>
  <c r="V60" i="14"/>
  <c r="BC8" i="6"/>
  <c r="BC10" i="6" s="1"/>
  <c r="CF61" i="6"/>
  <c r="AY77" i="14"/>
  <c r="CE77" i="6"/>
  <c r="AZ47" i="6" l="1"/>
  <c r="AZ49" i="6" s="1"/>
  <c r="AZ50" i="6" s="1"/>
  <c r="BA47" i="6"/>
  <c r="BA49" i="6" s="1"/>
  <c r="BA50" i="6" s="1"/>
  <c r="AS147" i="6"/>
  <c r="BB43" i="6"/>
  <c r="BB42" i="6"/>
  <c r="T91" i="14"/>
  <c r="AZ103" i="6"/>
  <c r="BB39" i="6"/>
  <c r="V91" i="14" s="1"/>
  <c r="BC35" i="6"/>
  <c r="W65" i="14" s="1"/>
  <c r="BC34" i="6"/>
  <c r="W64" i="14" s="1"/>
  <c r="BD27" i="6"/>
  <c r="BD25" i="6" s="1"/>
  <c r="BD29" i="6" s="1"/>
  <c r="BD30" i="6" s="1"/>
  <c r="AQ79" i="14"/>
  <c r="AQ78" i="14" s="1"/>
  <c r="BW100" i="6"/>
  <c r="AQ96" i="14" s="1"/>
  <c r="BW90" i="6"/>
  <c r="BW96" i="6"/>
  <c r="AQ92" i="14" s="1"/>
  <c r="AO90" i="14"/>
  <c r="BV89" i="6"/>
  <c r="BV91" i="6" s="1"/>
  <c r="BW84" i="6"/>
  <c r="BW87" i="6"/>
  <c r="BW89" i="6" s="1"/>
  <c r="U91" i="14"/>
  <c r="BA103" i="6"/>
  <c r="AP96" i="14"/>
  <c r="BB76" i="14"/>
  <c r="CH76" i="6"/>
  <c r="CI60" i="6"/>
  <c r="BX68" i="6"/>
  <c r="BY57" i="6"/>
  <c r="BX73" i="6"/>
  <c r="AR73" i="14"/>
  <c r="CG61" i="6"/>
  <c r="AZ77" i="14"/>
  <c r="CF77" i="6"/>
  <c r="AW142" i="6"/>
  <c r="Q84" i="14" s="1"/>
  <c r="AX142" i="6"/>
  <c r="R84" i="14" s="1"/>
  <c r="W60" i="14"/>
  <c r="BD8" i="6"/>
  <c r="BD10" i="6" s="1"/>
  <c r="V83" i="14"/>
  <c r="V89" i="14"/>
  <c r="V63" i="14"/>
  <c r="V71" i="14"/>
  <c r="AY135" i="6"/>
  <c r="AY139" i="6"/>
  <c r="AT138" i="6"/>
  <c r="AT144" i="6" s="1"/>
  <c r="M85" i="14"/>
  <c r="BB47" i="6" l="1"/>
  <c r="BB49" i="6" s="1"/>
  <c r="BB50" i="6" s="1"/>
  <c r="AZ105" i="6"/>
  <c r="AZ106" i="6" s="1"/>
  <c r="BA105" i="6"/>
  <c r="BA106" i="6" s="1"/>
  <c r="AT147" i="6"/>
  <c r="BC42" i="6"/>
  <c r="BC43" i="6"/>
  <c r="T97" i="14"/>
  <c r="BB103" i="6"/>
  <c r="V97" i="14" s="1"/>
  <c r="BC39" i="6"/>
  <c r="W91" i="14" s="1"/>
  <c r="BD35" i="6"/>
  <c r="X65" i="14" s="1"/>
  <c r="BD34" i="6"/>
  <c r="X64" i="14" s="1"/>
  <c r="BE27" i="6"/>
  <c r="BE25" i="6" s="1"/>
  <c r="BE29" i="6" s="1"/>
  <c r="BE30" i="6" s="1"/>
  <c r="BW91" i="6"/>
  <c r="AQ90" i="14" s="1"/>
  <c r="BX87" i="6"/>
  <c r="BX89" i="6" s="1"/>
  <c r="BX84" i="6"/>
  <c r="U97" i="14"/>
  <c r="BC103" i="6"/>
  <c r="AP90" i="14"/>
  <c r="BZ57" i="6"/>
  <c r="BY73" i="6"/>
  <c r="BY68" i="6"/>
  <c r="AS73" i="14"/>
  <c r="AR79" i="14"/>
  <c r="AR78" i="14" s="1"/>
  <c r="BX100" i="6"/>
  <c r="AR96" i="14" s="1"/>
  <c r="BX96" i="6"/>
  <c r="BX90" i="6"/>
  <c r="CI76" i="6"/>
  <c r="BC76" i="14"/>
  <c r="CJ60" i="6"/>
  <c r="AY142" i="6"/>
  <c r="S84" i="14" s="1"/>
  <c r="AZ134" i="6"/>
  <c r="W83" i="14"/>
  <c r="W89" i="14"/>
  <c r="W71" i="14"/>
  <c r="W63" i="14"/>
  <c r="CH61" i="6"/>
  <c r="BA77" i="14"/>
  <c r="CG77" i="6"/>
  <c r="X60" i="14"/>
  <c r="BE8" i="6"/>
  <c r="BE10" i="6" s="1"/>
  <c r="AU138" i="6"/>
  <c r="N85" i="14"/>
  <c r="G50" i="16"/>
  <c r="BA134" i="6" l="1"/>
  <c r="BA139" i="6" s="1"/>
  <c r="BC47" i="6"/>
  <c r="BC49" i="6" s="1"/>
  <c r="BC105" i="6" s="1"/>
  <c r="BB105" i="6"/>
  <c r="BB134" i="6" s="1"/>
  <c r="BD39" i="6"/>
  <c r="BD43" i="6"/>
  <c r="BD42" i="6"/>
  <c r="BE35" i="6"/>
  <c r="Y65" i="14" s="1"/>
  <c r="BE34" i="6"/>
  <c r="Y64" i="14" s="1"/>
  <c r="BF27" i="6"/>
  <c r="BF25" i="6" s="1"/>
  <c r="BF29" i="6" s="1"/>
  <c r="BF30" i="6" s="1"/>
  <c r="W97" i="14"/>
  <c r="U75" i="6"/>
  <c r="T75" i="6"/>
  <c r="BY87" i="6"/>
  <c r="BY84" i="6"/>
  <c r="X91" i="14"/>
  <c r="BD103" i="6"/>
  <c r="BZ68" i="6"/>
  <c r="AT73" i="14"/>
  <c r="CA57" i="6"/>
  <c r="BZ73" i="6"/>
  <c r="BY100" i="6"/>
  <c r="AS96" i="14" s="1"/>
  <c r="AS79" i="14"/>
  <c r="AS78" i="14" s="1"/>
  <c r="BY96" i="6"/>
  <c r="AS92" i="14" s="1"/>
  <c r="BY90" i="6"/>
  <c r="CK60" i="6"/>
  <c r="CJ76" i="6"/>
  <c r="BD76" i="14"/>
  <c r="AR92" i="14"/>
  <c r="BX91" i="6"/>
  <c r="BF8" i="6"/>
  <c r="Y60" i="14"/>
  <c r="CI61" i="6"/>
  <c r="BB77" i="14"/>
  <c r="CH77" i="6"/>
  <c r="BC50" i="6"/>
  <c r="AU144" i="6"/>
  <c r="AU147" i="6" s="1"/>
  <c r="X89" i="14"/>
  <c r="X71" i="14"/>
  <c r="X63" i="14"/>
  <c r="X83" i="14"/>
  <c r="AZ135" i="6"/>
  <c r="AZ139" i="6"/>
  <c r="BA135" i="6"/>
  <c r="BB106" i="6" l="1"/>
  <c r="Q147" i="6"/>
  <c r="BD47" i="6"/>
  <c r="BD49" i="6" s="1"/>
  <c r="BD50" i="6" s="1"/>
  <c r="BE39" i="6"/>
  <c r="BE43" i="6"/>
  <c r="BE42" i="6"/>
  <c r="BF35" i="6"/>
  <c r="Z65" i="14" s="1"/>
  <c r="BF34" i="6"/>
  <c r="Z64" i="14" s="1"/>
  <c r="BG27" i="6"/>
  <c r="BG25" i="6" s="1"/>
  <c r="BG29" i="6" s="1"/>
  <c r="X97" i="14"/>
  <c r="BY89" i="6"/>
  <c r="BY91" i="6" s="1"/>
  <c r="BF10" i="6"/>
  <c r="K8" i="6"/>
  <c r="CA68" i="6"/>
  <c r="CB57" i="6"/>
  <c r="CA73" i="6"/>
  <c r="AU73" i="14"/>
  <c r="CL60" i="6"/>
  <c r="CK76" i="6"/>
  <c r="BE76" i="14"/>
  <c r="BZ84" i="6"/>
  <c r="BZ87" i="6"/>
  <c r="AR90" i="14"/>
  <c r="Y91" i="14"/>
  <c r="BE103" i="6"/>
  <c r="BZ96" i="6"/>
  <c r="AT92" i="14" s="1"/>
  <c r="AT79" i="14"/>
  <c r="AT78" i="14" s="1"/>
  <c r="BZ90" i="6"/>
  <c r="BZ100" i="6"/>
  <c r="AT96" i="14" s="1"/>
  <c r="AV138" i="6"/>
  <c r="AV144" i="6" s="1"/>
  <c r="O85" i="14"/>
  <c r="BD105" i="6"/>
  <c r="R8" i="6"/>
  <c r="D89" i="14" s="1"/>
  <c r="BG8" i="6"/>
  <c r="BG10" i="6" s="1"/>
  <c r="Z60" i="14"/>
  <c r="BA142" i="6"/>
  <c r="U84" i="14" s="1"/>
  <c r="AZ142" i="6"/>
  <c r="T84" i="14" s="1"/>
  <c r="BB135" i="6"/>
  <c r="BB139" i="6"/>
  <c r="BC106" i="6"/>
  <c r="BC134" i="6"/>
  <c r="BC77" i="14"/>
  <c r="CI77" i="6"/>
  <c r="CJ61" i="6"/>
  <c r="Y89" i="14"/>
  <c r="Y63" i="14"/>
  <c r="Y83" i="14"/>
  <c r="Y71" i="14"/>
  <c r="BE47" i="6" l="1"/>
  <c r="BE49" i="6" s="1"/>
  <c r="BE105" i="6" s="1"/>
  <c r="AV147" i="6"/>
  <c r="BF43" i="6"/>
  <c r="BF42" i="6"/>
  <c r="BF47" i="6" s="1"/>
  <c r="BG30" i="6"/>
  <c r="BG34" i="6" s="1"/>
  <c r="AA64" i="14" s="1"/>
  <c r="BF39" i="6"/>
  <c r="R39" i="6" s="1"/>
  <c r="K39" i="6" s="1"/>
  <c r="Y97" i="14"/>
  <c r="AS90" i="14"/>
  <c r="CA84" i="6"/>
  <c r="CA87" i="6"/>
  <c r="CA89" i="6" s="1"/>
  <c r="BZ89" i="6"/>
  <c r="BZ91" i="6" s="1"/>
  <c r="AV73" i="14"/>
  <c r="CB68" i="6"/>
  <c r="CB73" i="6"/>
  <c r="CC57" i="6"/>
  <c r="BF76" i="14"/>
  <c r="CM60" i="6"/>
  <c r="CL76" i="6"/>
  <c r="AU79" i="14"/>
  <c r="AU78" i="14" s="1"/>
  <c r="CA96" i="6"/>
  <c r="AU92" i="14" s="1"/>
  <c r="CA90" i="6"/>
  <c r="CA100" i="6"/>
  <c r="AU96" i="14" s="1"/>
  <c r="BC139" i="6"/>
  <c r="BC135" i="6"/>
  <c r="BB142" i="6"/>
  <c r="V84" i="14" s="1"/>
  <c r="CK61" i="6"/>
  <c r="BD77" i="14"/>
  <c r="CJ77" i="6"/>
  <c r="Z63" i="14"/>
  <c r="Z71" i="14"/>
  <c r="Z83" i="14"/>
  <c r="Z89" i="14"/>
  <c r="AA60" i="14"/>
  <c r="BH8" i="6"/>
  <c r="BH10" i="6" s="1"/>
  <c r="BD106" i="6"/>
  <c r="BD134" i="6"/>
  <c r="AW138" i="6"/>
  <c r="AW144" i="6" s="1"/>
  <c r="P85" i="14"/>
  <c r="BE50" i="6" l="1"/>
  <c r="AW147" i="6"/>
  <c r="BF49" i="6"/>
  <c r="BH27" i="6"/>
  <c r="BH25" i="6" s="1"/>
  <c r="BH29" i="6" s="1"/>
  <c r="BH30" i="6" s="1"/>
  <c r="BH35" i="6" s="1"/>
  <c r="AB65" i="14" s="1"/>
  <c r="BG42" i="6"/>
  <c r="BG43" i="6"/>
  <c r="BG35" i="6"/>
  <c r="Z91" i="14"/>
  <c r="AT90" i="14"/>
  <c r="CN60" i="6"/>
  <c r="CM76" i="6"/>
  <c r="BG76" i="14"/>
  <c r="CB90" i="6"/>
  <c r="CB100" i="6"/>
  <c r="AV96" i="14" s="1"/>
  <c r="AV79" i="14"/>
  <c r="AV78" i="14" s="1"/>
  <c r="CB96" i="6"/>
  <c r="AV92" i="14" s="1"/>
  <c r="CA91" i="6"/>
  <c r="CB84" i="6"/>
  <c r="CB87" i="6"/>
  <c r="CC68" i="6"/>
  <c r="AW73" i="14"/>
  <c r="CD57" i="6"/>
  <c r="CC73" i="6"/>
  <c r="BI8" i="6"/>
  <c r="BI10" i="6" s="1"/>
  <c r="AB60" i="14"/>
  <c r="AX138" i="6"/>
  <c r="AX144" i="6" s="1"/>
  <c r="Q85" i="14"/>
  <c r="BD139" i="6"/>
  <c r="BD135" i="6"/>
  <c r="AA83" i="14"/>
  <c r="AA71" i="14"/>
  <c r="AA63" i="14"/>
  <c r="AA89" i="14"/>
  <c r="BE106" i="6"/>
  <c r="BE134" i="6"/>
  <c r="BC142" i="6"/>
  <c r="W84" i="14" s="1"/>
  <c r="CL61" i="6"/>
  <c r="CK77" i="6"/>
  <c r="BE77" i="14"/>
  <c r="BG39" i="6" l="1"/>
  <c r="AA65" i="14"/>
  <c r="BG47" i="6"/>
  <c r="BG49" i="6" s="1"/>
  <c r="AX147" i="6"/>
  <c r="BI27" i="6"/>
  <c r="BI25" i="6" s="1"/>
  <c r="BI29" i="6" s="1"/>
  <c r="BH34" i="6"/>
  <c r="CE57" i="6"/>
  <c r="CD73" i="6"/>
  <c r="CD68" i="6"/>
  <c r="AX73" i="14"/>
  <c r="AU90" i="14"/>
  <c r="CC96" i="6"/>
  <c r="AW92" i="14" s="1"/>
  <c r="AW79" i="14"/>
  <c r="AW78" i="14" s="1"/>
  <c r="CC90" i="6"/>
  <c r="CC100" i="6"/>
  <c r="AW96" i="14" s="1"/>
  <c r="AB91" i="14"/>
  <c r="BH103" i="6"/>
  <c r="CO60" i="6"/>
  <c r="BH76" i="14"/>
  <c r="CN76" i="6"/>
  <c r="CC87" i="6"/>
  <c r="CC84" i="6"/>
  <c r="CB89" i="6"/>
  <c r="CB91" i="6" s="1"/>
  <c r="AA91" i="14"/>
  <c r="BG103" i="6"/>
  <c r="AY138" i="6"/>
  <c r="AY144" i="6" s="1"/>
  <c r="R85" i="14"/>
  <c r="BD142" i="6"/>
  <c r="X84" i="14" s="1"/>
  <c r="BJ8" i="6"/>
  <c r="BJ10" i="6" s="1"/>
  <c r="AC60" i="14"/>
  <c r="CM61" i="6"/>
  <c r="BF77" i="14"/>
  <c r="CL77" i="6"/>
  <c r="BE139" i="6"/>
  <c r="BE135" i="6"/>
  <c r="BF50" i="6"/>
  <c r="AB71" i="14"/>
  <c r="AB89" i="14"/>
  <c r="AB63" i="14"/>
  <c r="AB83" i="14"/>
  <c r="BI30" i="6" l="1"/>
  <c r="BI35" i="6" s="1"/>
  <c r="AC65" i="14" s="1"/>
  <c r="BH39" i="6"/>
  <c r="AB64" i="14"/>
  <c r="BH42" i="6"/>
  <c r="AY147" i="6"/>
  <c r="BH43" i="6"/>
  <c r="BJ27" i="6"/>
  <c r="BJ25" i="6" s="1"/>
  <c r="BJ29" i="6" s="1"/>
  <c r="BI34" i="6"/>
  <c r="AV90" i="14"/>
  <c r="AA97" i="14"/>
  <c r="CD84" i="6"/>
  <c r="CD87" i="6"/>
  <c r="CO76" i="6"/>
  <c r="CP60" i="6"/>
  <c r="BI76" i="14"/>
  <c r="AY73" i="14"/>
  <c r="CE68" i="6"/>
  <c r="CE73" i="6"/>
  <c r="CF57" i="6"/>
  <c r="CC89" i="6"/>
  <c r="CC91" i="6" s="1"/>
  <c r="AB97" i="14"/>
  <c r="CD100" i="6"/>
  <c r="AX96" i="14" s="1"/>
  <c r="AX79" i="14"/>
  <c r="AX78" i="14" s="1"/>
  <c r="CD90" i="6"/>
  <c r="CD96" i="6"/>
  <c r="AX92" i="14" s="1"/>
  <c r="BG105" i="6"/>
  <c r="BG50" i="6"/>
  <c r="CN61" i="6"/>
  <c r="BG77" i="14"/>
  <c r="CM77" i="6"/>
  <c r="BE142" i="6"/>
  <c r="Y84" i="14" s="1"/>
  <c r="AD60" i="14"/>
  <c r="BK8" i="6"/>
  <c r="BK10" i="6" s="1"/>
  <c r="AC89" i="14"/>
  <c r="AC83" i="14"/>
  <c r="AC63" i="14"/>
  <c r="AC71" i="14"/>
  <c r="AZ138" i="6"/>
  <c r="AZ144" i="6" s="1"/>
  <c r="S85" i="14"/>
  <c r="BH47" i="6" l="1"/>
  <c r="BH49" i="6" s="1"/>
  <c r="BH105" i="6" s="1"/>
  <c r="BI39" i="6"/>
  <c r="AC91" i="14" s="1"/>
  <c r="AC64" i="14"/>
  <c r="AZ147" i="6"/>
  <c r="BJ30" i="6"/>
  <c r="BJ34" i="6" s="1"/>
  <c r="AD64" i="14" s="1"/>
  <c r="BI103" i="6"/>
  <c r="AC97" i="14" s="1"/>
  <c r="BI43" i="6"/>
  <c r="BI42" i="6"/>
  <c r="AW90" i="14"/>
  <c r="CE96" i="6"/>
  <c r="CE100" i="6"/>
  <c r="AY79" i="14"/>
  <c r="AY78" i="14" s="1"/>
  <c r="CE90" i="6"/>
  <c r="CP76" i="6"/>
  <c r="BJ76" i="14"/>
  <c r="CE84" i="6"/>
  <c r="CE87" i="6"/>
  <c r="CG57" i="6"/>
  <c r="CF73" i="6"/>
  <c r="CF68" i="6"/>
  <c r="AZ73" i="14"/>
  <c r="BA138" i="6"/>
  <c r="BA144" i="6" s="1"/>
  <c r="T85" i="14"/>
  <c r="AE60" i="14"/>
  <c r="BL8" i="6"/>
  <c r="BL10" i="6" s="1"/>
  <c r="CO61" i="6"/>
  <c r="BH77" i="14"/>
  <c r="CN77" i="6"/>
  <c r="AD71" i="14"/>
  <c r="AD63" i="14"/>
  <c r="AD83" i="14"/>
  <c r="AD89" i="14"/>
  <c r="BG106" i="6"/>
  <c r="BG134" i="6"/>
  <c r="BJ42" i="6" l="1"/>
  <c r="BK27" i="6"/>
  <c r="BK25" i="6" s="1"/>
  <c r="BK29" i="6" s="1"/>
  <c r="BH50" i="6"/>
  <c r="BH134" i="6"/>
  <c r="BH139" i="6" s="1"/>
  <c r="BH106" i="6"/>
  <c r="BJ43" i="6"/>
  <c r="BJ47" i="6" s="1"/>
  <c r="BJ35" i="6"/>
  <c r="BI47" i="6"/>
  <c r="BI49" i="6" s="1"/>
  <c r="BI105" i="6" s="1"/>
  <c r="BA147" i="6"/>
  <c r="BK30" i="6"/>
  <c r="BL27" i="6" s="1"/>
  <c r="BL25" i="6" s="1"/>
  <c r="BL29" i="6" s="1"/>
  <c r="BL30" i="6" s="1"/>
  <c r="BL34" i="6" s="1"/>
  <c r="AF64" i="14" s="1"/>
  <c r="BJ103" i="6"/>
  <c r="CE89" i="6"/>
  <c r="CE91" i="6" s="1"/>
  <c r="AY96" i="14"/>
  <c r="CF84" i="6"/>
  <c r="CF87" i="6"/>
  <c r="AY92" i="14"/>
  <c r="AZ79" i="14"/>
  <c r="AZ78" i="14" s="1"/>
  <c r="CF96" i="6"/>
  <c r="AZ92" i="14" s="1"/>
  <c r="CF100" i="6"/>
  <c r="AZ96" i="14" s="1"/>
  <c r="CF90" i="6"/>
  <c r="BA73" i="14"/>
  <c r="CG73" i="6"/>
  <c r="CG68" i="6"/>
  <c r="CH57" i="6"/>
  <c r="AE83" i="14"/>
  <c r="AE89" i="14"/>
  <c r="AE63" i="14"/>
  <c r="AE71" i="14"/>
  <c r="BB138" i="6"/>
  <c r="BB144" i="6" s="1"/>
  <c r="U85" i="14"/>
  <c r="BG139" i="6"/>
  <c r="BG135" i="6"/>
  <c r="CP61" i="6"/>
  <c r="BI77" i="14"/>
  <c r="CO77" i="6"/>
  <c r="AF60" i="14"/>
  <c r="BM8" i="6"/>
  <c r="BM10" i="6" s="1"/>
  <c r="BI50" i="6" l="1"/>
  <c r="BH135" i="6"/>
  <c r="BI106" i="6"/>
  <c r="BI134" i="6"/>
  <c r="BI135" i="6" s="1"/>
  <c r="BM27" i="6"/>
  <c r="BM25" i="6" s="1"/>
  <c r="BM29" i="6" s="1"/>
  <c r="BM30" i="6" s="1"/>
  <c r="BM35" i="6" s="1"/>
  <c r="AG65" i="14" s="1"/>
  <c r="BL35" i="6"/>
  <c r="AF65" i="14" s="1"/>
  <c r="BK34" i="6"/>
  <c r="AE64" i="14" s="1"/>
  <c r="BJ39" i="6"/>
  <c r="AD91" i="14" s="1"/>
  <c r="AD97" i="14" s="1"/>
  <c r="AD65" i="14"/>
  <c r="BK35" i="6"/>
  <c r="AE65" i="14" s="1"/>
  <c r="BB147" i="6"/>
  <c r="BL43" i="6"/>
  <c r="BL42" i="6"/>
  <c r="BL39" i="6"/>
  <c r="AY90" i="14"/>
  <c r="CH73" i="6"/>
  <c r="BB73" i="14"/>
  <c r="CH68" i="6"/>
  <c r="CI57" i="6"/>
  <c r="BA79" i="14"/>
  <c r="BA78" i="14" s="1"/>
  <c r="CG90" i="6"/>
  <c r="CG100" i="6"/>
  <c r="BA96" i="14" s="1"/>
  <c r="CG96" i="6"/>
  <c r="BA92" i="14" s="1"/>
  <c r="CF89" i="6"/>
  <c r="CF91" i="6" s="1"/>
  <c r="T74" i="6"/>
  <c r="U74" i="6"/>
  <c r="CG87" i="6"/>
  <c r="CG84" i="6"/>
  <c r="AF71" i="14"/>
  <c r="AF89" i="14"/>
  <c r="AF83" i="14"/>
  <c r="AF63" i="14"/>
  <c r="BC138" i="6"/>
  <c r="BC144" i="6" s="1"/>
  <c r="V85" i="14"/>
  <c r="AG60" i="14"/>
  <c r="BN8" i="6"/>
  <c r="BN10" i="6" s="1"/>
  <c r="BG142" i="6"/>
  <c r="AA84" i="14" s="1"/>
  <c r="BJ77" i="14"/>
  <c r="CP77" i="6"/>
  <c r="BH142" i="6"/>
  <c r="AB84" i="14" s="1"/>
  <c r="BI139" i="6" l="1"/>
  <c r="BN27" i="6"/>
  <c r="BN25" i="6" s="1"/>
  <c r="BN29" i="6" s="1"/>
  <c r="BN30" i="6" s="1"/>
  <c r="BN34" i="6" s="1"/>
  <c r="AH64" i="14" s="1"/>
  <c r="BM34" i="6"/>
  <c r="AG64" i="14" s="1"/>
  <c r="BK39" i="6"/>
  <c r="BK42" i="6"/>
  <c r="BK43" i="6"/>
  <c r="BJ49" i="6"/>
  <c r="BL47" i="6"/>
  <c r="BL49" i="6" s="1"/>
  <c r="BL50" i="6" s="1"/>
  <c r="BC147" i="6"/>
  <c r="BK103" i="6"/>
  <c r="AE91" i="14"/>
  <c r="BN35" i="6"/>
  <c r="AH65" i="14" s="1"/>
  <c r="CH96" i="6"/>
  <c r="BB92" i="14" s="1"/>
  <c r="BB79" i="14"/>
  <c r="BB78" i="14" s="1"/>
  <c r="CH100" i="6"/>
  <c r="CH90" i="6"/>
  <c r="AF91" i="14"/>
  <c r="BL103" i="6"/>
  <c r="T81" i="6"/>
  <c r="U81" i="6"/>
  <c r="AZ90" i="14"/>
  <c r="AG91" i="14"/>
  <c r="BM103" i="6"/>
  <c r="CJ57" i="6"/>
  <c r="CI73" i="6"/>
  <c r="CI68" i="6"/>
  <c r="BC73" i="14"/>
  <c r="CG89" i="6"/>
  <c r="CG91" i="6" s="1"/>
  <c r="CH84" i="6"/>
  <c r="CH87" i="6"/>
  <c r="CH89" i="6" s="1"/>
  <c r="AH60" i="14"/>
  <c r="BO8" i="6"/>
  <c r="BO10" i="6" s="1"/>
  <c r="BD138" i="6"/>
  <c r="BD144" i="6" s="1"/>
  <c r="W85" i="14"/>
  <c r="AG63" i="14"/>
  <c r="AG89" i="14"/>
  <c r="AG83" i="14"/>
  <c r="AG71" i="14"/>
  <c r="BI142" i="6"/>
  <c r="AC84" i="14" s="1"/>
  <c r="BO27" i="6" l="1"/>
  <c r="BO25" i="6" s="1"/>
  <c r="BO29" i="6" s="1"/>
  <c r="BO30" i="6" s="1"/>
  <c r="BM39" i="6"/>
  <c r="BM42" i="6"/>
  <c r="BM43" i="6"/>
  <c r="BL105" i="6"/>
  <c r="BL134" i="6" s="1"/>
  <c r="BJ105" i="6"/>
  <c r="BJ50" i="6"/>
  <c r="BK47" i="6"/>
  <c r="BK49" i="6" s="1"/>
  <c r="BD147" i="6"/>
  <c r="BN43" i="6"/>
  <c r="BN42" i="6"/>
  <c r="AE97" i="14"/>
  <c r="BN39" i="6"/>
  <c r="AH91" i="14" s="1"/>
  <c r="BO35" i="6"/>
  <c r="AI65" i="14" s="1"/>
  <c r="BO34" i="6"/>
  <c r="AI64" i="14" s="1"/>
  <c r="BP27" i="6"/>
  <c r="BP25" i="6" s="1"/>
  <c r="BP29" i="6" s="1"/>
  <c r="BP30" i="6" s="1"/>
  <c r="AG97" i="14"/>
  <c r="CH91" i="6"/>
  <c r="BB90" i="14" s="1"/>
  <c r="BA90" i="14"/>
  <c r="T93" i="6"/>
  <c r="J32" i="16" s="1"/>
  <c r="U93" i="6"/>
  <c r="K32" i="16" s="1"/>
  <c r="CI100" i="6"/>
  <c r="BC96" i="14" s="1"/>
  <c r="CI90" i="6"/>
  <c r="CI96" i="6"/>
  <c r="BC92" i="14" s="1"/>
  <c r="BC79" i="14"/>
  <c r="BC78" i="14" s="1"/>
  <c r="CI87" i="6"/>
  <c r="CI84" i="6"/>
  <c r="BB96" i="14"/>
  <c r="CJ68" i="6"/>
  <c r="CK57" i="6"/>
  <c r="CJ73" i="6"/>
  <c r="BD73" i="14"/>
  <c r="AF97" i="14"/>
  <c r="BE138" i="6"/>
  <c r="BE144" i="6" s="1"/>
  <c r="BE147" i="6" s="1"/>
  <c r="X85" i="14"/>
  <c r="AH63" i="14"/>
  <c r="AH83" i="14"/>
  <c r="AH89" i="14"/>
  <c r="AH71" i="14"/>
  <c r="AI60" i="14"/>
  <c r="BP8" i="6"/>
  <c r="BP10" i="6" s="1"/>
  <c r="BM47" i="6" l="1"/>
  <c r="BM49" i="6" s="1"/>
  <c r="BM105" i="6" s="1"/>
  <c r="BL106" i="6"/>
  <c r="BN47" i="6"/>
  <c r="BN49" i="6" s="1"/>
  <c r="BM50" i="6"/>
  <c r="BJ134" i="6"/>
  <c r="BJ106" i="6"/>
  <c r="BK105" i="6"/>
  <c r="BK50" i="6"/>
  <c r="BN103" i="6"/>
  <c r="BO42" i="6"/>
  <c r="BO43" i="6"/>
  <c r="BO39" i="6"/>
  <c r="AI91" i="14" s="1"/>
  <c r="BP35" i="6"/>
  <c r="AJ65" i="14" s="1"/>
  <c r="BP34" i="6"/>
  <c r="AJ64" i="14" s="1"/>
  <c r="BQ27" i="6"/>
  <c r="BQ25" i="6" s="1"/>
  <c r="BQ29" i="6" s="1"/>
  <c r="BQ30" i="6" s="1"/>
  <c r="BD79" i="14"/>
  <c r="BD78" i="14" s="1"/>
  <c r="CJ90" i="6"/>
  <c r="CJ100" i="6"/>
  <c r="CJ96" i="6"/>
  <c r="BD92" i="14" s="1"/>
  <c r="BE73" i="14"/>
  <c r="CK73" i="6"/>
  <c r="CK68" i="6"/>
  <c r="CL57" i="6"/>
  <c r="CI89" i="6"/>
  <c r="CI91" i="6" s="1"/>
  <c r="CJ87" i="6"/>
  <c r="CJ89" i="6" s="1"/>
  <c r="CJ84" i="6"/>
  <c r="BQ8" i="6"/>
  <c r="BQ10" i="6" s="1"/>
  <c r="AJ60" i="14"/>
  <c r="BM106" i="6"/>
  <c r="BM134" i="6"/>
  <c r="AI83" i="14"/>
  <c r="AI71" i="14"/>
  <c r="AI89" i="14"/>
  <c r="AI63" i="14"/>
  <c r="BL135" i="6"/>
  <c r="BL139" i="6"/>
  <c r="BF138" i="6"/>
  <c r="Y85" i="14"/>
  <c r="BK134" i="6" l="1"/>
  <c r="BK106" i="6"/>
  <c r="BJ135" i="6"/>
  <c r="BJ139" i="6"/>
  <c r="BJ142" i="6" s="1"/>
  <c r="AD84" i="14" s="1"/>
  <c r="BO47" i="6"/>
  <c r="BO49" i="6" s="1"/>
  <c r="BN105" i="6"/>
  <c r="BN106" i="6" s="1"/>
  <c r="AH97" i="14"/>
  <c r="BO103" i="6"/>
  <c r="AI97" i="14" s="1"/>
  <c r="BP39" i="6"/>
  <c r="BP43" i="6"/>
  <c r="BP42" i="6"/>
  <c r="BP47" i="6"/>
  <c r="BP49" i="6" s="1"/>
  <c r="BN50" i="6"/>
  <c r="BQ35" i="6"/>
  <c r="AK65" i="14" s="1"/>
  <c r="BQ34" i="6"/>
  <c r="AK64" i="14" s="1"/>
  <c r="BR27" i="6"/>
  <c r="BR25" i="6" s="1"/>
  <c r="BR29" i="6" s="1"/>
  <c r="BR30" i="6" s="1"/>
  <c r="CJ91" i="6"/>
  <c r="BD90" i="14" s="1"/>
  <c r="BC90" i="14"/>
  <c r="CL68" i="6"/>
  <c r="CL73" i="6"/>
  <c r="CM57" i="6"/>
  <c r="BF73" i="14"/>
  <c r="BE79" i="14"/>
  <c r="BE78" i="14" s="1"/>
  <c r="CK90" i="6"/>
  <c r="CK100" i="6"/>
  <c r="BE96" i="14" s="1"/>
  <c r="CK96" i="6"/>
  <c r="BE92" i="14" s="1"/>
  <c r="BD96" i="14"/>
  <c r="AJ91" i="14"/>
  <c r="BP103" i="6"/>
  <c r="CK87" i="6"/>
  <c r="CK84" i="6"/>
  <c r="BL142" i="6"/>
  <c r="AF84" i="14" s="1"/>
  <c r="BM135" i="6"/>
  <c r="BM139" i="6"/>
  <c r="BN134" i="6"/>
  <c r="AJ89" i="14"/>
  <c r="AJ83" i="14"/>
  <c r="AJ71" i="14"/>
  <c r="AJ63" i="14"/>
  <c r="BR8" i="6"/>
  <c r="AK60" i="14"/>
  <c r="BO50" i="6"/>
  <c r="BO105" i="6" l="1"/>
  <c r="BK139" i="6"/>
  <c r="BK142" i="6" s="1"/>
  <c r="AE84" i="14" s="1"/>
  <c r="BK135" i="6"/>
  <c r="BQ39" i="6"/>
  <c r="BQ43" i="6"/>
  <c r="BQ42" i="6"/>
  <c r="BR35" i="6"/>
  <c r="AL65" i="14" s="1"/>
  <c r="BR34" i="6"/>
  <c r="AL64" i="14" s="1"/>
  <c r="BS27" i="6"/>
  <c r="BS25" i="6" s="1"/>
  <c r="BS29" i="6" s="1"/>
  <c r="AJ97" i="14"/>
  <c r="CL87" i="6"/>
  <c r="CL89" i="6" s="1"/>
  <c r="CL84" i="6"/>
  <c r="CK89" i="6"/>
  <c r="CK91" i="6" s="1"/>
  <c r="CL100" i="6"/>
  <c r="BF96" i="14" s="1"/>
  <c r="BF79" i="14"/>
  <c r="BF78" i="14" s="1"/>
  <c r="CL90" i="6"/>
  <c r="CL96" i="6"/>
  <c r="BF92" i="14" s="1"/>
  <c r="L8" i="6"/>
  <c r="BR10" i="6"/>
  <c r="AK91" i="14"/>
  <c r="BQ103" i="6"/>
  <c r="BG73" i="14"/>
  <c r="CM68" i="6"/>
  <c r="CM73" i="6"/>
  <c r="CN57" i="6"/>
  <c r="BS8" i="6"/>
  <c r="BS10" i="6" s="1"/>
  <c r="AL60" i="14"/>
  <c r="S8" i="6"/>
  <c r="E89" i="14" s="1"/>
  <c r="BN139" i="6"/>
  <c r="BN135" i="6"/>
  <c r="BO106" i="6"/>
  <c r="BO134" i="6"/>
  <c r="AK89" i="14"/>
  <c r="AK63" i="14"/>
  <c r="AK71" i="14"/>
  <c r="AK83" i="14"/>
  <c r="BP50" i="6"/>
  <c r="BP105" i="6"/>
  <c r="BM142" i="6"/>
  <c r="AG84" i="14" s="1"/>
  <c r="BQ47" i="6" l="1"/>
  <c r="BQ49" i="6" s="1"/>
  <c r="BR39" i="6"/>
  <c r="BR43" i="6"/>
  <c r="BR42" i="6"/>
  <c r="BR47" i="6" s="1"/>
  <c r="BR49" i="6" s="1"/>
  <c r="BS30" i="6"/>
  <c r="BT27" i="6" s="1"/>
  <c r="BT25" i="6" s="1"/>
  <c r="BT29" i="6" s="1"/>
  <c r="BT30" i="6" s="1"/>
  <c r="CL91" i="6"/>
  <c r="BF90" i="14" s="1"/>
  <c r="AK97" i="14"/>
  <c r="BE90" i="14"/>
  <c r="CO57" i="6"/>
  <c r="CN73" i="6"/>
  <c r="BH73" i="14"/>
  <c r="CN68" i="6"/>
  <c r="CM87" i="6"/>
  <c r="CM89" i="6" s="1"/>
  <c r="CM84" i="6"/>
  <c r="CM90" i="6"/>
  <c r="CM100" i="6"/>
  <c r="BG96" i="14" s="1"/>
  <c r="BG79" i="14"/>
  <c r="BG78" i="14" s="1"/>
  <c r="CM96" i="6"/>
  <c r="BG92" i="14" s="1"/>
  <c r="AL91" i="14"/>
  <c r="S39" i="6"/>
  <c r="L39" i="6" s="1"/>
  <c r="BN142" i="6"/>
  <c r="AH84" i="14" s="1"/>
  <c r="AM60" i="14"/>
  <c r="BT8" i="6"/>
  <c r="BT10" i="6" s="1"/>
  <c r="BP106" i="6"/>
  <c r="BP134" i="6"/>
  <c r="BQ105" i="6"/>
  <c r="BQ50" i="6"/>
  <c r="BO135" i="6"/>
  <c r="BO139" i="6"/>
  <c r="AL89" i="14"/>
  <c r="AL83" i="14"/>
  <c r="AL71" i="14"/>
  <c r="AL63" i="14"/>
  <c r="BT35" i="6" l="1"/>
  <c r="AN65" i="14" s="1"/>
  <c r="BT34" i="6"/>
  <c r="AN64" i="14" s="1"/>
  <c r="BS35" i="6"/>
  <c r="AM65" i="14" s="1"/>
  <c r="BS34" i="6"/>
  <c r="AM64" i="14" s="1"/>
  <c r="BU27" i="6"/>
  <c r="BU25" i="6" s="1"/>
  <c r="BU29" i="6" s="1"/>
  <c r="BU30" i="6" s="1"/>
  <c r="BH79" i="14"/>
  <c r="BH78" i="14" s="1"/>
  <c r="CN100" i="6"/>
  <c r="BH96" i="14" s="1"/>
  <c r="CN96" i="6"/>
  <c r="BH92" i="14" s="1"/>
  <c r="CN90" i="6"/>
  <c r="CN87" i="6"/>
  <c r="CN89" i="6" s="1"/>
  <c r="CN84" i="6"/>
  <c r="CM91" i="6"/>
  <c r="CP57" i="6"/>
  <c r="CO73" i="6"/>
  <c r="CO68" i="6"/>
  <c r="BI73" i="14"/>
  <c r="BP135" i="6"/>
  <c r="BP139" i="6"/>
  <c r="AN60" i="14"/>
  <c r="BU8" i="6"/>
  <c r="BU10" i="6" s="1"/>
  <c r="BQ106" i="6"/>
  <c r="BQ134" i="6"/>
  <c r="BO142" i="6"/>
  <c r="AI84" i="14" s="1"/>
  <c r="AM71" i="14"/>
  <c r="AM63" i="14"/>
  <c r="AM89" i="14"/>
  <c r="AM83" i="14"/>
  <c r="BS42" i="6" l="1"/>
  <c r="BS43" i="6"/>
  <c r="BT39" i="6"/>
  <c r="BT103" i="6" s="1"/>
  <c r="BT43" i="6"/>
  <c r="BT42" i="6"/>
  <c r="BS39" i="6"/>
  <c r="BU35" i="6"/>
  <c r="AO65" i="14" s="1"/>
  <c r="BU34" i="6"/>
  <c r="AO64" i="14" s="1"/>
  <c r="BV27" i="6"/>
  <c r="BV25" i="6" s="1"/>
  <c r="BV29" i="6" s="1"/>
  <c r="BV30" i="6" s="1"/>
  <c r="CN91" i="6"/>
  <c r="BH90" i="14" s="1"/>
  <c r="BG90" i="14"/>
  <c r="CO87" i="6"/>
  <c r="CO89" i="6" s="1"/>
  <c r="CO84" i="6"/>
  <c r="CP73" i="6"/>
  <c r="BJ73" i="14"/>
  <c r="CP68" i="6"/>
  <c r="AM91" i="14"/>
  <c r="BS103" i="6"/>
  <c r="AN91" i="14"/>
  <c r="CO100" i="6"/>
  <c r="BI96" i="14" s="1"/>
  <c r="CO90" i="6"/>
  <c r="BI79" i="14"/>
  <c r="BI78" i="14" s="1"/>
  <c r="CO96" i="6"/>
  <c r="BI92" i="14" s="1"/>
  <c r="BQ135" i="6"/>
  <c r="BQ139" i="6"/>
  <c r="AN63" i="14"/>
  <c r="AN89" i="14"/>
  <c r="AN83" i="14"/>
  <c r="AN71" i="14"/>
  <c r="BR50" i="6"/>
  <c r="BP142" i="6"/>
  <c r="AJ84" i="14" s="1"/>
  <c r="AO60" i="14"/>
  <c r="BV8" i="6"/>
  <c r="BV10" i="6" s="1"/>
  <c r="BS47" i="6" l="1"/>
  <c r="BS49" i="6" s="1"/>
  <c r="BU43" i="6"/>
  <c r="BU42" i="6"/>
  <c r="BU47" i="6" s="1"/>
  <c r="BT47" i="6"/>
  <c r="BT49" i="6" s="1"/>
  <c r="BT50" i="6" s="1"/>
  <c r="BU39" i="6"/>
  <c r="BV35" i="6"/>
  <c r="AP65" i="14" s="1"/>
  <c r="BV34" i="6"/>
  <c r="AP64" i="14" s="1"/>
  <c r="BW27" i="6"/>
  <c r="BW25" i="6" s="1"/>
  <c r="BW29" i="6" s="1"/>
  <c r="AN97" i="14"/>
  <c r="AM97" i="14"/>
  <c r="CP96" i="6"/>
  <c r="BJ92" i="14" s="1"/>
  <c r="CP100" i="6"/>
  <c r="BJ96" i="14" s="1"/>
  <c r="CP90" i="6"/>
  <c r="BJ79" i="14"/>
  <c r="BJ78" i="14" s="1"/>
  <c r="CP84" i="6"/>
  <c r="CP87" i="6"/>
  <c r="CO91" i="6"/>
  <c r="AP60" i="14"/>
  <c r="BW8" i="6"/>
  <c r="BW10" i="6" s="1"/>
  <c r="AO71" i="14"/>
  <c r="AO83" i="14"/>
  <c r="AO63" i="14"/>
  <c r="AO89" i="14"/>
  <c r="BQ142" i="6"/>
  <c r="AK84" i="14" s="1"/>
  <c r="BU49" i="6" l="1"/>
  <c r="BS50" i="6"/>
  <c r="BS105" i="6"/>
  <c r="BS134" i="6" s="1"/>
  <c r="BT105" i="6"/>
  <c r="BT134" i="6" s="1"/>
  <c r="BV43" i="6"/>
  <c r="BV42" i="6"/>
  <c r="BW30" i="6"/>
  <c r="BW35" i="6" s="1"/>
  <c r="AQ65" i="14" s="1"/>
  <c r="BV39" i="6"/>
  <c r="AP91" i="14" s="1"/>
  <c r="AO91" i="14"/>
  <c r="BU103" i="6"/>
  <c r="R68" i="6"/>
  <c r="H52" i="16" s="1"/>
  <c r="BI90" i="14"/>
  <c r="AP83" i="14"/>
  <c r="AP71" i="14"/>
  <c r="AP89" i="14"/>
  <c r="AP63" i="14"/>
  <c r="AQ60" i="14"/>
  <c r="BX8" i="6"/>
  <c r="BX10" i="6" s="1"/>
  <c r="BS106" i="6" l="1"/>
  <c r="BT106" i="6"/>
  <c r="BV47" i="6"/>
  <c r="BV49" i="6" s="1"/>
  <c r="BV50" i="6" s="1"/>
  <c r="BX27" i="6"/>
  <c r="BX25" i="6" s="1"/>
  <c r="BX29" i="6" s="1"/>
  <c r="BX30" i="6" s="1"/>
  <c r="BX35" i="6" s="1"/>
  <c r="AR65" i="14" s="1"/>
  <c r="BV103" i="6"/>
  <c r="AP97" i="14" s="1"/>
  <c r="BW34" i="6"/>
  <c r="R76" i="6"/>
  <c r="T76" i="6"/>
  <c r="S76" i="6"/>
  <c r="U76" i="6"/>
  <c r="AO97" i="14"/>
  <c r="BS135" i="6"/>
  <c r="BS139" i="6"/>
  <c r="AR60" i="14"/>
  <c r="BY8" i="6"/>
  <c r="BY10" i="6" s="1"/>
  <c r="BT139" i="6"/>
  <c r="BT135" i="6"/>
  <c r="AQ83" i="14"/>
  <c r="AQ89" i="14"/>
  <c r="AQ71" i="14"/>
  <c r="AQ63" i="14"/>
  <c r="BU105" i="6"/>
  <c r="BU50" i="6"/>
  <c r="BW39" i="6" l="1"/>
  <c r="AQ64" i="14"/>
  <c r="BY27" i="6"/>
  <c r="BY25" i="6" s="1"/>
  <c r="BY29" i="6" s="1"/>
  <c r="BY30" i="6" s="1"/>
  <c r="BY34" i="6" s="1"/>
  <c r="AS64" i="14" s="1"/>
  <c r="BX34" i="6"/>
  <c r="BV105" i="6"/>
  <c r="BV106" i="6" s="1"/>
  <c r="BW43" i="6"/>
  <c r="BW42" i="6"/>
  <c r="AR91" i="14"/>
  <c r="BX103" i="6"/>
  <c r="AQ91" i="14"/>
  <c r="BW103" i="6"/>
  <c r="AS60" i="14"/>
  <c r="BZ8" i="6"/>
  <c r="BZ10" i="6" s="1"/>
  <c r="AR83" i="14"/>
  <c r="AR89" i="14"/>
  <c r="AR63" i="14"/>
  <c r="AR71" i="14"/>
  <c r="BT142" i="6"/>
  <c r="AN84" i="14" s="1"/>
  <c r="BU106" i="6"/>
  <c r="BU134" i="6"/>
  <c r="BS142" i="6"/>
  <c r="AM84" i="14" s="1"/>
  <c r="BY35" i="6" l="1"/>
  <c r="AS65" i="14" s="1"/>
  <c r="BV134" i="6"/>
  <c r="BV139" i="6" s="1"/>
  <c r="BZ27" i="6"/>
  <c r="BZ25" i="6" s="1"/>
  <c r="BZ29" i="6" s="1"/>
  <c r="BZ30" i="6" s="1"/>
  <c r="BZ35" i="6" s="1"/>
  <c r="AT65" i="14" s="1"/>
  <c r="BX43" i="6"/>
  <c r="AR64" i="14"/>
  <c r="BX39" i="6"/>
  <c r="BX42" i="6"/>
  <c r="BY43" i="6"/>
  <c r="BY42" i="6"/>
  <c r="BW47" i="6"/>
  <c r="BW49" i="6" s="1"/>
  <c r="BW50" i="6" s="1"/>
  <c r="BZ34" i="6"/>
  <c r="AT64" i="14" s="1"/>
  <c r="AR97" i="14"/>
  <c r="BY103" i="6"/>
  <c r="AQ97" i="14"/>
  <c r="R77" i="6"/>
  <c r="S77" i="6"/>
  <c r="T77" i="6"/>
  <c r="U77" i="6"/>
  <c r="CA8" i="6"/>
  <c r="CA10" i="6" s="1"/>
  <c r="AT60" i="14"/>
  <c r="BV135" i="6"/>
  <c r="BU139" i="6"/>
  <c r="BU135" i="6"/>
  <c r="AS71" i="14"/>
  <c r="AS63" i="14"/>
  <c r="AS89" i="14"/>
  <c r="AS83" i="14"/>
  <c r="BY39" i="6" l="1"/>
  <c r="AS91" i="14" s="1"/>
  <c r="CA27" i="6"/>
  <c r="CA25" i="6" s="1"/>
  <c r="CA29" i="6" s="1"/>
  <c r="CA30" i="6" s="1"/>
  <c r="BY47" i="6"/>
  <c r="BX47" i="6"/>
  <c r="BX49" i="6" s="1"/>
  <c r="BX105" i="6" s="1"/>
  <c r="BY49" i="6"/>
  <c r="BY105" i="6" s="1"/>
  <c r="BW105" i="6"/>
  <c r="BZ39" i="6"/>
  <c r="AT91" i="14" s="1"/>
  <c r="BZ43" i="6"/>
  <c r="BZ42" i="6"/>
  <c r="CA35" i="6"/>
  <c r="AU65" i="14" s="1"/>
  <c r="CA34" i="6"/>
  <c r="AU64" i="14" s="1"/>
  <c r="CB27" i="6"/>
  <c r="CB25" i="6" s="1"/>
  <c r="CB29" i="6" s="1"/>
  <c r="CB30" i="6" s="1"/>
  <c r="AS97" i="14"/>
  <c r="AT89" i="14"/>
  <c r="AT71" i="14"/>
  <c r="AT83" i="14"/>
  <c r="AT63" i="14"/>
  <c r="BU142" i="6"/>
  <c r="AO84" i="14" s="1"/>
  <c r="BV142" i="6"/>
  <c r="AP84" i="14" s="1"/>
  <c r="AU60" i="14"/>
  <c r="CB8" i="6"/>
  <c r="CB10" i="6" s="1"/>
  <c r="BX50" i="6" l="1"/>
  <c r="BY50" i="6"/>
  <c r="BZ47" i="6"/>
  <c r="BZ49" i="6" s="1"/>
  <c r="BZ103" i="6"/>
  <c r="AT97" i="14" s="1"/>
  <c r="BW134" i="6"/>
  <c r="BW106" i="6"/>
  <c r="CA39" i="6"/>
  <c r="CA43" i="6"/>
  <c r="CA42" i="6"/>
  <c r="CB35" i="6"/>
  <c r="AV65" i="14" s="1"/>
  <c r="CB34" i="6"/>
  <c r="AV64" i="14" s="1"/>
  <c r="CC27" i="6"/>
  <c r="CC25" i="6" s="1"/>
  <c r="CC29" i="6" s="1"/>
  <c r="CC30" i="6" s="1"/>
  <c r="AU91" i="14"/>
  <c r="CA103" i="6"/>
  <c r="AU63" i="14"/>
  <c r="AU71" i="14"/>
  <c r="AU89" i="14"/>
  <c r="AU83" i="14"/>
  <c r="BX106" i="6"/>
  <c r="BX134" i="6"/>
  <c r="BY106" i="6"/>
  <c r="BY134" i="6"/>
  <c r="AV60" i="14"/>
  <c r="CC8" i="6"/>
  <c r="CC10" i="6" s="1"/>
  <c r="CA47" i="6" l="1"/>
  <c r="CA49" i="6" s="1"/>
  <c r="BW139" i="6"/>
  <c r="BW135" i="6"/>
  <c r="CB43" i="6"/>
  <c r="CB42" i="6"/>
  <c r="CB39" i="6"/>
  <c r="CB103" i="6" s="1"/>
  <c r="CC35" i="6"/>
  <c r="AW65" i="14" s="1"/>
  <c r="CC34" i="6"/>
  <c r="AW64" i="14" s="1"/>
  <c r="CD27" i="6"/>
  <c r="CD25" i="6" s="1"/>
  <c r="CD29" i="6" s="1"/>
  <c r="CD30" i="6" s="1"/>
  <c r="AU97" i="14"/>
  <c r="BX139" i="6"/>
  <c r="BX135" i="6"/>
  <c r="CA105" i="6"/>
  <c r="CA50" i="6"/>
  <c r="BZ50" i="6"/>
  <c r="BZ105" i="6"/>
  <c r="CD8" i="6"/>
  <c r="AW60" i="14"/>
  <c r="AV63" i="14"/>
  <c r="AV71" i="14"/>
  <c r="AV89" i="14"/>
  <c r="AV83" i="14"/>
  <c r="BY139" i="6"/>
  <c r="BY135" i="6"/>
  <c r="CB47" i="6" l="1"/>
  <c r="CB49" i="6" s="1"/>
  <c r="BW142" i="6"/>
  <c r="AQ84" i="14" s="1"/>
  <c r="CC39" i="6"/>
  <c r="CC103" i="6" s="1"/>
  <c r="CC43" i="6"/>
  <c r="CC42" i="6"/>
  <c r="AV91" i="14"/>
  <c r="AV97" i="14" s="1"/>
  <c r="CD35" i="6"/>
  <c r="AX65" i="14" s="1"/>
  <c r="CD34" i="6"/>
  <c r="AX64" i="14" s="1"/>
  <c r="CE27" i="6"/>
  <c r="CE25" i="6" s="1"/>
  <c r="CE29" i="6" s="1"/>
  <c r="CE30" i="6" s="1"/>
  <c r="M8" i="6"/>
  <c r="CD10" i="6"/>
  <c r="AW91" i="14"/>
  <c r="AW71" i="14"/>
  <c r="AW83" i="14"/>
  <c r="AW89" i="14"/>
  <c r="AW63" i="14"/>
  <c r="CA106" i="6"/>
  <c r="CA134" i="6"/>
  <c r="BZ106" i="6"/>
  <c r="BZ134" i="6"/>
  <c r="CB50" i="6"/>
  <c r="CB105" i="6"/>
  <c r="BY142" i="6"/>
  <c r="AS84" i="14" s="1"/>
  <c r="BX142" i="6"/>
  <c r="AR84" i="14" s="1"/>
  <c r="T8" i="6"/>
  <c r="F89" i="14" s="1"/>
  <c r="CE8" i="6"/>
  <c r="CE10" i="6" s="1"/>
  <c r="AX60" i="14"/>
  <c r="CC47" i="6" l="1"/>
  <c r="CC49" i="6" s="1"/>
  <c r="CC105" i="6" s="1"/>
  <c r="CD43" i="6"/>
  <c r="CD42" i="6"/>
  <c r="CD47" i="6"/>
  <c r="CD39" i="6"/>
  <c r="CE35" i="6"/>
  <c r="AY65" i="14" s="1"/>
  <c r="CE34" i="6"/>
  <c r="AY64" i="14" s="1"/>
  <c r="CF27" i="6"/>
  <c r="CF25" i="6" s="1"/>
  <c r="CF29" i="6" s="1"/>
  <c r="CF30" i="6" s="1"/>
  <c r="AW97" i="14"/>
  <c r="AY60" i="14"/>
  <c r="CF8" i="6"/>
  <c r="CF10" i="6" s="1"/>
  <c r="CA135" i="6"/>
  <c r="CA139" i="6"/>
  <c r="CB106" i="6"/>
  <c r="CB134" i="6"/>
  <c r="AX89" i="14"/>
  <c r="AX71" i="14"/>
  <c r="AX63" i="14"/>
  <c r="AX83" i="14"/>
  <c r="BZ135" i="6"/>
  <c r="BZ139" i="6"/>
  <c r="CC50" i="6" l="1"/>
  <c r="CD49" i="6"/>
  <c r="CE39" i="6"/>
  <c r="AY91" i="14" s="1"/>
  <c r="CE43" i="6"/>
  <c r="CE42" i="6"/>
  <c r="AX91" i="14"/>
  <c r="T39" i="6"/>
  <c r="M39" i="6" s="1"/>
  <c r="CF35" i="6"/>
  <c r="AZ65" i="14" s="1"/>
  <c r="CF34" i="6"/>
  <c r="AZ64" i="14" s="1"/>
  <c r="CG27" i="6"/>
  <c r="CG25" i="6" s="1"/>
  <c r="CG29" i="6" s="1"/>
  <c r="AY83" i="14"/>
  <c r="AY89" i="14"/>
  <c r="AY63" i="14"/>
  <c r="AY71" i="14"/>
  <c r="AZ60" i="14"/>
  <c r="CG8" i="6"/>
  <c r="CG10" i="6" s="1"/>
  <c r="BZ142" i="6"/>
  <c r="AT84" i="14" s="1"/>
  <c r="CB139" i="6"/>
  <c r="CB135" i="6"/>
  <c r="CC106" i="6"/>
  <c r="CC134" i="6"/>
  <c r="CA142" i="6"/>
  <c r="AU84" i="14" s="1"/>
  <c r="CE47" i="6" l="1"/>
  <c r="CE49" i="6" s="1"/>
  <c r="CE103" i="6"/>
  <c r="AY97" i="14" s="1"/>
  <c r="CF43" i="6"/>
  <c r="CF42" i="6"/>
  <c r="CF47" i="6" s="1"/>
  <c r="CF39" i="6"/>
  <c r="AZ91" i="14" s="1"/>
  <c r="CG30" i="6"/>
  <c r="CH27" i="6" s="1"/>
  <c r="CH25" i="6" s="1"/>
  <c r="CH29" i="6" s="1"/>
  <c r="CH30" i="6" s="1"/>
  <c r="S68" i="6"/>
  <c r="I52" i="16" s="1"/>
  <c r="T68" i="6"/>
  <c r="J52" i="16" s="1"/>
  <c r="U68" i="6"/>
  <c r="K52" i="16" s="1"/>
  <c r="CH8" i="6"/>
  <c r="CH10" i="6" s="1"/>
  <c r="BA60" i="14"/>
  <c r="CC135" i="6"/>
  <c r="CC139" i="6"/>
  <c r="AZ71" i="14"/>
  <c r="AZ89" i="14"/>
  <c r="AZ83" i="14"/>
  <c r="AZ63" i="14"/>
  <c r="CD50" i="6"/>
  <c r="CB142" i="6"/>
  <c r="AV84" i="14" s="1"/>
  <c r="CF49" i="6" l="1"/>
  <c r="CG34" i="6"/>
  <c r="BA64" i="14" s="1"/>
  <c r="CF103" i="6"/>
  <c r="AZ97" i="14" s="1"/>
  <c r="CG35" i="6"/>
  <c r="BA65" i="14" s="1"/>
  <c r="CH35" i="6"/>
  <c r="BB65" i="14" s="1"/>
  <c r="CH34" i="6"/>
  <c r="BB64" i="14" s="1"/>
  <c r="CI27" i="6"/>
  <c r="CI25" i="6" s="1"/>
  <c r="CI29" i="6" s="1"/>
  <c r="R73" i="6"/>
  <c r="S73" i="6"/>
  <c r="T73" i="6"/>
  <c r="U73" i="6"/>
  <c r="CC142" i="6"/>
  <c r="AW84" i="14" s="1"/>
  <c r="CF105" i="6"/>
  <c r="CF50" i="6"/>
  <c r="BB60" i="14"/>
  <c r="CI8" i="6"/>
  <c r="CI10" i="6" s="1"/>
  <c r="CE105" i="6"/>
  <c r="CE50" i="6"/>
  <c r="BA89" i="14"/>
  <c r="BA71" i="14"/>
  <c r="BA63" i="14"/>
  <c r="BA83" i="14"/>
  <c r="CG42" i="6" l="1"/>
  <c r="CG43" i="6"/>
  <c r="CH43" i="6"/>
  <c r="CH42" i="6"/>
  <c r="CI30" i="6"/>
  <c r="CJ27" i="6" s="1"/>
  <c r="CJ25" i="6" s="1"/>
  <c r="CJ29" i="6" s="1"/>
  <c r="CJ30" i="6" s="1"/>
  <c r="CG39" i="6"/>
  <c r="BA91" i="14" s="1"/>
  <c r="CH39" i="6"/>
  <c r="R100" i="6"/>
  <c r="S100" i="6"/>
  <c r="T100" i="6"/>
  <c r="U100" i="6"/>
  <c r="R87" i="6"/>
  <c r="BF88" i="6" s="1"/>
  <c r="S87" i="6"/>
  <c r="BR88" i="6" s="1"/>
  <c r="T87" i="6"/>
  <c r="CD88" i="6" s="1"/>
  <c r="U87" i="6"/>
  <c r="CP88" i="6" s="1"/>
  <c r="R84" i="6"/>
  <c r="S84" i="6"/>
  <c r="T84" i="6"/>
  <c r="U84" i="6"/>
  <c r="S96" i="6"/>
  <c r="T96" i="6"/>
  <c r="U96" i="6"/>
  <c r="R90" i="6"/>
  <c r="S90" i="6"/>
  <c r="T90" i="6"/>
  <c r="U90" i="6"/>
  <c r="BB63" i="14"/>
  <c r="BB89" i="14"/>
  <c r="BB71" i="14"/>
  <c r="BB83" i="14"/>
  <c r="CF106" i="6"/>
  <c r="CF134" i="6"/>
  <c r="CE106" i="6"/>
  <c r="CE134" i="6"/>
  <c r="BC60" i="14"/>
  <c r="CJ8" i="6"/>
  <c r="CJ10" i="6" s="1"/>
  <c r="CG47" i="6" l="1"/>
  <c r="CG49" i="6" s="1"/>
  <c r="CG50" i="6" s="1"/>
  <c r="CH47" i="6"/>
  <c r="CH49" i="6" s="1"/>
  <c r="CH50" i="6" s="1"/>
  <c r="CI34" i="6"/>
  <c r="CI35" i="6"/>
  <c r="CG103" i="6"/>
  <c r="BA97" i="14" s="1"/>
  <c r="CJ35" i="6"/>
  <c r="BD65" i="14" s="1"/>
  <c r="CJ34" i="6"/>
  <c r="BD64" i="14" s="1"/>
  <c r="CK27" i="6"/>
  <c r="CK25" i="6" s="1"/>
  <c r="CK29" i="6" s="1"/>
  <c r="CK30" i="6" s="1"/>
  <c r="K34" i="16"/>
  <c r="G92" i="14"/>
  <c r="R88" i="6"/>
  <c r="BF89" i="6"/>
  <c r="R89" i="6" s="1"/>
  <c r="F96" i="14"/>
  <c r="J38" i="16"/>
  <c r="S88" i="6"/>
  <c r="BR89" i="6"/>
  <c r="S89" i="6" s="1"/>
  <c r="K38" i="16"/>
  <c r="G96" i="14"/>
  <c r="F92" i="14"/>
  <c r="J34" i="16"/>
  <c r="U88" i="6"/>
  <c r="CP89" i="6"/>
  <c r="U89" i="6" s="1"/>
  <c r="I38" i="16"/>
  <c r="E96" i="14"/>
  <c r="I34" i="16"/>
  <c r="E92" i="14"/>
  <c r="T88" i="6"/>
  <c r="CD89" i="6"/>
  <c r="T89" i="6" s="1"/>
  <c r="D96" i="14"/>
  <c r="H38" i="16"/>
  <c r="CF139" i="6"/>
  <c r="CF135" i="6"/>
  <c r="BC83" i="14"/>
  <c r="BC63" i="14"/>
  <c r="BC89" i="14"/>
  <c r="BC71" i="14"/>
  <c r="BD60" i="14"/>
  <c r="CK8" i="6"/>
  <c r="CK10" i="6" s="1"/>
  <c r="CE135" i="6"/>
  <c r="CE139" i="6"/>
  <c r="CI39" i="6" l="1"/>
  <c r="BC65" i="14"/>
  <c r="CI43" i="6"/>
  <c r="BC64" i="14"/>
  <c r="CI42" i="6"/>
  <c r="CG105" i="6"/>
  <c r="CJ43" i="6"/>
  <c r="CJ42" i="6"/>
  <c r="CI103" i="6"/>
  <c r="BC91" i="14"/>
  <c r="CJ39" i="6"/>
  <c r="BB91" i="14"/>
  <c r="CH103" i="6"/>
  <c r="CK35" i="6"/>
  <c r="BE65" i="14" s="1"/>
  <c r="CK34" i="6"/>
  <c r="BE64" i="14" s="1"/>
  <c r="CL27" i="6"/>
  <c r="CL25" i="6" s="1"/>
  <c r="CL29" i="6" s="1"/>
  <c r="CL30" i="6" s="1"/>
  <c r="BR91" i="6"/>
  <c r="S91" i="6" s="1"/>
  <c r="BF91" i="6"/>
  <c r="Q95" i="6"/>
  <c r="R95" i="6"/>
  <c r="S95" i="6"/>
  <c r="T95" i="6"/>
  <c r="CD91" i="6"/>
  <c r="CP91" i="6"/>
  <c r="CF142" i="6"/>
  <c r="AZ84" i="14" s="1"/>
  <c r="CG106" i="6"/>
  <c r="CG134" i="6"/>
  <c r="BD83" i="14"/>
  <c r="BD89" i="14"/>
  <c r="BD71" i="14"/>
  <c r="BD63" i="14"/>
  <c r="CE142" i="6"/>
  <c r="AY84" i="14" s="1"/>
  <c r="BE60" i="14"/>
  <c r="CL8" i="6"/>
  <c r="CL10" i="6" s="1"/>
  <c r="CI47" i="6" l="1"/>
  <c r="CI49" i="6" s="1"/>
  <c r="CI105" i="6" s="1"/>
  <c r="CJ47" i="6"/>
  <c r="CJ49" i="6" s="1"/>
  <c r="CJ50" i="6" s="1"/>
  <c r="BR103" i="6"/>
  <c r="AL90" i="14"/>
  <c r="CK43" i="6"/>
  <c r="CK42" i="6"/>
  <c r="BB97" i="14"/>
  <c r="CH105" i="6"/>
  <c r="CJ103" i="6"/>
  <c r="BD91" i="14"/>
  <c r="CK39" i="6"/>
  <c r="BC97" i="14"/>
  <c r="CL35" i="6"/>
  <c r="BF65" i="14" s="1"/>
  <c r="CL34" i="6"/>
  <c r="BF64" i="14" s="1"/>
  <c r="CM27" i="6"/>
  <c r="CM25" i="6" s="1"/>
  <c r="CM29" i="6" s="1"/>
  <c r="CM30" i="6" s="1"/>
  <c r="D91" i="14"/>
  <c r="H33" i="16"/>
  <c r="Q103" i="6"/>
  <c r="S103" i="6"/>
  <c r="E90" i="14"/>
  <c r="I31" i="16"/>
  <c r="C91" i="14"/>
  <c r="G33" i="16"/>
  <c r="G39" i="16" s="1"/>
  <c r="R91" i="6"/>
  <c r="Z90" i="14"/>
  <c r="BF103" i="6"/>
  <c r="J33" i="16"/>
  <c r="F91" i="14"/>
  <c r="U91" i="6"/>
  <c r="BJ90" i="14"/>
  <c r="T91" i="6"/>
  <c r="AX90" i="14"/>
  <c r="CD103" i="6"/>
  <c r="AL97" i="14"/>
  <c r="BR105" i="6"/>
  <c r="I33" i="16"/>
  <c r="E91" i="14"/>
  <c r="BF60" i="14"/>
  <c r="CM8" i="6"/>
  <c r="CM10" i="6" s="1"/>
  <c r="CG135" i="6"/>
  <c r="CG139" i="6"/>
  <c r="BE71" i="14"/>
  <c r="BE89" i="14"/>
  <c r="BE83" i="14"/>
  <c r="BE63" i="14"/>
  <c r="CI50" i="6" l="1"/>
  <c r="CI106" i="6"/>
  <c r="CI134" i="6"/>
  <c r="CI135" i="6" s="1"/>
  <c r="CJ105" i="6"/>
  <c r="CJ106" i="6" s="1"/>
  <c r="CK47" i="6"/>
  <c r="CK49" i="6" s="1"/>
  <c r="CL43" i="6"/>
  <c r="CL42" i="6"/>
  <c r="CL47" i="6" s="1"/>
  <c r="BE91" i="14"/>
  <c r="CK103" i="6"/>
  <c r="BD97" i="14"/>
  <c r="CL39" i="6"/>
  <c r="CH134" i="6"/>
  <c r="CH106" i="6"/>
  <c r="CM35" i="6"/>
  <c r="BG65" i="14" s="1"/>
  <c r="CM34" i="6"/>
  <c r="BG64" i="14" s="1"/>
  <c r="CN27" i="6"/>
  <c r="CN25" i="6" s="1"/>
  <c r="CN29" i="6" s="1"/>
  <c r="CN30" i="6" s="1"/>
  <c r="C97" i="14"/>
  <c r="Z97" i="14"/>
  <c r="BF105" i="6"/>
  <c r="J31" i="16"/>
  <c r="J39" i="16" s="1"/>
  <c r="F90" i="14"/>
  <c r="E97" i="14"/>
  <c r="AX97" i="14"/>
  <c r="CD105" i="6"/>
  <c r="BR106" i="6"/>
  <c r="BR134" i="6"/>
  <c r="K31" i="16"/>
  <c r="G90" i="14"/>
  <c r="T103" i="6"/>
  <c r="F97" i="14" s="1"/>
  <c r="D90" i="14"/>
  <c r="H31" i="16"/>
  <c r="H39" i="16" s="1"/>
  <c r="I39" i="16"/>
  <c r="R103" i="6"/>
  <c r="D97" i="14" s="1"/>
  <c r="BG60" i="14"/>
  <c r="CN8" i="6"/>
  <c r="CN10" i="6" s="1"/>
  <c r="BF71" i="14"/>
  <c r="BF63" i="14"/>
  <c r="BF89" i="14"/>
  <c r="BF83" i="14"/>
  <c r="CI139" i="6"/>
  <c r="CG142" i="6"/>
  <c r="BA84" i="14" s="1"/>
  <c r="BE97" i="14" l="1"/>
  <c r="CJ134" i="6"/>
  <c r="CJ135" i="6" s="1"/>
  <c r="CL49" i="6"/>
  <c r="CL50" i="6" s="1"/>
  <c r="CM43" i="6"/>
  <c r="CM42" i="6"/>
  <c r="CM39" i="6"/>
  <c r="BG91" i="14" s="1"/>
  <c r="CH135" i="6"/>
  <c r="CH139" i="6"/>
  <c r="BF91" i="14"/>
  <c r="CL103" i="6"/>
  <c r="CN35" i="6"/>
  <c r="BH65" i="14" s="1"/>
  <c r="CN34" i="6"/>
  <c r="BH64" i="14" s="1"/>
  <c r="CO27" i="6"/>
  <c r="CO25" i="6" s="1"/>
  <c r="CO29" i="6" s="1"/>
  <c r="CO30" i="6" s="1"/>
  <c r="CD134" i="6"/>
  <c r="CD106" i="6"/>
  <c r="BF134" i="6"/>
  <c r="BF106" i="6"/>
  <c r="BR139" i="6"/>
  <c r="BR135" i="6"/>
  <c r="CI142" i="6"/>
  <c r="BC84" i="14" s="1"/>
  <c r="BH60" i="14"/>
  <c r="CO8" i="6"/>
  <c r="CO10" i="6" s="1"/>
  <c r="CK50" i="6"/>
  <c r="CK105" i="6"/>
  <c r="BG71" i="14"/>
  <c r="BG89" i="14"/>
  <c r="BG83" i="14"/>
  <c r="BG63" i="14"/>
  <c r="CJ139" i="6" l="1"/>
  <c r="CM47" i="6"/>
  <c r="CM49" i="6" s="1"/>
  <c r="CN43" i="6"/>
  <c r="CN42" i="6"/>
  <c r="CM103" i="6"/>
  <c r="BG97" i="14" s="1"/>
  <c r="CN39" i="6"/>
  <c r="BH91" i="14" s="1"/>
  <c r="BF97" i="14"/>
  <c r="CH142" i="6"/>
  <c r="BB84" i="14" s="1"/>
  <c r="CL105" i="6"/>
  <c r="CO35" i="6"/>
  <c r="BI65" i="14" s="1"/>
  <c r="CO34" i="6"/>
  <c r="BI64" i="14" s="1"/>
  <c r="CP27" i="6"/>
  <c r="CP25" i="6" s="1"/>
  <c r="CP29" i="6" s="1"/>
  <c r="U29" i="6" s="1"/>
  <c r="Q29" i="6"/>
  <c r="Q30" i="6" s="1"/>
  <c r="R29" i="6"/>
  <c r="S29" i="6"/>
  <c r="T29" i="6"/>
  <c r="BF139" i="6"/>
  <c r="BF135" i="6"/>
  <c r="BR142" i="6"/>
  <c r="AL84" i="14" s="1"/>
  <c r="CD139" i="6"/>
  <c r="CD135" i="6"/>
  <c r="CK106" i="6"/>
  <c r="CK134" i="6"/>
  <c r="BH83" i="14"/>
  <c r="BH89" i="14"/>
  <c r="BH63" i="14"/>
  <c r="BH71" i="14"/>
  <c r="CJ142" i="6"/>
  <c r="BD84" i="14" s="1"/>
  <c r="CL106" i="6"/>
  <c r="CL134" i="6"/>
  <c r="BI60" i="14"/>
  <c r="CP8" i="6"/>
  <c r="CM50" i="6" l="1"/>
  <c r="CM105" i="6"/>
  <c r="CN47" i="6"/>
  <c r="CN49" i="6"/>
  <c r="CN50" i="6" s="1"/>
  <c r="R27" i="6"/>
  <c r="G54" i="16"/>
  <c r="CO39" i="6"/>
  <c r="CO103" i="6" s="1"/>
  <c r="CO43" i="6"/>
  <c r="CO42" i="6"/>
  <c r="CN103" i="6"/>
  <c r="BH97" i="14" s="1"/>
  <c r="BI91" i="14"/>
  <c r="CP30" i="6"/>
  <c r="R30" i="6"/>
  <c r="CP10" i="6"/>
  <c r="N8" i="6"/>
  <c r="CD142" i="6"/>
  <c r="AX84" i="14" s="1"/>
  <c r="BF142" i="6"/>
  <c r="Z84" i="14" s="1"/>
  <c r="CM106" i="6"/>
  <c r="CM134" i="6"/>
  <c r="U8" i="6"/>
  <c r="G89" i="14" s="1"/>
  <c r="BJ60" i="14"/>
  <c r="CL139" i="6"/>
  <c r="CL135" i="6"/>
  <c r="CK135" i="6"/>
  <c r="CK139" i="6"/>
  <c r="BI83" i="14"/>
  <c r="BI63" i="14"/>
  <c r="BI89" i="14"/>
  <c r="BI71" i="14"/>
  <c r="CN105" i="6" l="1"/>
  <c r="CN106" i="6" s="1"/>
  <c r="CO47" i="6"/>
  <c r="CO49" i="6" s="1"/>
  <c r="S27" i="6"/>
  <c r="S30" i="6" s="1"/>
  <c r="H54" i="16"/>
  <c r="BI97" i="14"/>
  <c r="Q44" i="6"/>
  <c r="G21" i="16" s="1"/>
  <c r="R44" i="6"/>
  <c r="H21" i="16" s="1"/>
  <c r="S44" i="6"/>
  <c r="I21" i="16" s="1"/>
  <c r="T44" i="6"/>
  <c r="J21" i="16" s="1"/>
  <c r="U44" i="6"/>
  <c r="K21" i="16" s="1"/>
  <c r="CP35" i="6"/>
  <c r="BJ65" i="14" s="1"/>
  <c r="CP34" i="6"/>
  <c r="BJ64" i="14" s="1"/>
  <c r="BF144" i="6"/>
  <c r="CM139" i="6"/>
  <c r="CM135" i="6"/>
  <c r="CK142" i="6"/>
  <c r="BE84" i="14" s="1"/>
  <c r="CL142" i="6"/>
  <c r="BF84" i="14" s="1"/>
  <c r="BJ83" i="14"/>
  <c r="BJ71" i="14"/>
  <c r="BJ89" i="14"/>
  <c r="BJ63" i="14"/>
  <c r="CN134" i="6" l="1"/>
  <c r="CO105" i="6"/>
  <c r="CO50" i="6"/>
  <c r="T27" i="6"/>
  <c r="T30" i="6" s="1"/>
  <c r="I54" i="16"/>
  <c r="BF147" i="6"/>
  <c r="CP43" i="6"/>
  <c r="CP42" i="6"/>
  <c r="Q43" i="6"/>
  <c r="G20" i="16" s="1"/>
  <c r="R43" i="6"/>
  <c r="H20" i="16" s="1"/>
  <c r="S43" i="6"/>
  <c r="I20" i="16" s="1"/>
  <c r="T43" i="6"/>
  <c r="J20" i="16" s="1"/>
  <c r="CP39" i="6"/>
  <c r="Q34" i="6"/>
  <c r="G9" i="16" s="1"/>
  <c r="R34" i="6"/>
  <c r="H9" i="16" s="1"/>
  <c r="S34" i="6"/>
  <c r="I9" i="16" s="1"/>
  <c r="T34" i="6"/>
  <c r="J9" i="16" s="1"/>
  <c r="U34" i="6"/>
  <c r="K9" i="16" s="1"/>
  <c r="Q35" i="6"/>
  <c r="G10" i="16" s="1"/>
  <c r="R35" i="6"/>
  <c r="H10" i="16" s="1"/>
  <c r="S35" i="6"/>
  <c r="I10" i="16" s="1"/>
  <c r="T35" i="6"/>
  <c r="J10" i="16" s="1"/>
  <c r="U35" i="6"/>
  <c r="K10" i="16" s="1"/>
  <c r="H50" i="16"/>
  <c r="Z85" i="14"/>
  <c r="BG138" i="6"/>
  <c r="BG144" i="6" s="1"/>
  <c r="CM142" i="6"/>
  <c r="BG84" i="14" s="1"/>
  <c r="CO106" i="6"/>
  <c r="CO134" i="6"/>
  <c r="CN135" i="6"/>
  <c r="CN139" i="6"/>
  <c r="CP47" i="6" l="1"/>
  <c r="K14" i="16"/>
  <c r="G14" i="16"/>
  <c r="G16" i="16" s="1"/>
  <c r="J14" i="16"/>
  <c r="K16" i="16" s="1"/>
  <c r="I14" i="16"/>
  <c r="U43" i="6"/>
  <c r="K20" i="16" s="1"/>
  <c r="H14" i="16"/>
  <c r="H16" i="16" s="1"/>
  <c r="U27" i="6"/>
  <c r="U30" i="6" s="1"/>
  <c r="K54" i="16" s="1"/>
  <c r="J54" i="16"/>
  <c r="BG147" i="6"/>
  <c r="R147" i="6" s="1"/>
  <c r="CP49" i="6"/>
  <c r="Q42" i="6"/>
  <c r="G19" i="16" s="1"/>
  <c r="R42" i="6"/>
  <c r="H19" i="16" s="1"/>
  <c r="S42" i="6"/>
  <c r="I19" i="16" s="1"/>
  <c r="T42" i="6"/>
  <c r="J19" i="16" s="1"/>
  <c r="U42" i="6"/>
  <c r="K19" i="16" s="1"/>
  <c r="U39" i="6"/>
  <c r="N39" i="6" s="1"/>
  <c r="BH138" i="6"/>
  <c r="BH144" i="6" s="1"/>
  <c r="BH147" i="6" s="1"/>
  <c r="AA85" i="14"/>
  <c r="CN142" i="6"/>
  <c r="BH84" i="14" s="1"/>
  <c r="CP50" i="6"/>
  <c r="CO135" i="6"/>
  <c r="CO139" i="6"/>
  <c r="I16" i="16" l="1"/>
  <c r="J16" i="16"/>
  <c r="BJ91" i="14"/>
  <c r="CP103" i="6"/>
  <c r="U95" i="6"/>
  <c r="BI138" i="6"/>
  <c r="BI144" i="6" s="1"/>
  <c r="AB85" i="14"/>
  <c r="CO142" i="6"/>
  <c r="BI84" i="14" s="1"/>
  <c r="BI147" i="6" l="1"/>
  <c r="K33" i="16"/>
  <c r="K39" i="16" s="1"/>
  <c r="G91" i="14"/>
  <c r="BJ97" i="14"/>
  <c r="U103" i="6"/>
  <c r="G97" i="14" s="1"/>
  <c r="CP105" i="6"/>
  <c r="BJ138" i="6"/>
  <c r="BJ144" i="6" s="1"/>
  <c r="AC85" i="14"/>
  <c r="BJ147" i="6" l="1"/>
  <c r="CP106" i="6"/>
  <c r="CP134" i="6"/>
  <c r="BK138" i="6"/>
  <c r="BK144" i="6" s="1"/>
  <c r="AD85" i="14"/>
  <c r="BK147" i="6" l="1"/>
  <c r="CP139" i="6"/>
  <c r="CP135" i="6"/>
  <c r="BL138" i="6"/>
  <c r="BL144" i="6" s="1"/>
  <c r="AE85" i="14"/>
  <c r="BL147" i="6" l="1"/>
  <c r="CP142" i="6"/>
  <c r="BJ84" i="14" s="1"/>
  <c r="AF85" i="14"/>
  <c r="BM138" i="6"/>
  <c r="BM144" i="6" s="1"/>
  <c r="BM147" i="6" l="1"/>
  <c r="BN138" i="6"/>
  <c r="BN144" i="6" s="1"/>
  <c r="AG85" i="14"/>
  <c r="BN147" i="6" l="1"/>
  <c r="AH85" i="14"/>
  <c r="BO138" i="6"/>
  <c r="BO144" i="6" s="1"/>
  <c r="BO147" i="6" l="1"/>
  <c r="BP138" i="6"/>
  <c r="BP144" i="6" s="1"/>
  <c r="AI85" i="14"/>
  <c r="BP147" i="6" l="1"/>
  <c r="BQ138" i="6"/>
  <c r="BQ144" i="6" s="1"/>
  <c r="AJ85" i="14"/>
  <c r="BQ147" i="6" l="1"/>
  <c r="G24" i="16"/>
  <c r="G26" i="16" s="1"/>
  <c r="H24" i="16"/>
  <c r="H26" i="16" s="1"/>
  <c r="I24" i="16"/>
  <c r="I26" i="16" s="1"/>
  <c r="J24" i="16"/>
  <c r="J26" i="16" s="1"/>
  <c r="K24" i="16"/>
  <c r="K26" i="16" s="1"/>
  <c r="BR138" i="6"/>
  <c r="BR144" i="6" s="1"/>
  <c r="AK85" i="14"/>
  <c r="BR147" i="6" l="1"/>
  <c r="J41" i="16"/>
  <c r="J43" i="16" s="1"/>
  <c r="J28" i="16"/>
  <c r="BS138" i="6"/>
  <c r="BS144" i="6" s="1"/>
  <c r="AL85" i="14"/>
  <c r="I50" i="16"/>
  <c r="I28" i="16"/>
  <c r="I41" i="16"/>
  <c r="I43" i="16" s="1"/>
  <c r="Q47" i="6"/>
  <c r="R47" i="6"/>
  <c r="S47" i="6"/>
  <c r="T47" i="6"/>
  <c r="U47" i="6"/>
  <c r="H41" i="16"/>
  <c r="H43" i="16" s="1"/>
  <c r="H28" i="16"/>
  <c r="K41" i="16"/>
  <c r="K43" i="16" s="1"/>
  <c r="K28" i="16"/>
  <c r="G28" i="16"/>
  <c r="G41" i="16"/>
  <c r="G43" i="16" s="1"/>
  <c r="BS147" i="6" l="1"/>
  <c r="S147" i="6" s="1"/>
  <c r="BT138" i="6"/>
  <c r="BT144" i="6" s="1"/>
  <c r="BT147" i="6" s="1"/>
  <c r="AM85" i="14"/>
  <c r="Q49" i="6"/>
  <c r="Q50" i="6" s="1"/>
  <c r="R49" i="6"/>
  <c r="R50" i="6" s="1"/>
  <c r="S49" i="6"/>
  <c r="S50" i="6" s="1"/>
  <c r="T49" i="6"/>
  <c r="T50" i="6" s="1"/>
  <c r="U49" i="6"/>
  <c r="U50" i="6" s="1"/>
  <c r="Q105" i="6" l="1"/>
  <c r="Q106" i="6" s="1"/>
  <c r="R105" i="6"/>
  <c r="R106" i="6" s="1"/>
  <c r="S105" i="6"/>
  <c r="S106" i="6" s="1"/>
  <c r="T105" i="6"/>
  <c r="T106" i="6" s="1"/>
  <c r="U105" i="6"/>
  <c r="U106" i="6" s="1"/>
  <c r="BU138" i="6"/>
  <c r="BU144" i="6" s="1"/>
  <c r="AN85" i="14"/>
  <c r="BU147" i="6" l="1"/>
  <c r="BV138" i="6"/>
  <c r="BV144" i="6" s="1"/>
  <c r="AO85" i="14"/>
  <c r="Q134" i="6"/>
  <c r="Q135" i="6" s="1"/>
  <c r="R134" i="6"/>
  <c r="R135" i="6" s="1"/>
  <c r="S134" i="6"/>
  <c r="S135" i="6" s="1"/>
  <c r="T134" i="6"/>
  <c r="T135" i="6" s="1"/>
  <c r="U134" i="6"/>
  <c r="U135" i="6" s="1"/>
  <c r="BV147" i="6" l="1"/>
  <c r="Q139" i="6"/>
  <c r="R139" i="6"/>
  <c r="S139" i="6"/>
  <c r="T139" i="6"/>
  <c r="U139" i="6"/>
  <c r="BW138" i="6"/>
  <c r="BW144" i="6" s="1"/>
  <c r="AP85" i="14"/>
  <c r="BW147" i="6" l="1"/>
  <c r="Q142" i="6"/>
  <c r="G48" i="16" s="1"/>
  <c r="R142" i="6"/>
  <c r="H48" i="16" s="1"/>
  <c r="S142" i="6"/>
  <c r="I48" i="16" s="1"/>
  <c r="T142" i="6"/>
  <c r="J48" i="16" s="1"/>
  <c r="U142" i="6"/>
  <c r="K48" i="16" s="1"/>
  <c r="BX138" i="6"/>
  <c r="BX144" i="6" s="1"/>
  <c r="AQ85" i="14"/>
  <c r="BX147" i="6" l="1"/>
  <c r="AR85" i="14"/>
  <c r="BY138" i="6"/>
  <c r="BY144" i="6" s="1"/>
  <c r="BY147" i="6" l="1"/>
  <c r="BZ138" i="6"/>
  <c r="BZ144" i="6" s="1"/>
  <c r="AS85" i="14"/>
  <c r="BZ147" i="6" l="1"/>
  <c r="AT85" i="14"/>
  <c r="CA138" i="6"/>
  <c r="CA144" i="6" s="1"/>
  <c r="CA147" i="6" l="1"/>
  <c r="AU85" i="14"/>
  <c r="CB138" i="6"/>
  <c r="CB144" i="6" s="1"/>
  <c r="CB147" i="6" l="1"/>
  <c r="CC138" i="6"/>
  <c r="CC144" i="6" s="1"/>
  <c r="AV85" i="14"/>
  <c r="CC147" i="6" l="1"/>
  <c r="CD138" i="6"/>
  <c r="CD144" i="6" s="1"/>
  <c r="AW85" i="14"/>
  <c r="CD147" i="6" l="1"/>
  <c r="CE138" i="6"/>
  <c r="CE144" i="6" s="1"/>
  <c r="AX85" i="14"/>
  <c r="J50" i="16"/>
  <c r="CE147" i="6" l="1"/>
  <c r="T147" i="6" s="1"/>
  <c r="AY85" i="14"/>
  <c r="CF138" i="6"/>
  <c r="CF144" i="6" s="1"/>
  <c r="CF147" i="6" s="1"/>
  <c r="CG138" i="6" l="1"/>
  <c r="CG144" i="6" s="1"/>
  <c r="AZ85" i="14"/>
  <c r="AG144" i="6"/>
  <c r="AG138" i="6" l="1"/>
  <c r="AF144" i="6" s="1"/>
  <c r="AH147" i="6"/>
  <c r="CG147" i="6"/>
  <c r="CH138" i="6"/>
  <c r="CH144" i="6" s="1"/>
  <c r="CH147" i="6" s="1"/>
  <c r="BA85" i="14"/>
  <c r="AF138" i="6" l="1"/>
  <c r="AE144" i="6" s="1"/>
  <c r="AG147" i="6"/>
  <c r="CI138" i="6"/>
  <c r="CI144" i="6" s="1"/>
  <c r="BB85" i="14"/>
  <c r="AE138" i="6" l="1"/>
  <c r="AD144" i="6" s="1"/>
  <c r="AF147" i="6"/>
  <c r="CI147" i="6"/>
  <c r="CJ138" i="6"/>
  <c r="CJ144" i="6" s="1"/>
  <c r="BC85" i="14"/>
  <c r="AD138" i="6" l="1"/>
  <c r="AC144" i="6" s="1"/>
  <c r="AE147" i="6"/>
  <c r="CJ147" i="6"/>
  <c r="CK138" i="6"/>
  <c r="CK144" i="6" s="1"/>
  <c r="CK147" i="6" s="1"/>
  <c r="BD85" i="14"/>
  <c r="AC138" i="6" l="1"/>
  <c r="AB144" i="6" s="1"/>
  <c r="AD147" i="6"/>
  <c r="CL138" i="6"/>
  <c r="CL144" i="6" s="1"/>
  <c r="BE85" i="14"/>
  <c r="AB138" i="6" l="1"/>
  <c r="AA144" i="6" s="1"/>
  <c r="AC147" i="6"/>
  <c r="CL147" i="6"/>
  <c r="BF85" i="14"/>
  <c r="CM138" i="6"/>
  <c r="CM144" i="6" s="1"/>
  <c r="AA138" i="6" l="1"/>
  <c r="Z144" i="6" s="1"/>
  <c r="AB147" i="6"/>
  <c r="CM147" i="6"/>
  <c r="BG85" i="14"/>
  <c r="CN138" i="6"/>
  <c r="CN144" i="6" s="1"/>
  <c r="Z138" i="6" l="1"/>
  <c r="Y144" i="6" s="1"/>
  <c r="AA147" i="6"/>
  <c r="CN147" i="6"/>
  <c r="CO138" i="6"/>
  <c r="CO144" i="6" s="1"/>
  <c r="BH85" i="14"/>
  <c r="Y138" i="6" l="1"/>
  <c r="X144" i="6" s="1"/>
  <c r="Z147" i="6"/>
  <c r="CO147" i="6"/>
  <c r="CP138" i="6"/>
  <c r="CP144" i="6" s="1"/>
  <c r="CP147" i="6" s="1"/>
  <c r="BI85" i="14"/>
  <c r="U147" i="6" l="1"/>
  <c r="X138" i="6"/>
  <c r="W144" i="6" s="1"/>
  <c r="Y147" i="6"/>
  <c r="BJ85" i="14"/>
  <c r="K50" i="16"/>
  <c r="X147" i="6" l="1"/>
  <c r="P147" i="6" s="1"/>
  <c r="W147" i="6"/>
  <c r="W138" i="6"/>
  <c r="P138" i="6" s="1"/>
  <c r="P144" i="6" s="1"/>
  <c r="Q138" i="6" s="1"/>
  <c r="Q144" i="6" s="1"/>
  <c r="R138" i="6" s="1"/>
  <c r="R144" i="6" s="1"/>
  <c r="S138" i="6" s="1"/>
  <c r="S144" i="6" s="1"/>
  <c r="T138" i="6" s="1"/>
  <c r="T144" i="6" s="1"/>
  <c r="U138" i="6" s="1"/>
  <c r="U144" i="6" s="1"/>
  <c r="F50" i="16"/>
</calcChain>
</file>

<file path=xl/sharedStrings.xml><?xml version="1.0" encoding="utf-8"?>
<sst xmlns="http://schemas.openxmlformats.org/spreadsheetml/2006/main" count="874" uniqueCount="386">
  <si>
    <t>Assumptions</t>
  </si>
  <si>
    <t>TOTAL FT  SALARY SPEND</t>
  </si>
  <si>
    <t>Salary/Mo.</t>
  </si>
  <si>
    <t>Total Engineering/Product Payroll</t>
  </si>
  <si>
    <t>Engineering/Product Payroll</t>
  </si>
  <si>
    <t>Total Sales &amp; Marketing Payroll</t>
  </si>
  <si>
    <t>Sales &amp; Marketing</t>
  </si>
  <si>
    <t>Total Executive/Admin Payroll</t>
  </si>
  <si>
    <t>Executive &amp; Admin Payroll</t>
  </si>
  <si>
    <t>PAYROLL</t>
  </si>
  <si>
    <t>Engineering + Product</t>
  </si>
  <si>
    <t>TOTAL FULL-TIME HEADCOUNT</t>
  </si>
  <si>
    <t>Total Other Head Count</t>
  </si>
  <si>
    <t>-------------------&gt;</t>
  </si>
  <si>
    <t>Actuals</t>
  </si>
  <si>
    <t>Additional Position</t>
  </si>
  <si>
    <t>Total Engineering Head Count</t>
  </si>
  <si>
    <t>Engineering &amp; Product</t>
  </si>
  <si>
    <t>Total Sales &amp; Marketing Head Count</t>
  </si>
  <si>
    <t>Total Executive &amp; Admin Head Count</t>
  </si>
  <si>
    <t>Executive &amp; Admin</t>
  </si>
  <si>
    <t>HEADCOUNT</t>
  </si>
  <si>
    <t>Var</t>
  </si>
  <si>
    <t>YE 2017</t>
  </si>
  <si>
    <t>YE 2018</t>
  </si>
  <si>
    <t>YE 2019</t>
  </si>
  <si>
    <t>Cost of Goods Sold</t>
  </si>
  <si>
    <t>Gross Profit</t>
  </si>
  <si>
    <t>Operating Expenses</t>
  </si>
  <si>
    <t>Payroll</t>
  </si>
  <si>
    <t>From Payroll Section</t>
  </si>
  <si>
    <t>Bonus Pool</t>
  </si>
  <si>
    <t>Payroll Tax</t>
  </si>
  <si>
    <t>Rate</t>
  </si>
  <si>
    <t>Employee Benefits</t>
  </si>
  <si>
    <t>Contract Labor</t>
  </si>
  <si>
    <t>Operating Income</t>
  </si>
  <si>
    <t>Net Income</t>
  </si>
  <si>
    <t>Total Fixed Assets</t>
  </si>
  <si>
    <t>TOTAL LIABILITIES AND EQUITY</t>
  </si>
  <si>
    <t>YE 2020</t>
  </si>
  <si>
    <t>General &amp; Administrative</t>
  </si>
  <si>
    <t>Legal &amp; Professional Fees</t>
  </si>
  <si>
    <t>R&amp;D Expense</t>
  </si>
  <si>
    <t>Travel</t>
  </si>
  <si>
    <t>Taxes &amp; Licenses</t>
  </si>
  <si>
    <t>Rent</t>
  </si>
  <si>
    <t>Executive</t>
  </si>
  <si>
    <t>Senior Engineer</t>
  </si>
  <si>
    <t xml:space="preserve">Engineer </t>
  </si>
  <si>
    <t>Junior Engineer</t>
  </si>
  <si>
    <t>Technician</t>
  </si>
  <si>
    <t>Office Manager</t>
  </si>
  <si>
    <t>Business Development</t>
  </si>
  <si>
    <t xml:space="preserve">Sales </t>
  </si>
  <si>
    <t>Interest Income on Bank Balance</t>
  </si>
  <si>
    <t>Interest Expense on Debt</t>
  </si>
  <si>
    <t>Assumed Per Employee</t>
  </si>
  <si>
    <t>YE 2021</t>
  </si>
  <si>
    <t>YE 2022</t>
  </si>
  <si>
    <t>FT Contractors</t>
  </si>
  <si>
    <t>FT Contractor Expense</t>
  </si>
  <si>
    <t>Total FT Contracter Expense</t>
  </si>
  <si>
    <t xml:space="preserve">   Total Equity</t>
  </si>
  <si>
    <t xml:space="preserve">      Net Income</t>
  </si>
  <si>
    <t xml:space="preserve">      SAFE Warrants</t>
  </si>
  <si>
    <t xml:space="preserve">      Retained Earnings</t>
  </si>
  <si>
    <t xml:space="preserve">      Opening Balance Equity</t>
  </si>
  <si>
    <t xml:space="preserve">      Common Stock</t>
  </si>
  <si>
    <t xml:space="preserve">   Equity</t>
  </si>
  <si>
    <t xml:space="preserve">   Total Liabilities</t>
  </si>
  <si>
    <t xml:space="preserve">      Total Current Liabilities</t>
  </si>
  <si>
    <t xml:space="preserve">         Total Other Current Liabilities</t>
  </si>
  <si>
    <t xml:space="preserve">            Reimbursement Liability</t>
  </si>
  <si>
    <t xml:space="preserve">            Accrued Expenses</t>
  </si>
  <si>
    <t xml:space="preserve">         Other Current Liabilities</t>
  </si>
  <si>
    <t xml:space="preserve">         Total Accounts Payable</t>
  </si>
  <si>
    <t xml:space="preserve">            Accounts Payable (A/P)</t>
  </si>
  <si>
    <t xml:space="preserve">         Accounts Payable</t>
  </si>
  <si>
    <t xml:space="preserve">      Current Liabilities</t>
  </si>
  <si>
    <t xml:space="preserve">   Liabilities</t>
  </si>
  <si>
    <t>LIABILITIES AND EQUITY</t>
  </si>
  <si>
    <t>TOTAL ASSETS</t>
  </si>
  <si>
    <t xml:space="preserve">   Total Other Assets</t>
  </si>
  <si>
    <t xml:space="preserve">      Security Deposits</t>
  </si>
  <si>
    <t xml:space="preserve">      Total Patents &amp; Trademarks</t>
  </si>
  <si>
    <t xml:space="preserve">         Accumulated Amortization</t>
  </si>
  <si>
    <t xml:space="preserve">      Patents &amp; Trademarks</t>
  </si>
  <si>
    <t xml:space="preserve">   Other Assets</t>
  </si>
  <si>
    <t xml:space="preserve">   Total Fixed Assets</t>
  </si>
  <si>
    <t xml:space="preserve">      Total Furniture &amp; Fixtures</t>
  </si>
  <si>
    <t xml:space="preserve">         Depreciation - Furniture</t>
  </si>
  <si>
    <t xml:space="preserve">      Furniture &amp; Fixtures</t>
  </si>
  <si>
    <t xml:space="preserve">      Total Equipments</t>
  </si>
  <si>
    <t xml:space="preserve">         Original cost</t>
  </si>
  <si>
    <t xml:space="preserve">         Depreciation -  Equipment</t>
  </si>
  <si>
    <t xml:space="preserve">      Equipments</t>
  </si>
  <si>
    <t xml:space="preserve">      Equipment</t>
  </si>
  <si>
    <t xml:space="preserve">   Fixed Assets</t>
  </si>
  <si>
    <t xml:space="preserve">   Total Current Assets</t>
  </si>
  <si>
    <t xml:space="preserve">      Total Bank Accounts</t>
  </si>
  <si>
    <t xml:space="preserve">         SVB (9297)</t>
  </si>
  <si>
    <t xml:space="preserve">         Bill.com Money Out Clearing</t>
  </si>
  <si>
    <t xml:space="preserve">      Bank Accounts</t>
  </si>
  <si>
    <t xml:space="preserve">   Current Assets</t>
  </si>
  <si>
    <t>ASSETS</t>
  </si>
  <si>
    <t>May 2017</t>
  </si>
  <si>
    <t>Apr 2017</t>
  </si>
  <si>
    <t>Mar 2017</t>
  </si>
  <si>
    <t>Feb 2017</t>
  </si>
  <si>
    <t>Jan 2017</t>
  </si>
  <si>
    <t>Balance Sheet</t>
  </si>
  <si>
    <t>As of May 31, 2017</t>
  </si>
  <si>
    <t>Net Other Income</t>
  </si>
  <si>
    <t>Total Other Expenses</t>
  </si>
  <si>
    <t xml:space="preserve">   Taxes &amp; Licenses</t>
  </si>
  <si>
    <t xml:space="preserve">   Depreciation &amp; amortization Expense</t>
  </si>
  <si>
    <t>Other Expenses</t>
  </si>
  <si>
    <t>Net Operating Income</t>
  </si>
  <si>
    <t>Total Expenses</t>
  </si>
  <si>
    <t xml:space="preserve">   Travel</t>
  </si>
  <si>
    <t xml:space="preserve">   Payroll Expenses</t>
  </si>
  <si>
    <t xml:space="preserve">   Legal &amp; Professional Services</t>
  </si>
  <si>
    <t xml:space="preserve">   General &amp; Administrative</t>
  </si>
  <si>
    <t xml:space="preserve">   Continuous Education</t>
  </si>
  <si>
    <t>Expenses</t>
  </si>
  <si>
    <t>Total Cost of Goods Sold</t>
  </si>
  <si>
    <t xml:space="preserve">   Cost of Goods Sold</t>
  </si>
  <si>
    <t>Total Income</t>
  </si>
  <si>
    <t>Income</t>
  </si>
  <si>
    <t>Profit and Loss</t>
  </si>
  <si>
    <t>Corporate Operations</t>
  </si>
  <si>
    <t>Total Corporate Operations Headcount</t>
  </si>
  <si>
    <t>Corporate Operations Payroll</t>
  </si>
  <si>
    <t>Total Corporate Operations Payroll</t>
  </si>
  <si>
    <t>Supply chain manager</t>
  </si>
  <si>
    <t>Construction manager</t>
  </si>
  <si>
    <t>Customer support</t>
  </si>
  <si>
    <t>January - May, 2017</t>
  </si>
  <si>
    <t>Total</t>
  </si>
  <si>
    <t xml:space="preserve">   R&amp;D Costs &amp; Services</t>
  </si>
  <si>
    <t xml:space="preserve">   Rent</t>
  </si>
  <si>
    <t>Monday, Jun 05, 2017 10:07:01 PM GMT-7 - Accrual Basis</t>
  </si>
  <si>
    <t>Monday, Jun 05, 2017 10:07:23 PM GMT-7 - Accrual Basis</t>
  </si>
  <si>
    <t>Interest Income/Expense</t>
  </si>
  <si>
    <t>Total Revenue</t>
  </si>
  <si>
    <t>Company</t>
  </si>
  <si>
    <t>Model Summary</t>
  </si>
  <si>
    <t>Headcount Assumptions</t>
  </si>
  <si>
    <t>Specialized Positions</t>
  </si>
  <si>
    <t>Total Special Positions Head Count</t>
  </si>
  <si>
    <t>Depreciation - Fixed Asset Class 1</t>
  </si>
  <si>
    <t>Depreciation - Fixed Asset Class 2</t>
  </si>
  <si>
    <t>Fixed Asset Class 1 CapEx</t>
  </si>
  <si>
    <t>Fixed Asset Class 2 CapEx</t>
  </si>
  <si>
    <t>From Above Payroll Section</t>
  </si>
  <si>
    <t>Speical Positions Payroll</t>
  </si>
  <si>
    <t>Total Speical Positions Payroll</t>
  </si>
  <si>
    <t>Sales &amp; Marketing Programs</t>
  </si>
  <si>
    <t>Marketing</t>
  </si>
  <si>
    <t>Cash Burn / Generation</t>
  </si>
  <si>
    <t>Cash Balance</t>
  </si>
  <si>
    <t>2017</t>
  </si>
  <si>
    <t>2018</t>
  </si>
  <si>
    <t>2019</t>
  </si>
  <si>
    <t>2020</t>
  </si>
  <si>
    <t>2021</t>
  </si>
  <si>
    <t>2022</t>
  </si>
  <si>
    <t>Yearly Summary</t>
  </si>
  <si>
    <t>Year 1</t>
  </si>
  <si>
    <t>Year 2</t>
  </si>
  <si>
    <t>Year 3</t>
  </si>
  <si>
    <t>Year 4</t>
  </si>
  <si>
    <t>Year 5</t>
  </si>
  <si>
    <t>Full-Time Contractors</t>
  </si>
  <si>
    <t>Average Salary</t>
  </si>
  <si>
    <t>Annual Salary increase</t>
  </si>
  <si>
    <t>Prior Year</t>
  </si>
  <si>
    <t>Revenue</t>
  </si>
  <si>
    <t>GP Margin</t>
  </si>
  <si>
    <t>Total Operating Expenses</t>
  </si>
  <si>
    <t>Free Cashflow</t>
  </si>
  <si>
    <t>Cash Minimum</t>
  </si>
  <si>
    <t>Total Headcount</t>
  </si>
  <si>
    <t>Per Revenue Dollar</t>
  </si>
  <si>
    <t>Total Cost of Good Sold</t>
  </si>
  <si>
    <t>Total Gross Profit</t>
  </si>
  <si>
    <t>Assume per month</t>
  </si>
  <si>
    <t>Salary &amp; Wages</t>
  </si>
  <si>
    <t>Permanent</t>
  </si>
  <si>
    <t>Contractor</t>
  </si>
  <si>
    <t>Contractors</t>
  </si>
  <si>
    <t>Total Payroll</t>
  </si>
  <si>
    <t>Depreciation - Fixed Asset Class 3</t>
  </si>
  <si>
    <t>Key Revenue Drivers</t>
  </si>
  <si>
    <t>Key Expense Drivers</t>
  </si>
  <si>
    <t>Income Statement</t>
  </si>
  <si>
    <t>P.a. Growth</t>
  </si>
  <si>
    <t>Stream 4</t>
  </si>
  <si>
    <t>Stream 5</t>
  </si>
  <si>
    <t>Fixed Asset Class 3 CapEx</t>
  </si>
  <si>
    <t>Fixed Asset Class 4 CapEx</t>
  </si>
  <si>
    <t>Depreciation - Fixed Asset Class 4</t>
  </si>
  <si>
    <t>Depreciation - Fixed Asset Class 5</t>
  </si>
  <si>
    <t>Existing</t>
  </si>
  <si>
    <t>Additional per month</t>
  </si>
  <si>
    <t>Per Month</t>
  </si>
  <si>
    <t>FIXED ASSETS</t>
  </si>
  <si>
    <t>Opening Cash Balance</t>
  </si>
  <si>
    <t>Less: Capital Expenditure</t>
  </si>
  <si>
    <t>Closing Cash Balance</t>
  </si>
  <si>
    <t>Year 0</t>
  </si>
  <si>
    <t>Net Income Margin</t>
  </si>
  <si>
    <t>Key Metrics</t>
  </si>
  <si>
    <t>Annual Revenue Growth</t>
  </si>
  <si>
    <t>Net Cash Flow (Burn)</t>
  </si>
  <si>
    <t>Pricing</t>
  </si>
  <si>
    <t>Please feel free to reach out to us if you have any question or if you'd like any help on an idea you have.</t>
  </si>
  <si>
    <t>Yr0 Mth1</t>
  </si>
  <si>
    <t>Yr0 Mth2</t>
  </si>
  <si>
    <t>Yr0 Mth3</t>
  </si>
  <si>
    <t>Yr0 Mth4</t>
  </si>
  <si>
    <t>Yr0 Mth5</t>
  </si>
  <si>
    <t>Yr0 Mth6</t>
  </si>
  <si>
    <t>Yr0 Mth7</t>
  </si>
  <si>
    <t>Yr0 Mth8</t>
  </si>
  <si>
    <t>Yr0 Mth9</t>
  </si>
  <si>
    <t>Yr0 Mth10</t>
  </si>
  <si>
    <t>Yr0 Mth11</t>
  </si>
  <si>
    <t>Yr0 Mth12</t>
  </si>
  <si>
    <t>Yr1 Mth1</t>
  </si>
  <si>
    <t>Yr1 Mth2</t>
  </si>
  <si>
    <t>Yr1 Mth3</t>
  </si>
  <si>
    <t>Yr1 Mth4</t>
  </si>
  <si>
    <t>Yr1 Mth5</t>
  </si>
  <si>
    <t>Yr1 Mth6</t>
  </si>
  <si>
    <t>Yr1 Mth7</t>
  </si>
  <si>
    <t>Yr1 Mth8</t>
  </si>
  <si>
    <t>Yr1 Mth9</t>
  </si>
  <si>
    <t>Yr1 Mth10</t>
  </si>
  <si>
    <t>Yr1 Mth11</t>
  </si>
  <si>
    <t>Yr1 Mth12</t>
  </si>
  <si>
    <t>Yr2 Mth1</t>
  </si>
  <si>
    <t>Yr2 Mth2</t>
  </si>
  <si>
    <t>Yr2 Mth3</t>
  </si>
  <si>
    <t>Yr2 Mth4</t>
  </si>
  <si>
    <t>Yr2 Mth5</t>
  </si>
  <si>
    <t>Yr2 Mth6</t>
  </si>
  <si>
    <t>Yr2 Mth7</t>
  </si>
  <si>
    <t>Yr2 Mth8</t>
  </si>
  <si>
    <t>Yr2 Mth9</t>
  </si>
  <si>
    <t>Yr2 Mth10</t>
  </si>
  <si>
    <t>Yr2 Mth11</t>
  </si>
  <si>
    <t>Yr2 Mth12</t>
  </si>
  <si>
    <t>Yr3 Mth1</t>
  </si>
  <si>
    <t>Yr3 Mth2</t>
  </si>
  <si>
    <t>Yr3 Mth3</t>
  </si>
  <si>
    <t>Yr3 Mth4</t>
  </si>
  <si>
    <t>Yr3 Mth5</t>
  </si>
  <si>
    <t>Yr3 Mth6</t>
  </si>
  <si>
    <t>Yr3 Mth7</t>
  </si>
  <si>
    <t>Yr3 Mth8</t>
  </si>
  <si>
    <t>Yr3 Mth9</t>
  </si>
  <si>
    <t>Yr3 Mth10</t>
  </si>
  <si>
    <t>Yr3 Mth11</t>
  </si>
  <si>
    <t>Yr3 Mth12</t>
  </si>
  <si>
    <t>Yr4 Mth1</t>
  </si>
  <si>
    <t>Yr4 Mth2</t>
  </si>
  <si>
    <t>Yr4 Mth3</t>
  </si>
  <si>
    <t>Yr4 Mth4</t>
  </si>
  <si>
    <t>Yr4 Mth5</t>
  </si>
  <si>
    <t>Yr4 Mth6</t>
  </si>
  <si>
    <t>Yr4 Mth7</t>
  </si>
  <si>
    <t>Yr4 Mth8</t>
  </si>
  <si>
    <t>Yr4 Mth9</t>
  </si>
  <si>
    <t>Yr4 Mth10</t>
  </si>
  <si>
    <t>Yr4 Mth11</t>
  </si>
  <si>
    <t>Yr4 Mth12</t>
  </si>
  <si>
    <t>Yr5 Mth1</t>
  </si>
  <si>
    <t>Yr5 Mth2</t>
  </si>
  <si>
    <t>Yr5 Mth3</t>
  </si>
  <si>
    <t>Yr5 Mth4</t>
  </si>
  <si>
    <t>Yr5 Mth5</t>
  </si>
  <si>
    <t>Yr5 Mth6</t>
  </si>
  <si>
    <t>Yr5 Mth7</t>
  </si>
  <si>
    <t>Yr5 Mth8</t>
  </si>
  <si>
    <t>Yr5 Mth9</t>
  </si>
  <si>
    <t>Yr5 Mth10</t>
  </si>
  <si>
    <t>Yr5 Mth11</t>
  </si>
  <si>
    <t>Yr5 Mth12</t>
  </si>
  <si>
    <t>Operating Margin</t>
  </si>
  <si>
    <t>Gross Profit Margin</t>
  </si>
  <si>
    <t>* Note that not all cells need to be entered. Clear the contents or enter zero for months with no sales.</t>
  </si>
  <si>
    <t>Cost Of Goods Sold (COGS)</t>
  </si>
  <si>
    <t>Headcount</t>
  </si>
  <si>
    <t>Permanent staff</t>
  </si>
  <si>
    <t>** Note: the distinction between permanent and contractor staff is important as payroll tax is not payable on contract staff and it is assumed that contract staff are not eligible for bonuses</t>
  </si>
  <si>
    <t>* Note: if additional staff/roles need to be added, simply copy row and insert it above in both the Headcount and Payroll sections</t>
  </si>
  <si>
    <t>* Note: Annual salary increases are not required. Enter zero if no increases are expected.</t>
  </si>
  <si>
    <t>Bonus</t>
  </si>
  <si>
    <t>* Note: Bonuses are not required. Enter zero if no bonus is expected.</t>
  </si>
  <si>
    <t>* Note: Payroll tax is payable on all permanent employees</t>
  </si>
  <si>
    <t>Employee benefits</t>
  </si>
  <si>
    <t>Per FT Employee/Month</t>
  </si>
  <si>
    <t>Assume per headcount per month</t>
  </si>
  <si>
    <t>Fixed Assets</t>
  </si>
  <si>
    <t>Depreciation</t>
  </si>
  <si>
    <t>Add back: Depreciation</t>
  </si>
  <si>
    <t>Cash metrics are calculated based on inputs entered above.</t>
  </si>
  <si>
    <t>https://kruzeconsulting.com/</t>
  </si>
  <si>
    <t>* Leave blank the revenue streams if they are not needed.</t>
  </si>
  <si>
    <t>Monthly Revenue</t>
  </si>
  <si>
    <t>CASH FLOW SUMMARY</t>
  </si>
  <si>
    <t>OPERATING EXPENSES</t>
  </si>
  <si>
    <t>Other</t>
  </si>
  <si>
    <t>The assumptions will then flow through to the calculations and "Summary" and "Graphs" tabs so you can see the impacts of any changes.</t>
  </si>
  <si>
    <t>Sales</t>
  </si>
  <si>
    <t>Customer Service</t>
  </si>
  <si>
    <t>Capital Raise</t>
  </si>
  <si>
    <t>Software Subscription</t>
  </si>
  <si>
    <t>Year</t>
  </si>
  <si>
    <t>Year number</t>
  </si>
  <si>
    <t>Projection Start Date:</t>
  </si>
  <si>
    <t>Monthly Marketing Demand Generation Spend</t>
  </si>
  <si>
    <t>Monthly Marketing Non-Demand Gen Spend</t>
  </si>
  <si>
    <t>Overall CAC</t>
  </si>
  <si>
    <t>New Subscribers</t>
  </si>
  <si>
    <t>Existing Subsciptions</t>
  </si>
  <si>
    <t>New Subscriptions</t>
  </si>
  <si>
    <t>Churn</t>
  </si>
  <si>
    <t>Closing Subscriptions</t>
  </si>
  <si>
    <t>Users</t>
  </si>
  <si>
    <t>Total Marketing Spend</t>
  </si>
  <si>
    <t>Per month</t>
  </si>
  <si>
    <t>Stream 3</t>
  </si>
  <si>
    <t>Subscription Add-on</t>
  </si>
  <si>
    <t>Unit Price per Subscription</t>
  </si>
  <si>
    <t>Per above</t>
  </si>
  <si>
    <t>Cash out date</t>
  </si>
  <si>
    <t>Final Month</t>
  </si>
  <si>
    <t>Welcome to the free Kruze Consulting Simple Start-up SaaS Income Projection Model!</t>
  </si>
  <si>
    <t>We tried to make this as user-friendly and adaptable as possible to suit most SaaS businesses.</t>
  </si>
  <si>
    <t>This SaaS model focuses on Subscription-generated revenue as the primary source of company income. There are an additional 4 revenue streams to utilize if required.</t>
  </si>
  <si>
    <t>In this model, the number of new subscription in projected months is assumed to simply be a function of demand generation marketing spend per row 17, applied to an assumed Customer Acquistion Cost (CAC) on row 21.</t>
  </si>
  <si>
    <t>Note that there is an assumption that there will be non-demand generation marketing spend. This can be populated in row 18.</t>
  </si>
  <si>
    <t>Historical units, CAC and demand-generation marketing spend can also be entered for comparative purposes in gray cells</t>
  </si>
  <si>
    <t>Enter the annual price applicable to each of the revenue streams in cells J34:O38</t>
  </si>
  <si>
    <t>Total revenue can be seen on row 39</t>
  </si>
  <si>
    <t>There are 2 options by which COGS can be applied in this model:</t>
  </si>
  <si>
    <t>* Per Revenue Dollar - this assumes a set cost per each dollar of revenue generated. An example of this would be a 30% transaction fee payable on each dollar of revenue collected via a given platform. Refer to rows 42 - 43</t>
  </si>
  <si>
    <t>* Per Month - this assumes a set cost directly attributable to revenue incurred each month. Refer to rows 44-46</t>
  </si>
  <si>
    <t>Total COGS can be seen on row 47</t>
  </si>
  <si>
    <t>Total Gross Profit can be seen on row 49</t>
  </si>
  <si>
    <t>Enter average staff salaries in cells F56:63</t>
  </si>
  <si>
    <t>Enter roles or staff names in cells E56:63</t>
  </si>
  <si>
    <t>For each row, enter the number of full-time equivalent staff for each relevant month in cells AK56:DD63</t>
  </si>
  <si>
    <t>A single row can be used for multiple employees of the same type. For example, if you intend to have multiple software developers all at a similar salary, you can enter one software developer in cells E56:63, one typical/average salary level in cells F56:63, and then input the number of full time software developers on staff in cells AK56:DD63</t>
  </si>
  <si>
    <t>Enter roles of staff names in cells E65:67</t>
  </si>
  <si>
    <t>Enter average staff salaries in cells F65:67</t>
  </si>
  <si>
    <t>For each row, enter the number of full-time equivalent staff for each relevant month in cells AK65:DD67</t>
  </si>
  <si>
    <t>For each permanent and contract employee entered, input the expected annual salary increase in cells K72:O78 for permanent staff and K81:O83 for contractors</t>
  </si>
  <si>
    <t>Enter a bonus percentage for each year in cells J88:O88</t>
  </si>
  <si>
    <t>Enter the applicable payroll tax rate in cell J89</t>
  </si>
  <si>
    <t>Enter a dollar amount per month for employee benefits in cells J90:O90</t>
  </si>
  <si>
    <t>Enter General &amp; Administrative expenses per headcount per month in cells J96:O96</t>
  </si>
  <si>
    <t>Enter Legal &amp; Professional fees as a dollar amount per month in cells J97:O97</t>
  </si>
  <si>
    <t>Enter Rent expense as a dollar amount per month in cells J98:O98</t>
  </si>
  <si>
    <t>Enter Research &amp; Development expense as a dollar amount per month in cells J99:O99</t>
  </si>
  <si>
    <t>Enter Travel expense as a dollar amount per month per full time employee in cells J100:O100</t>
  </si>
  <si>
    <t>Total Operating Expenses can be seen on row 103</t>
  </si>
  <si>
    <t>Total Operating Income can be seen on row 105</t>
  </si>
  <si>
    <t>Enter estimated taxes per month as a dollar amount per month in cell J108</t>
  </si>
  <si>
    <t xml:space="preserve">Enter the names of fixed assets in cells E111:E115. </t>
  </si>
  <si>
    <t xml:space="preserve">For fixed assets that have already been purchased, enter the applicable starting value in gray cells I111:115. </t>
  </si>
  <si>
    <t>Enter the corresponding dollar amounts of additional spend per month on each fixed asset in cells J111:O115.</t>
  </si>
  <si>
    <t>Associated depreciation can be seen on row 127</t>
  </si>
  <si>
    <t>Enter interest Income on Bank Balance as a dollar amount per month in cells J130:O130</t>
  </si>
  <si>
    <t>Enter interest Expense on debt as a dollar amount per month in cells J131:O131</t>
  </si>
  <si>
    <t>Net Income can be seen on row 134</t>
  </si>
  <si>
    <t>Enter starting cash balance in cell I138</t>
  </si>
  <si>
    <t>INSTRUCTIONS</t>
  </si>
  <si>
    <t>REVENUE</t>
  </si>
  <si>
    <t>EXPENSES</t>
  </si>
  <si>
    <t>FINANCIAL MODEL</t>
  </si>
  <si>
    <t>FINANCIAL SUMMARY</t>
  </si>
  <si>
    <t xml:space="preserve">To use this model, enter your unique assumptions in the light-blue cells within the "Model" tab.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</si>
</sst>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  <numFmt numFmtId="167" formatCode="[$-409]mmm\-yy;@"/>
    <numFmt numFmtId="168" formatCode="_-&quot;$&quot;* #,##0.00_-;\-&quot;$&quot;* #,##0.00_-;_-&quot;$&quot;* &quot;-&quot;??_-;_-@_-"/>
    <numFmt numFmtId="169" formatCode="_-&quot;$&quot;* #,##0_-;\-&quot;$&quot;* #,##0_-;_-&quot;$&quot;* &quot;-&quot;??_-;_-@_-"/>
    <numFmt numFmtId="170" formatCode="#,###"/>
    <numFmt numFmtId="171" formatCode="#,##0.00\ _€"/>
    <numFmt numFmtId="172" formatCode="&quot;$&quot;* #,##0.00\ _€"/>
    <numFmt numFmtId="173" formatCode="mmm\-dd\-yy"/>
    <numFmt numFmtId="174" formatCode="_(* #,##0_);_(* \(#,##0\);_(* &quot;-&quot;??_);_(@_)"/>
    <numFmt numFmtId="175" formatCode="yyyy"/>
    <numFmt numFmtId="176" formatCode="mmm\-yyyy"/>
  </numFmts>
  <fonts count="58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0"/>
      <color rgb="FF0432FF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color rgb="FFF2F2F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0"/>
      <name val="Lato Regular"/>
    </font>
    <font>
      <b/>
      <sz val="27.95"/>
      <color rgb="FF4791CE"/>
      <name val="Lato Regular"/>
    </font>
    <font>
      <b/>
      <sz val="27.95"/>
      <color theme="0"/>
      <name val="Lato Regular"/>
    </font>
    <font>
      <sz val="10"/>
      <color rgb="FF000000"/>
      <name val="Lato Regular"/>
    </font>
    <font>
      <u/>
      <sz val="10"/>
      <color theme="10"/>
      <name val="Lato Regular"/>
    </font>
    <font>
      <b/>
      <sz val="18"/>
      <color rgb="FF4791CE"/>
      <name val="Lato Regular"/>
    </font>
    <font>
      <b/>
      <sz val="10"/>
      <color rgb="FF000000"/>
      <name val="Lato Regular"/>
    </font>
    <font>
      <b/>
      <u/>
      <sz val="10"/>
      <color rgb="FF000000"/>
      <name val="Lato Regular"/>
    </font>
    <font>
      <sz val="10"/>
      <color rgb="FFFF0000"/>
      <name val="Lato Regular"/>
    </font>
    <font>
      <b/>
      <sz val="12"/>
      <color rgb="FF4791CE"/>
      <name val="Lato Regular"/>
    </font>
    <font>
      <sz val="10"/>
      <color theme="1"/>
      <name val="Lato Regular"/>
    </font>
    <font>
      <b/>
      <sz val="24"/>
      <color theme="1"/>
      <name val="Lato Regular"/>
    </font>
    <font>
      <b/>
      <sz val="10"/>
      <color theme="1"/>
      <name val="Lato Regular"/>
    </font>
    <font>
      <b/>
      <sz val="10"/>
      <name val="Lato Regular"/>
    </font>
    <font>
      <b/>
      <i/>
      <sz val="10"/>
      <color theme="1"/>
      <name val="Lato Regular"/>
    </font>
    <font>
      <b/>
      <sz val="14"/>
      <color rgb="FF4791CE"/>
      <name val="Lato Regular"/>
    </font>
    <font>
      <sz val="10"/>
      <color rgb="FF202EE5"/>
      <name val="Lato Regular"/>
    </font>
    <font>
      <b/>
      <sz val="14"/>
      <color theme="0"/>
      <name val="Lato Regular"/>
    </font>
    <font>
      <i/>
      <sz val="10"/>
      <color theme="1"/>
      <name val="Lato Regular"/>
    </font>
    <font>
      <sz val="10"/>
      <name val="Lato Regular"/>
    </font>
    <font>
      <u/>
      <sz val="10"/>
      <name val="Lato Regular"/>
    </font>
    <font>
      <sz val="10"/>
      <color rgb="FF0000FF"/>
      <name val="Lato Regular"/>
    </font>
    <font>
      <i/>
      <sz val="10"/>
      <name val="Lato Regular"/>
    </font>
    <font>
      <b/>
      <u/>
      <sz val="10"/>
      <color theme="1"/>
      <name val="Lato Regular"/>
    </font>
    <font>
      <u/>
      <sz val="10"/>
      <color theme="1"/>
      <name val="Lato Regular"/>
    </font>
    <font>
      <b/>
      <sz val="14"/>
      <color theme="1"/>
      <name val="Lato Regular"/>
    </font>
    <font>
      <b/>
      <sz val="10"/>
      <color theme="4"/>
      <name val="Lato Regular"/>
    </font>
    <font>
      <b/>
      <sz val="24"/>
      <color theme="0"/>
      <name val="Lato Regular"/>
    </font>
    <font>
      <b/>
      <sz val="14"/>
      <color rgb="FF000000"/>
      <name val="Lato Regular"/>
    </font>
    <font>
      <i/>
      <sz val="10"/>
      <color rgb="FF000000"/>
      <name val="Lato Regular"/>
    </font>
    <font>
      <b/>
      <sz val="12"/>
      <color theme="8" tint="-0.499984740745262"/>
      <name val="Lato Regular"/>
    </font>
    <font>
      <sz val="10"/>
      <color rgb="FF4791CE"/>
      <name val="Lato Regular"/>
    </font>
    <font>
      <b/>
      <sz val="10"/>
      <color rgb="FF4791CE"/>
      <name val="Lato Regula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791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/>
    <xf numFmtId="0" fontId="13" fillId="0" borderId="0"/>
    <xf numFmtId="0" fontId="15" fillId="0" borderId="0"/>
    <xf numFmtId="0" fontId="15" fillId="0" borderId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4" fillId="0" borderId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580">
    <xf numFmtId="0" fontId="0" fillId="0" borderId="0" xfId="0" applyFont="1" applyAlignment="1"/>
    <xf numFmtId="0" fontId="3" fillId="0" borderId="0" xfId="2" applyFont="1" applyAlignment="1">
      <alignment vertical="center"/>
    </xf>
    <xf numFmtId="0" fontId="3" fillId="2" borderId="0" xfId="2" applyFont="1" applyFill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6" fillId="4" borderId="14" xfId="2" applyFont="1" applyFill="1" applyBorder="1" applyAlignment="1">
      <alignment vertical="center"/>
    </xf>
    <xf numFmtId="3" fontId="6" fillId="5" borderId="1" xfId="2" applyNumberFormat="1" applyFont="1" applyFill="1" applyBorder="1" applyAlignment="1">
      <alignment horizontal="center" vertical="center"/>
    </xf>
    <xf numFmtId="3" fontId="6" fillId="5" borderId="12" xfId="2" applyNumberFormat="1" applyFont="1" applyFill="1" applyBorder="1" applyAlignment="1">
      <alignment horizontal="center" vertical="center"/>
    </xf>
    <xf numFmtId="3" fontId="6" fillId="5" borderId="2" xfId="2" applyNumberFormat="1" applyFont="1" applyFill="1" applyBorder="1" applyAlignment="1">
      <alignment horizontal="center" vertical="center"/>
    </xf>
    <xf numFmtId="3" fontId="6" fillId="6" borderId="1" xfId="2" applyNumberFormat="1" applyFont="1" applyFill="1" applyBorder="1" applyAlignment="1">
      <alignment horizontal="center" vertical="center"/>
    </xf>
    <xf numFmtId="3" fontId="6" fillId="6" borderId="12" xfId="2" applyNumberFormat="1" applyFont="1" applyFill="1" applyBorder="1" applyAlignment="1">
      <alignment horizontal="center" vertical="center"/>
    </xf>
    <xf numFmtId="3" fontId="6" fillId="6" borderId="2" xfId="2" applyNumberFormat="1" applyFont="1" applyFill="1" applyBorder="1" applyAlignment="1">
      <alignment horizontal="center" vertical="center"/>
    </xf>
    <xf numFmtId="0" fontId="6" fillId="4" borderId="6" xfId="2" applyFont="1" applyFill="1" applyBorder="1" applyAlignment="1">
      <alignment vertical="center"/>
    </xf>
    <xf numFmtId="0" fontId="6" fillId="4" borderId="2" xfId="2" applyFont="1" applyFill="1" applyBorder="1" applyAlignment="1">
      <alignment vertical="center"/>
    </xf>
    <xf numFmtId="49" fontId="6" fillId="2" borderId="1" xfId="2" applyNumberFormat="1" applyFont="1" applyFill="1" applyBorder="1" applyAlignment="1" applyProtection="1">
      <alignment vertical="center"/>
      <protection locked="0"/>
    </xf>
    <xf numFmtId="0" fontId="6" fillId="0" borderId="0" xfId="2" applyFont="1" applyBorder="1" applyAlignment="1">
      <alignment vertical="center"/>
    </xf>
    <xf numFmtId="0" fontId="6" fillId="4" borderId="0" xfId="2" applyFont="1" applyFill="1" applyBorder="1" applyAlignment="1">
      <alignment vertical="center"/>
    </xf>
    <xf numFmtId="3" fontId="6" fillId="5" borderId="9" xfId="2" applyNumberFormat="1" applyFont="1" applyFill="1" applyBorder="1" applyAlignment="1">
      <alignment horizontal="center" vertical="center"/>
    </xf>
    <xf numFmtId="3" fontId="6" fillId="5" borderId="0" xfId="2" applyNumberFormat="1" applyFont="1" applyFill="1" applyBorder="1" applyAlignment="1">
      <alignment horizontal="center" vertical="center"/>
    </xf>
    <xf numFmtId="3" fontId="6" fillId="5" borderId="4" xfId="2" applyNumberFormat="1" applyFont="1" applyFill="1" applyBorder="1" applyAlignment="1">
      <alignment horizontal="center" vertical="center"/>
    </xf>
    <xf numFmtId="3" fontId="6" fillId="6" borderId="9" xfId="2" applyNumberFormat="1" applyFont="1" applyFill="1" applyBorder="1" applyAlignment="1">
      <alignment horizontal="center" vertical="center"/>
    </xf>
    <xf numFmtId="3" fontId="6" fillId="6" borderId="0" xfId="2" applyNumberFormat="1" applyFont="1" applyFill="1" applyBorder="1" applyAlignment="1">
      <alignment horizontal="center" vertical="center"/>
    </xf>
    <xf numFmtId="3" fontId="6" fillId="6" borderId="4" xfId="2" applyNumberFormat="1" applyFont="1" applyFill="1" applyBorder="1" applyAlignment="1">
      <alignment horizontal="center" vertical="center"/>
    </xf>
    <xf numFmtId="0" fontId="6" fillId="4" borderId="5" xfId="2" applyFont="1" applyFill="1" applyBorder="1" applyAlignment="1">
      <alignment vertical="center"/>
    </xf>
    <xf numFmtId="0" fontId="6" fillId="4" borderId="4" xfId="2" applyFont="1" applyFill="1" applyBorder="1" applyAlignment="1">
      <alignment vertical="center"/>
    </xf>
    <xf numFmtId="49" fontId="6" fillId="2" borderId="9" xfId="2" applyNumberFormat="1" applyFont="1" applyFill="1" applyBorder="1" applyAlignment="1" applyProtection="1">
      <alignment vertical="center"/>
      <protection locked="0"/>
    </xf>
    <xf numFmtId="0" fontId="6" fillId="4" borderId="12" xfId="2" applyFont="1" applyFill="1" applyBorder="1" applyAlignment="1">
      <alignment vertical="center"/>
    </xf>
    <xf numFmtId="165" fontId="6" fillId="4" borderId="2" xfId="2" applyNumberFormat="1" applyFont="1" applyFill="1" applyBorder="1" applyAlignment="1">
      <alignment horizontal="center" vertical="center"/>
    </xf>
    <xf numFmtId="3" fontId="3" fillId="2" borderId="9" xfId="2" applyNumberFormat="1" applyFont="1" applyFill="1" applyBorder="1" applyAlignment="1">
      <alignment horizontal="left" vertical="center" indent="1"/>
    </xf>
    <xf numFmtId="0" fontId="6" fillId="5" borderId="9" xfId="2" applyFont="1" applyFill="1" applyBorder="1" applyAlignment="1">
      <alignment vertical="center"/>
    </xf>
    <xf numFmtId="0" fontId="6" fillId="5" borderId="0" xfId="2" applyFont="1" applyFill="1" applyBorder="1" applyAlignment="1">
      <alignment vertical="center"/>
    </xf>
    <xf numFmtId="0" fontId="6" fillId="5" borderId="4" xfId="2" applyFont="1" applyFill="1" applyBorder="1" applyAlignment="1">
      <alignment vertical="center"/>
    </xf>
    <xf numFmtId="0" fontId="6" fillId="6" borderId="9" xfId="2" applyFont="1" applyFill="1" applyBorder="1" applyAlignment="1">
      <alignment vertical="center"/>
    </xf>
    <xf numFmtId="0" fontId="6" fillId="6" borderId="0" xfId="2" applyFont="1" applyFill="1" applyBorder="1" applyAlignment="1">
      <alignment vertical="center"/>
    </xf>
    <xf numFmtId="0" fontId="6" fillId="6" borderId="4" xfId="2" applyFont="1" applyFill="1" applyBorder="1" applyAlignment="1">
      <alignment vertical="center"/>
    </xf>
    <xf numFmtId="0" fontId="8" fillId="7" borderId="9" xfId="2" applyFont="1" applyFill="1" applyBorder="1" applyAlignment="1">
      <alignment vertical="center"/>
    </xf>
    <xf numFmtId="3" fontId="3" fillId="2" borderId="1" xfId="2" applyNumberFormat="1" applyFont="1" applyFill="1" applyBorder="1" applyAlignment="1">
      <alignment vertical="center"/>
    </xf>
    <xf numFmtId="166" fontId="6" fillId="4" borderId="2" xfId="2" applyNumberFormat="1" applyFont="1" applyFill="1" applyBorder="1" applyAlignment="1">
      <alignment horizontal="center" vertical="center"/>
    </xf>
    <xf numFmtId="0" fontId="10" fillId="2" borderId="9" xfId="2" applyFont="1" applyFill="1" applyBorder="1" applyAlignment="1">
      <alignment vertical="center"/>
    </xf>
    <xf numFmtId="3" fontId="11" fillId="5" borderId="9" xfId="2" applyNumberFormat="1" applyFont="1" applyFill="1" applyBorder="1" applyAlignment="1">
      <alignment horizontal="center" vertical="center"/>
    </xf>
    <xf numFmtId="3" fontId="11" fillId="5" borderId="0" xfId="2" applyNumberFormat="1" applyFont="1" applyFill="1" applyBorder="1" applyAlignment="1">
      <alignment horizontal="center" vertical="center"/>
    </xf>
    <xf numFmtId="3" fontId="11" fillId="5" borderId="4" xfId="2" applyNumberFormat="1" applyFont="1" applyFill="1" applyBorder="1" applyAlignment="1">
      <alignment horizontal="center" vertical="center"/>
    </xf>
    <xf numFmtId="49" fontId="11" fillId="2" borderId="9" xfId="2" applyNumberFormat="1" applyFont="1" applyFill="1" applyBorder="1" applyAlignment="1" applyProtection="1">
      <alignment horizontal="left" vertical="center" indent="1"/>
      <protection locked="0"/>
    </xf>
    <xf numFmtId="0" fontId="6" fillId="4" borderId="15" xfId="2" applyFont="1" applyFill="1" applyBorder="1" applyAlignment="1">
      <alignment vertical="center"/>
    </xf>
    <xf numFmtId="3" fontId="11" fillId="5" borderId="13" xfId="2" applyNumberFormat="1" applyFont="1" applyFill="1" applyBorder="1" applyAlignment="1">
      <alignment horizontal="center" vertical="center"/>
    </xf>
    <xf numFmtId="3" fontId="11" fillId="5" borderId="15" xfId="2" applyNumberFormat="1" applyFont="1" applyFill="1" applyBorder="1" applyAlignment="1">
      <alignment horizontal="center" vertical="center"/>
    </xf>
    <xf numFmtId="3" fontId="11" fillId="5" borderId="11" xfId="2" applyNumberFormat="1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vertical="center"/>
    </xf>
    <xf numFmtId="49" fontId="11" fillId="2" borderId="13" xfId="2" applyNumberFormat="1" applyFont="1" applyFill="1" applyBorder="1" applyAlignment="1" applyProtection="1">
      <alignment horizontal="left" vertical="center" indent="1"/>
      <protection locked="0"/>
    </xf>
    <xf numFmtId="3" fontId="7" fillId="4" borderId="14" xfId="2" applyNumberFormat="1" applyFont="1" applyFill="1" applyBorder="1" applyAlignment="1">
      <alignment horizontal="center" vertical="center"/>
    </xf>
    <xf numFmtId="3" fontId="6" fillId="5" borderId="8" xfId="2" applyNumberFormat="1" applyFont="1" applyFill="1" applyBorder="1" applyAlignment="1">
      <alignment horizontal="center" vertical="center"/>
    </xf>
    <xf numFmtId="3" fontId="6" fillId="5" borderId="14" xfId="2" applyNumberFormat="1" applyFont="1" applyFill="1" applyBorder="1" applyAlignment="1">
      <alignment horizontal="center" vertical="center"/>
    </xf>
    <xf numFmtId="3" fontId="6" fillId="5" borderId="3" xfId="2" applyNumberFormat="1" applyFont="1" applyFill="1" applyBorder="1" applyAlignment="1">
      <alignment horizontal="center" vertical="center"/>
    </xf>
    <xf numFmtId="0" fontId="6" fillId="0" borderId="14" xfId="2" applyFont="1" applyBorder="1" applyAlignment="1">
      <alignment vertical="center"/>
    </xf>
    <xf numFmtId="0" fontId="6" fillId="0" borderId="7" xfId="2" applyFont="1" applyBorder="1" applyAlignment="1">
      <alignment vertical="center"/>
    </xf>
    <xf numFmtId="0" fontId="6" fillId="2" borderId="8" xfId="2" applyFont="1" applyFill="1" applyBorder="1" applyAlignment="1">
      <alignment vertical="center"/>
    </xf>
    <xf numFmtId="3" fontId="7" fillId="5" borderId="0" xfId="2" applyNumberFormat="1" applyFont="1" applyFill="1" applyBorder="1" applyAlignment="1">
      <alignment horizontal="center" vertical="center"/>
    </xf>
    <xf numFmtId="3" fontId="7" fillId="5" borderId="4" xfId="2" applyNumberFormat="1" applyFont="1" applyFill="1" applyBorder="1" applyAlignment="1">
      <alignment horizontal="center" vertical="center"/>
    </xf>
    <xf numFmtId="0" fontId="6" fillId="4" borderId="5" xfId="2" applyFont="1" applyFill="1" applyBorder="1"/>
    <xf numFmtId="0" fontId="6" fillId="5" borderId="8" xfId="2" applyFont="1" applyFill="1" applyBorder="1" applyAlignment="1">
      <alignment vertical="center"/>
    </xf>
    <xf numFmtId="0" fontId="6" fillId="5" borderId="14" xfId="2" applyFont="1" applyFill="1" applyBorder="1" applyAlignment="1">
      <alignment vertical="center"/>
    </xf>
    <xf numFmtId="0" fontId="6" fillId="5" borderId="3" xfId="2" applyFont="1" applyFill="1" applyBorder="1" applyAlignment="1">
      <alignment vertical="center"/>
    </xf>
    <xf numFmtId="3" fontId="7" fillId="5" borderId="0" xfId="2" applyNumberFormat="1" applyFont="1" applyFill="1" applyBorder="1" applyAlignment="1">
      <alignment horizontal="center"/>
    </xf>
    <xf numFmtId="3" fontId="7" fillId="5" borderId="4" xfId="2" applyNumberFormat="1" applyFont="1" applyFill="1" applyBorder="1" applyAlignment="1">
      <alignment horizontal="center"/>
    </xf>
    <xf numFmtId="0" fontId="4" fillId="2" borderId="12" xfId="2" quotePrefix="1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167" fontId="4" fillId="9" borderId="12" xfId="2" applyNumberFormat="1" applyFont="1" applyFill="1" applyBorder="1" applyAlignment="1">
      <alignment horizontal="center" vertical="center"/>
    </xf>
    <xf numFmtId="167" fontId="4" fillId="9" borderId="2" xfId="2" applyNumberFormat="1" applyFont="1" applyFill="1" applyBorder="1" applyAlignment="1">
      <alignment horizontal="center" vertical="center"/>
    </xf>
    <xf numFmtId="0" fontId="6" fillId="4" borderId="8" xfId="2" applyFont="1" applyFill="1" applyBorder="1" applyAlignment="1">
      <alignment vertical="center"/>
    </xf>
    <xf numFmtId="0" fontId="6" fillId="0" borderId="0" xfId="2" applyFont="1" applyAlignment="1">
      <alignment vertical="center"/>
    </xf>
    <xf numFmtId="0" fontId="6" fillId="4" borderId="0" xfId="2" applyFont="1" applyFill="1" applyAlignment="1">
      <alignment vertical="center"/>
    </xf>
    <xf numFmtId="0" fontId="12" fillId="4" borderId="0" xfId="2" applyFont="1" applyFill="1" applyAlignment="1">
      <alignment horizontal="center" vertical="center"/>
    </xf>
    <xf numFmtId="0" fontId="5" fillId="4" borderId="0" xfId="2" applyFont="1" applyFill="1" applyAlignment="1">
      <alignment vertical="center"/>
    </xf>
    <xf numFmtId="167" fontId="4" fillId="11" borderId="2" xfId="2" applyNumberFormat="1" applyFont="1" applyFill="1" applyBorder="1" applyAlignment="1">
      <alignment horizontal="center" vertical="center"/>
    </xf>
    <xf numFmtId="167" fontId="4" fillId="11" borderId="12" xfId="2" applyNumberFormat="1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center" vertical="center"/>
    </xf>
    <xf numFmtId="167" fontId="4" fillId="10" borderId="2" xfId="2" applyNumberFormat="1" applyFont="1" applyFill="1" applyBorder="1" applyAlignment="1">
      <alignment horizontal="center" vertical="center"/>
    </xf>
    <xf numFmtId="167" fontId="4" fillId="10" borderId="12" xfId="2" applyNumberFormat="1" applyFont="1" applyFill="1" applyBorder="1" applyAlignment="1">
      <alignment horizontal="center" vertical="center"/>
    </xf>
    <xf numFmtId="0" fontId="4" fillId="10" borderId="1" xfId="2" applyFont="1" applyFill="1" applyBorder="1" applyAlignment="1">
      <alignment horizontal="center" vertical="center"/>
    </xf>
    <xf numFmtId="167" fontId="4" fillId="14" borderId="2" xfId="2" applyNumberFormat="1" applyFont="1" applyFill="1" applyBorder="1" applyAlignment="1">
      <alignment horizontal="center" vertical="center"/>
    </xf>
    <xf numFmtId="167" fontId="4" fillId="14" borderId="12" xfId="2" applyNumberFormat="1" applyFont="1" applyFill="1" applyBorder="1" applyAlignment="1">
      <alignment horizontal="center" vertical="center"/>
    </xf>
    <xf numFmtId="0" fontId="4" fillId="14" borderId="1" xfId="2" applyFont="1" applyFill="1" applyBorder="1" applyAlignment="1">
      <alignment horizontal="center" vertical="center"/>
    </xf>
    <xf numFmtId="3" fontId="7" fillId="6" borderId="0" xfId="2" applyNumberFormat="1" applyFont="1" applyFill="1" applyBorder="1" applyAlignment="1">
      <alignment horizontal="center"/>
    </xf>
    <xf numFmtId="3" fontId="7" fillId="6" borderId="0" xfId="2" applyNumberFormat="1" applyFont="1" applyFill="1" applyBorder="1" applyAlignment="1">
      <alignment horizontal="center" vertical="center"/>
    </xf>
    <xf numFmtId="3" fontId="7" fillId="6" borderId="4" xfId="2" applyNumberFormat="1" applyFont="1" applyFill="1" applyBorder="1" applyAlignment="1">
      <alignment horizontal="center" vertical="center"/>
    </xf>
    <xf numFmtId="0" fontId="6" fillId="6" borderId="3" xfId="2" applyFont="1" applyFill="1" applyBorder="1" applyAlignment="1">
      <alignment vertical="center"/>
    </xf>
    <xf numFmtId="0" fontId="6" fillId="6" borderId="14" xfId="2" applyFont="1" applyFill="1" applyBorder="1" applyAlignment="1">
      <alignment vertical="center"/>
    </xf>
    <xf numFmtId="0" fontId="6" fillId="6" borderId="8" xfId="2" applyFont="1" applyFill="1" applyBorder="1" applyAlignment="1">
      <alignment vertical="center"/>
    </xf>
    <xf numFmtId="3" fontId="6" fillId="6" borderId="3" xfId="2" applyNumberFormat="1" applyFont="1" applyFill="1" applyBorder="1" applyAlignment="1">
      <alignment horizontal="center" vertical="center"/>
    </xf>
    <xf numFmtId="3" fontId="6" fillId="6" borderId="14" xfId="2" applyNumberFormat="1" applyFont="1" applyFill="1" applyBorder="1" applyAlignment="1">
      <alignment horizontal="center" vertical="center"/>
    </xf>
    <xf numFmtId="3" fontId="6" fillId="6" borderId="8" xfId="2" applyNumberFormat="1" applyFont="1" applyFill="1" applyBorder="1" applyAlignment="1">
      <alignment horizontal="center" vertical="center"/>
    </xf>
    <xf numFmtId="3" fontId="11" fillId="6" borderId="11" xfId="2" applyNumberFormat="1" applyFont="1" applyFill="1" applyBorder="1" applyAlignment="1">
      <alignment horizontal="center" vertical="center"/>
    </xf>
    <xf numFmtId="3" fontId="11" fillId="6" borderId="15" xfId="2" applyNumberFormat="1" applyFont="1" applyFill="1" applyBorder="1" applyAlignment="1">
      <alignment horizontal="center" vertical="center"/>
    </xf>
    <xf numFmtId="3" fontId="11" fillId="6" borderId="13" xfId="2" applyNumberFormat="1" applyFont="1" applyFill="1" applyBorder="1" applyAlignment="1">
      <alignment horizontal="center" vertical="center"/>
    </xf>
    <xf numFmtId="3" fontId="11" fillId="6" borderId="4" xfId="2" applyNumberFormat="1" applyFont="1" applyFill="1" applyBorder="1" applyAlignment="1">
      <alignment horizontal="center" vertical="center"/>
    </xf>
    <xf numFmtId="3" fontId="11" fillId="6" borderId="0" xfId="2" applyNumberFormat="1" applyFont="1" applyFill="1" applyBorder="1" applyAlignment="1">
      <alignment horizontal="center" vertical="center"/>
    </xf>
    <xf numFmtId="3" fontId="11" fillId="6" borderId="9" xfId="2" applyNumberFormat="1" applyFont="1" applyFill="1" applyBorder="1" applyAlignment="1">
      <alignment horizontal="center" vertical="center"/>
    </xf>
    <xf numFmtId="0" fontId="6" fillId="13" borderId="4" xfId="2" applyFont="1" applyFill="1" applyBorder="1" applyAlignment="1">
      <alignment vertical="center"/>
    </xf>
    <xf numFmtId="0" fontId="6" fillId="13" borderId="0" xfId="2" applyFont="1" applyFill="1" applyBorder="1" applyAlignment="1">
      <alignment vertical="center"/>
    </xf>
    <xf numFmtId="0" fontId="6" fillId="13" borderId="9" xfId="2" applyFont="1" applyFill="1" applyBorder="1" applyAlignment="1">
      <alignment vertical="center"/>
    </xf>
    <xf numFmtId="3" fontId="7" fillId="13" borderId="0" xfId="2" applyNumberFormat="1" applyFont="1" applyFill="1" applyBorder="1" applyAlignment="1">
      <alignment horizontal="center"/>
    </xf>
    <xf numFmtId="3" fontId="6" fillId="13" borderId="9" xfId="2" applyNumberFormat="1" applyFont="1" applyFill="1" applyBorder="1" applyAlignment="1">
      <alignment horizontal="center" vertical="center"/>
    </xf>
    <xf numFmtId="3" fontId="7" fillId="13" borderId="0" xfId="2" applyNumberFormat="1" applyFont="1" applyFill="1" applyBorder="1" applyAlignment="1">
      <alignment horizontal="center" vertical="center"/>
    </xf>
    <xf numFmtId="3" fontId="7" fillId="13" borderId="4" xfId="2" applyNumberFormat="1" applyFont="1" applyFill="1" applyBorder="1" applyAlignment="1">
      <alignment horizontal="center" vertical="center"/>
    </xf>
    <xf numFmtId="3" fontId="6" fillId="13" borderId="2" xfId="2" applyNumberFormat="1" applyFont="1" applyFill="1" applyBorder="1" applyAlignment="1">
      <alignment horizontal="center" vertical="center"/>
    </xf>
    <xf numFmtId="3" fontId="6" fillId="13" borderId="12" xfId="2" applyNumberFormat="1" applyFont="1" applyFill="1" applyBorder="1" applyAlignment="1">
      <alignment horizontal="center" vertical="center"/>
    </xf>
    <xf numFmtId="3" fontId="6" fillId="13" borderId="1" xfId="2" applyNumberFormat="1" applyFont="1" applyFill="1" applyBorder="1" applyAlignment="1">
      <alignment horizontal="center" vertical="center"/>
    </xf>
    <xf numFmtId="0" fontId="6" fillId="13" borderId="3" xfId="2" applyFont="1" applyFill="1" applyBorder="1" applyAlignment="1">
      <alignment vertical="center"/>
    </xf>
    <xf numFmtId="0" fontId="6" fillId="13" borderId="14" xfId="2" applyFont="1" applyFill="1" applyBorder="1" applyAlignment="1">
      <alignment vertical="center"/>
    </xf>
    <xf numFmtId="0" fontId="6" fillId="13" borderId="8" xfId="2" applyFont="1" applyFill="1" applyBorder="1" applyAlignment="1">
      <alignment vertical="center"/>
    </xf>
    <xf numFmtId="3" fontId="6" fillId="13" borderId="4" xfId="2" applyNumberFormat="1" applyFont="1" applyFill="1" applyBorder="1" applyAlignment="1">
      <alignment horizontal="center" vertical="center"/>
    </xf>
    <xf numFmtId="3" fontId="6" fillId="13" borderId="0" xfId="2" applyNumberFormat="1" applyFont="1" applyFill="1" applyBorder="1" applyAlignment="1">
      <alignment horizontal="center" vertical="center"/>
    </xf>
    <xf numFmtId="3" fontId="6" fillId="13" borderId="3" xfId="2" applyNumberFormat="1" applyFont="1" applyFill="1" applyBorder="1" applyAlignment="1">
      <alignment horizontal="center" vertical="center"/>
    </xf>
    <xf numFmtId="3" fontId="6" fillId="13" borderId="14" xfId="2" applyNumberFormat="1" applyFont="1" applyFill="1" applyBorder="1" applyAlignment="1">
      <alignment horizontal="center" vertical="center"/>
    </xf>
    <xf numFmtId="3" fontId="6" fillId="13" borderId="8" xfId="2" applyNumberFormat="1" applyFont="1" applyFill="1" applyBorder="1" applyAlignment="1">
      <alignment horizontal="center" vertical="center"/>
    </xf>
    <xf numFmtId="3" fontId="11" fillId="13" borderId="11" xfId="2" applyNumberFormat="1" applyFont="1" applyFill="1" applyBorder="1" applyAlignment="1">
      <alignment horizontal="center" vertical="center"/>
    </xf>
    <xf numFmtId="3" fontId="11" fillId="13" borderId="15" xfId="2" applyNumberFormat="1" applyFont="1" applyFill="1" applyBorder="1" applyAlignment="1">
      <alignment horizontal="center" vertical="center"/>
    </xf>
    <xf numFmtId="3" fontId="11" fillId="13" borderId="13" xfId="2" applyNumberFormat="1" applyFont="1" applyFill="1" applyBorder="1" applyAlignment="1">
      <alignment horizontal="center" vertical="center"/>
    </xf>
    <xf numFmtId="3" fontId="11" fillId="13" borderId="4" xfId="2" applyNumberFormat="1" applyFont="1" applyFill="1" applyBorder="1" applyAlignment="1">
      <alignment horizontal="center" vertical="center"/>
    </xf>
    <xf numFmtId="3" fontId="11" fillId="13" borderId="0" xfId="2" applyNumberFormat="1" applyFont="1" applyFill="1" applyBorder="1" applyAlignment="1">
      <alignment horizontal="center" vertical="center"/>
    </xf>
    <xf numFmtId="3" fontId="11" fillId="13" borderId="9" xfId="2" applyNumberFormat="1" applyFont="1" applyFill="1" applyBorder="1" applyAlignment="1">
      <alignment horizontal="center" vertical="center"/>
    </xf>
    <xf numFmtId="3" fontId="6" fillId="13" borderId="6" xfId="2" applyNumberFormat="1" applyFont="1" applyFill="1" applyBorder="1" applyAlignment="1">
      <alignment horizontal="center" vertical="center"/>
    </xf>
    <xf numFmtId="3" fontId="7" fillId="13" borderId="4" xfId="2" applyNumberFormat="1" applyFont="1" applyFill="1" applyBorder="1" applyAlignment="1">
      <alignment horizontal="center"/>
    </xf>
    <xf numFmtId="167" fontId="4" fillId="9" borderId="6" xfId="2" applyNumberFormat="1" applyFont="1" applyFill="1" applyBorder="1" applyAlignment="1">
      <alignment horizontal="center" vertical="center"/>
    </xf>
    <xf numFmtId="167" fontId="4" fillId="10" borderId="6" xfId="2" applyNumberFormat="1" applyFont="1" applyFill="1" applyBorder="1" applyAlignment="1">
      <alignment horizontal="center" vertical="center"/>
    </xf>
    <xf numFmtId="3" fontId="7" fillId="6" borderId="4" xfId="2" applyNumberFormat="1" applyFont="1" applyFill="1" applyBorder="1" applyAlignment="1">
      <alignment horizontal="center"/>
    </xf>
    <xf numFmtId="0" fontId="6" fillId="15" borderId="4" xfId="2" applyFont="1" applyFill="1" applyBorder="1" applyAlignment="1">
      <alignment vertical="center"/>
    </xf>
    <xf numFmtId="0" fontId="6" fillId="15" borderId="0" xfId="2" applyFont="1" applyFill="1" applyBorder="1" applyAlignment="1">
      <alignment vertical="center"/>
    </xf>
    <xf numFmtId="0" fontId="6" fillId="15" borderId="9" xfId="2" applyFont="1" applyFill="1" applyBorder="1" applyAlignment="1">
      <alignment vertical="center"/>
    </xf>
    <xf numFmtId="3" fontId="7" fillId="15" borderId="4" xfId="2" applyNumberFormat="1" applyFont="1" applyFill="1" applyBorder="1" applyAlignment="1">
      <alignment horizontal="center"/>
    </xf>
    <xf numFmtId="3" fontId="7" fillId="15" borderId="0" xfId="2" applyNumberFormat="1" applyFont="1" applyFill="1" applyBorder="1" applyAlignment="1">
      <alignment horizontal="center"/>
    </xf>
    <xf numFmtId="3" fontId="6" fillId="15" borderId="9" xfId="2" applyNumberFormat="1" applyFont="1" applyFill="1" applyBorder="1" applyAlignment="1">
      <alignment horizontal="center" vertical="center"/>
    </xf>
    <xf numFmtId="3" fontId="7" fillId="15" borderId="4" xfId="2" applyNumberFormat="1" applyFont="1" applyFill="1" applyBorder="1" applyAlignment="1">
      <alignment horizontal="center" vertical="center"/>
    </xf>
    <xf numFmtId="3" fontId="7" fillId="15" borderId="0" xfId="2" applyNumberFormat="1" applyFont="1" applyFill="1" applyBorder="1" applyAlignment="1">
      <alignment horizontal="center" vertical="center"/>
    </xf>
    <xf numFmtId="3" fontId="6" fillId="15" borderId="2" xfId="2" applyNumberFormat="1" applyFont="1" applyFill="1" applyBorder="1" applyAlignment="1">
      <alignment horizontal="center" vertical="center"/>
    </xf>
    <xf numFmtId="3" fontId="6" fillId="15" borderId="12" xfId="2" applyNumberFormat="1" applyFont="1" applyFill="1" applyBorder="1" applyAlignment="1">
      <alignment horizontal="center" vertical="center"/>
    </xf>
    <xf numFmtId="3" fontId="6" fillId="15" borderId="1" xfId="2" applyNumberFormat="1" applyFont="1" applyFill="1" applyBorder="1" applyAlignment="1">
      <alignment horizontal="center" vertical="center"/>
    </xf>
    <xf numFmtId="0" fontId="6" fillId="15" borderId="3" xfId="2" applyFont="1" applyFill="1" applyBorder="1" applyAlignment="1">
      <alignment vertical="center"/>
    </xf>
    <xf numFmtId="0" fontId="6" fillId="15" borderId="14" xfId="2" applyFont="1" applyFill="1" applyBorder="1" applyAlignment="1">
      <alignment vertical="center"/>
    </xf>
    <xf numFmtId="0" fontId="6" fillId="15" borderId="8" xfId="2" applyFont="1" applyFill="1" applyBorder="1" applyAlignment="1">
      <alignment vertical="center"/>
    </xf>
    <xf numFmtId="3" fontId="6" fillId="15" borderId="4" xfId="2" applyNumberFormat="1" applyFont="1" applyFill="1" applyBorder="1" applyAlignment="1">
      <alignment horizontal="center" vertical="center"/>
    </xf>
    <xf numFmtId="3" fontId="6" fillId="15" borderId="0" xfId="2" applyNumberFormat="1" applyFont="1" applyFill="1" applyBorder="1" applyAlignment="1">
      <alignment horizontal="center" vertical="center"/>
    </xf>
    <xf numFmtId="3" fontId="6" fillId="15" borderId="3" xfId="2" applyNumberFormat="1" applyFont="1" applyFill="1" applyBorder="1" applyAlignment="1">
      <alignment horizontal="center" vertical="center"/>
    </xf>
    <xf numFmtId="3" fontId="6" fillId="15" borderId="14" xfId="2" applyNumberFormat="1" applyFont="1" applyFill="1" applyBorder="1" applyAlignment="1">
      <alignment horizontal="center" vertical="center"/>
    </xf>
    <xf numFmtId="3" fontId="6" fillId="15" borderId="8" xfId="2" applyNumberFormat="1" applyFont="1" applyFill="1" applyBorder="1" applyAlignment="1">
      <alignment horizontal="center" vertical="center"/>
    </xf>
    <xf numFmtId="3" fontId="11" fillId="15" borderId="11" xfId="2" applyNumberFormat="1" applyFont="1" applyFill="1" applyBorder="1" applyAlignment="1">
      <alignment horizontal="center" vertical="center"/>
    </xf>
    <xf numFmtId="3" fontId="11" fillId="15" borderId="15" xfId="2" applyNumberFormat="1" applyFont="1" applyFill="1" applyBorder="1" applyAlignment="1">
      <alignment horizontal="center" vertical="center"/>
    </xf>
    <xf numFmtId="3" fontId="11" fillId="15" borderId="13" xfId="2" applyNumberFormat="1" applyFont="1" applyFill="1" applyBorder="1" applyAlignment="1">
      <alignment horizontal="center" vertical="center"/>
    </xf>
    <xf numFmtId="3" fontId="11" fillId="15" borderId="4" xfId="2" applyNumberFormat="1" applyFont="1" applyFill="1" applyBorder="1" applyAlignment="1">
      <alignment horizontal="center" vertical="center"/>
    </xf>
    <xf numFmtId="3" fontId="11" fillId="15" borderId="0" xfId="2" applyNumberFormat="1" applyFont="1" applyFill="1" applyBorder="1" applyAlignment="1">
      <alignment horizontal="center" vertical="center"/>
    </xf>
    <xf numFmtId="3" fontId="11" fillId="15" borderId="9" xfId="2" applyNumberFormat="1" applyFont="1" applyFill="1" applyBorder="1" applyAlignment="1">
      <alignment horizontal="center" vertical="center"/>
    </xf>
    <xf numFmtId="3" fontId="6" fillId="15" borderId="6" xfId="2" applyNumberFormat="1" applyFont="1" applyFill="1" applyBorder="1" applyAlignment="1">
      <alignment horizontal="center" vertical="center"/>
    </xf>
    <xf numFmtId="49" fontId="7" fillId="12" borderId="1" xfId="2" applyNumberFormat="1" applyFont="1" applyFill="1" applyBorder="1" applyAlignment="1" applyProtection="1">
      <alignment horizontal="left" vertical="center" indent="1"/>
      <protection locked="0"/>
    </xf>
    <xf numFmtId="9" fontId="9" fillId="16" borderId="2" xfId="2" applyNumberFormat="1" applyFont="1" applyFill="1" applyBorder="1" applyAlignment="1">
      <alignment horizontal="center" vertical="center"/>
    </xf>
    <xf numFmtId="167" fontId="4" fillId="8" borderId="2" xfId="2" applyNumberFormat="1" applyFont="1" applyFill="1" applyBorder="1" applyAlignment="1">
      <alignment horizontal="center" vertical="center"/>
    </xf>
    <xf numFmtId="167" fontId="4" fillId="8" borderId="12" xfId="2" applyNumberFormat="1" applyFont="1" applyFill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/>
    </xf>
    <xf numFmtId="0" fontId="6" fillId="3" borderId="4" xfId="2" applyFont="1" applyFill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6" fillId="3" borderId="9" xfId="2" applyFont="1" applyFill="1" applyBorder="1" applyAlignment="1">
      <alignment vertical="center"/>
    </xf>
    <xf numFmtId="3" fontId="7" fillId="3" borderId="4" xfId="2" applyNumberFormat="1" applyFont="1" applyFill="1" applyBorder="1" applyAlignment="1">
      <alignment horizontal="center"/>
    </xf>
    <xf numFmtId="3" fontId="7" fillId="3" borderId="0" xfId="2" applyNumberFormat="1" applyFont="1" applyFill="1" applyBorder="1" applyAlignment="1">
      <alignment horizontal="center"/>
    </xf>
    <xf numFmtId="3" fontId="6" fillId="3" borderId="9" xfId="2" applyNumberFormat="1" applyFont="1" applyFill="1" applyBorder="1" applyAlignment="1">
      <alignment horizontal="center" vertical="center"/>
    </xf>
    <xf numFmtId="3" fontId="7" fillId="3" borderId="4" xfId="2" applyNumberFormat="1" applyFont="1" applyFill="1" applyBorder="1" applyAlignment="1">
      <alignment horizontal="center" vertical="center"/>
    </xf>
    <xf numFmtId="3" fontId="7" fillId="3" borderId="0" xfId="2" applyNumberFormat="1" applyFont="1" applyFill="1" applyBorder="1" applyAlignment="1">
      <alignment horizontal="center" vertical="center"/>
    </xf>
    <xf numFmtId="3" fontId="6" fillId="3" borderId="2" xfId="2" applyNumberFormat="1" applyFont="1" applyFill="1" applyBorder="1" applyAlignment="1">
      <alignment horizontal="center" vertical="center"/>
    </xf>
    <xf numFmtId="3" fontId="6" fillId="3" borderId="12" xfId="2" applyNumberFormat="1" applyFont="1" applyFill="1" applyBorder="1" applyAlignment="1">
      <alignment horizontal="center" vertical="center"/>
    </xf>
    <xf numFmtId="3" fontId="6" fillId="3" borderId="1" xfId="2" applyNumberFormat="1" applyFont="1" applyFill="1" applyBorder="1" applyAlignment="1">
      <alignment horizontal="center" vertical="center"/>
    </xf>
    <xf numFmtId="0" fontId="6" fillId="3" borderId="3" xfId="2" applyFont="1" applyFill="1" applyBorder="1" applyAlignment="1">
      <alignment vertical="center"/>
    </xf>
    <xf numFmtId="0" fontId="6" fillId="3" borderId="14" xfId="2" applyFont="1" applyFill="1" applyBorder="1" applyAlignment="1">
      <alignment vertical="center"/>
    </xf>
    <xf numFmtId="0" fontId="6" fillId="3" borderId="8" xfId="2" applyFont="1" applyFill="1" applyBorder="1" applyAlignment="1">
      <alignment vertical="center"/>
    </xf>
    <xf numFmtId="3" fontId="6" fillId="3" borderId="4" xfId="2" applyNumberFormat="1" applyFont="1" applyFill="1" applyBorder="1" applyAlignment="1">
      <alignment horizontal="center" vertical="center"/>
    </xf>
    <xf numFmtId="3" fontId="6" fillId="3" borderId="0" xfId="2" applyNumberFormat="1" applyFont="1" applyFill="1" applyBorder="1" applyAlignment="1">
      <alignment horizontal="center" vertical="center"/>
    </xf>
    <xf numFmtId="3" fontId="11" fillId="3" borderId="11" xfId="2" applyNumberFormat="1" applyFont="1" applyFill="1" applyBorder="1" applyAlignment="1">
      <alignment horizontal="center" vertical="center"/>
    </xf>
    <xf numFmtId="3" fontId="11" fillId="3" borderId="15" xfId="2" applyNumberFormat="1" applyFont="1" applyFill="1" applyBorder="1" applyAlignment="1">
      <alignment horizontal="center" vertical="center"/>
    </xf>
    <xf numFmtId="3" fontId="11" fillId="3" borderId="13" xfId="2" applyNumberFormat="1" applyFont="1" applyFill="1" applyBorder="1" applyAlignment="1">
      <alignment horizontal="center" vertical="center"/>
    </xf>
    <xf numFmtId="3" fontId="11" fillId="3" borderId="4" xfId="2" applyNumberFormat="1" applyFont="1" applyFill="1" applyBorder="1" applyAlignment="1">
      <alignment horizontal="center" vertical="center"/>
    </xf>
    <xf numFmtId="3" fontId="11" fillId="3" borderId="0" xfId="2" applyNumberFormat="1" applyFont="1" applyFill="1" applyBorder="1" applyAlignment="1">
      <alignment horizontal="center" vertical="center"/>
    </xf>
    <xf numFmtId="3" fontId="11" fillId="3" borderId="9" xfId="2" applyNumberFormat="1" applyFont="1" applyFill="1" applyBorder="1" applyAlignment="1">
      <alignment horizontal="center" vertical="center"/>
    </xf>
    <xf numFmtId="3" fontId="6" fillId="3" borderId="6" xfId="2" applyNumberFormat="1" applyFont="1" applyFill="1" applyBorder="1" applyAlignment="1">
      <alignment horizontal="center" vertical="center"/>
    </xf>
    <xf numFmtId="3" fontId="6" fillId="5" borderId="6" xfId="2" applyNumberFormat="1" applyFont="1" applyFill="1" applyBorder="1" applyAlignment="1">
      <alignment horizontal="center" vertical="center"/>
    </xf>
    <xf numFmtId="3" fontId="6" fillId="5" borderId="7" xfId="2" applyNumberFormat="1" applyFont="1" applyFill="1" applyBorder="1" applyAlignment="1">
      <alignment horizontal="center" vertical="center"/>
    </xf>
    <xf numFmtId="3" fontId="11" fillId="5" borderId="10" xfId="2" applyNumberFormat="1" applyFont="1" applyFill="1" applyBorder="1" applyAlignment="1">
      <alignment horizontal="center" vertical="center"/>
    </xf>
    <xf numFmtId="3" fontId="11" fillId="3" borderId="10" xfId="2" applyNumberFormat="1" applyFont="1" applyFill="1" applyBorder="1" applyAlignment="1">
      <alignment horizontal="center" vertical="center"/>
    </xf>
    <xf numFmtId="3" fontId="11" fillId="15" borderId="10" xfId="2" applyNumberFormat="1" applyFont="1" applyFill="1" applyBorder="1" applyAlignment="1">
      <alignment horizontal="center" vertical="center"/>
    </xf>
    <xf numFmtId="3" fontId="11" fillId="13" borderId="10" xfId="2" applyNumberFormat="1" applyFont="1" applyFill="1" applyBorder="1" applyAlignment="1">
      <alignment horizontal="center" vertical="center"/>
    </xf>
    <xf numFmtId="3" fontId="11" fillId="6" borderId="10" xfId="2" applyNumberFormat="1" applyFont="1" applyFill="1" applyBorder="1" applyAlignment="1">
      <alignment horizontal="center" vertical="center"/>
    </xf>
    <xf numFmtId="3" fontId="6" fillId="6" borderId="7" xfId="2" applyNumberFormat="1" applyFont="1" applyFill="1" applyBorder="1" applyAlignment="1">
      <alignment horizontal="center" vertical="center"/>
    </xf>
    <xf numFmtId="3" fontId="6" fillId="6" borderId="6" xfId="2" applyNumberFormat="1" applyFont="1" applyFill="1" applyBorder="1" applyAlignment="1">
      <alignment horizontal="center" vertical="center"/>
    </xf>
    <xf numFmtId="3" fontId="6" fillId="13" borderId="7" xfId="2" applyNumberFormat="1" applyFont="1" applyFill="1" applyBorder="1" applyAlignment="1">
      <alignment horizontal="center" vertical="center"/>
    </xf>
    <xf numFmtId="3" fontId="6" fillId="15" borderId="7" xfId="2" applyNumberFormat="1" applyFont="1" applyFill="1" applyBorder="1" applyAlignment="1">
      <alignment horizontal="center" vertical="center"/>
    </xf>
    <xf numFmtId="171" fontId="18" fillId="0" borderId="0" xfId="20" applyNumberFormat="1" applyFont="1" applyAlignment="1">
      <alignment wrapText="1"/>
    </xf>
    <xf numFmtId="0" fontId="19" fillId="0" borderId="0" xfId="20" applyFont="1" applyAlignment="1">
      <alignment horizontal="left" wrapText="1"/>
    </xf>
    <xf numFmtId="172" fontId="19" fillId="0" borderId="14" xfId="20" applyNumberFormat="1" applyFont="1" applyBorder="1" applyAlignment="1">
      <alignment horizontal="right" wrapText="1"/>
    </xf>
    <xf numFmtId="171" fontId="18" fillId="0" borderId="0" xfId="20" applyNumberFormat="1" applyFont="1" applyAlignment="1">
      <alignment horizontal="right" wrapText="1"/>
    </xf>
    <xf numFmtId="0" fontId="20" fillId="0" borderId="15" xfId="20" applyFont="1" applyBorder="1" applyAlignment="1">
      <alignment horizontal="center" wrapText="1"/>
    </xf>
    <xf numFmtId="0" fontId="14" fillId="0" borderId="0" xfId="20" applyAlignment="1">
      <alignment wrapText="1"/>
    </xf>
    <xf numFmtId="0" fontId="14" fillId="0" borderId="0" xfId="20"/>
    <xf numFmtId="0" fontId="6" fillId="5" borderId="5" xfId="2" applyFont="1" applyFill="1" applyBorder="1" applyAlignment="1">
      <alignment vertical="center"/>
    </xf>
    <xf numFmtId="3" fontId="7" fillId="5" borderId="5" xfId="2" applyNumberFormat="1" applyFont="1" applyFill="1" applyBorder="1" applyAlignment="1">
      <alignment horizontal="center"/>
    </xf>
    <xf numFmtId="3" fontId="7" fillId="5" borderId="5" xfId="2" applyNumberFormat="1" applyFont="1" applyFill="1" applyBorder="1" applyAlignment="1">
      <alignment horizontal="center" vertical="center"/>
    </xf>
    <xf numFmtId="0" fontId="6" fillId="5" borderId="7" xfId="2" applyFont="1" applyFill="1" applyBorder="1" applyAlignment="1">
      <alignment vertical="center"/>
    </xf>
    <xf numFmtId="3" fontId="6" fillId="3" borderId="3" xfId="2" applyNumberFormat="1" applyFont="1" applyFill="1" applyBorder="1" applyAlignment="1">
      <alignment horizontal="center" vertical="center"/>
    </xf>
    <xf numFmtId="3" fontId="6" fillId="3" borderId="14" xfId="2" applyNumberFormat="1" applyFont="1" applyFill="1" applyBorder="1" applyAlignment="1">
      <alignment horizontal="center" vertical="center"/>
    </xf>
    <xf numFmtId="3" fontId="6" fillId="3" borderId="7" xfId="2" applyNumberFormat="1" applyFont="1" applyFill="1" applyBorder="1" applyAlignment="1">
      <alignment horizontal="center" vertical="center"/>
    </xf>
    <xf numFmtId="3" fontId="6" fillId="3" borderId="8" xfId="2" applyNumberFormat="1" applyFont="1" applyFill="1" applyBorder="1" applyAlignment="1">
      <alignment horizontal="center" vertical="center"/>
    </xf>
    <xf numFmtId="0" fontId="5" fillId="4" borderId="6" xfId="2" quotePrefix="1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6" fillId="4" borderId="1" xfId="2" applyFont="1" applyFill="1" applyBorder="1" applyAlignment="1">
      <alignment vertical="center"/>
    </xf>
    <xf numFmtId="165" fontId="7" fillId="16" borderId="6" xfId="2" applyNumberFormat="1" applyFont="1" applyFill="1" applyBorder="1" applyAlignment="1">
      <alignment horizontal="center" vertical="center"/>
    </xf>
    <xf numFmtId="0" fontId="6" fillId="4" borderId="9" xfId="2" applyFont="1" applyFill="1" applyBorder="1" applyAlignment="1">
      <alignment vertical="center"/>
    </xf>
    <xf numFmtId="0" fontId="6" fillId="4" borderId="9" xfId="2" applyFont="1" applyFill="1" applyBorder="1"/>
    <xf numFmtId="0" fontId="6" fillId="4" borderId="13" xfId="2" applyFont="1" applyFill="1" applyBorder="1" applyAlignment="1">
      <alignment vertical="center"/>
    </xf>
    <xf numFmtId="0" fontId="25" fillId="2" borderId="0" xfId="2" applyFont="1" applyFill="1" applyBorder="1" applyAlignment="1">
      <alignment vertical="center"/>
    </xf>
    <xf numFmtId="0" fontId="26" fillId="2" borderId="0" xfId="0" applyFont="1" applyFill="1" applyAlignment="1"/>
    <xf numFmtId="0" fontId="27" fillId="2" borderId="0" xfId="0" applyFont="1" applyFill="1" applyAlignment="1"/>
    <xf numFmtId="0" fontId="28" fillId="0" borderId="0" xfId="0" applyFont="1" applyAlignment="1"/>
    <xf numFmtId="0" fontId="25" fillId="0" borderId="0" xfId="0" applyFont="1" applyAlignment="1"/>
    <xf numFmtId="0" fontId="25" fillId="0" borderId="0" xfId="2" applyFont="1" applyFill="1" applyBorder="1" applyAlignment="1">
      <alignment vertical="center"/>
    </xf>
    <xf numFmtId="0" fontId="25" fillId="17" borderId="0" xfId="2" applyFont="1" applyFill="1" applyBorder="1" applyAlignment="1">
      <alignment vertical="center"/>
    </xf>
    <xf numFmtId="0" fontId="28" fillId="0" borderId="0" xfId="0" applyFont="1" applyAlignment="1">
      <alignment wrapText="1"/>
    </xf>
    <xf numFmtId="0" fontId="29" fillId="0" borderId="0" xfId="43" applyFont="1" applyAlignment="1">
      <alignment wrapText="1"/>
    </xf>
    <xf numFmtId="0" fontId="30" fillId="2" borderId="0" xfId="0" applyFont="1" applyFill="1" applyAlignment="1"/>
    <xf numFmtId="0" fontId="31" fillId="0" borderId="0" xfId="0" applyFont="1" applyAlignment="1">
      <alignment wrapText="1"/>
    </xf>
    <xf numFmtId="0" fontId="28" fillId="0" borderId="0" xfId="0" quotePrefix="1" applyFont="1" applyAlignment="1">
      <alignment wrapText="1"/>
    </xf>
    <xf numFmtId="0" fontId="28" fillId="0" borderId="0" xfId="0" applyFont="1" applyAlignment="1">
      <alignment horizontal="left" wrapText="1"/>
    </xf>
    <xf numFmtId="0" fontId="32" fillId="0" borderId="0" xfId="0" applyFont="1" applyAlignment="1">
      <alignment wrapText="1"/>
    </xf>
    <xf numFmtId="0" fontId="31" fillId="0" borderId="0" xfId="0" applyFont="1" applyAlignment="1">
      <alignment horizontal="left" wrapText="1" indent="1"/>
    </xf>
    <xf numFmtId="0" fontId="28" fillId="0" borderId="0" xfId="0" applyFont="1" applyAlignment="1">
      <alignment horizontal="left" wrapText="1" indent="1"/>
    </xf>
    <xf numFmtId="9" fontId="25" fillId="0" borderId="0" xfId="0" applyNumberFormat="1" applyFont="1" applyAlignment="1"/>
    <xf numFmtId="43" fontId="33" fillId="2" borderId="0" xfId="42" applyFont="1" applyFill="1" applyBorder="1" applyAlignment="1">
      <alignment vertical="center"/>
    </xf>
    <xf numFmtId="0" fontId="34" fillId="2" borderId="0" xfId="2" applyFont="1" applyFill="1" applyBorder="1" applyAlignment="1">
      <alignment horizontal="right" vertical="center"/>
    </xf>
    <xf numFmtId="0" fontId="35" fillId="0" borderId="0" xfId="2" applyFont="1" applyBorder="1" applyAlignment="1">
      <alignment vertical="center"/>
    </xf>
    <xf numFmtId="0" fontId="36" fillId="0" borderId="0" xfId="2" applyFont="1" applyFill="1" applyBorder="1" applyAlignment="1">
      <alignment vertical="center"/>
    </xf>
    <xf numFmtId="0" fontId="35" fillId="0" borderId="0" xfId="2" applyFont="1" applyFill="1" applyBorder="1" applyAlignment="1">
      <alignment vertical="center"/>
    </xf>
    <xf numFmtId="0" fontId="35" fillId="2" borderId="0" xfId="2" applyFont="1" applyFill="1" applyBorder="1" applyAlignment="1">
      <alignment vertical="center"/>
    </xf>
    <xf numFmtId="0" fontId="37" fillId="18" borderId="0" xfId="2" quotePrefix="1" applyFont="1" applyFill="1" applyBorder="1" applyAlignment="1">
      <alignment horizontal="center" vertical="center"/>
    </xf>
    <xf numFmtId="0" fontId="35" fillId="2" borderId="19" xfId="2" applyFont="1" applyFill="1" applyBorder="1" applyAlignment="1">
      <alignment vertical="center"/>
    </xf>
    <xf numFmtId="0" fontId="37" fillId="2" borderId="0" xfId="2" applyFont="1" applyFill="1" applyBorder="1" applyAlignment="1">
      <alignment vertical="center"/>
    </xf>
    <xf numFmtId="0" fontId="37" fillId="2" borderId="0" xfId="2" quotePrefix="1" applyFont="1" applyFill="1" applyBorder="1" applyAlignment="1">
      <alignment horizontal="center" vertical="center"/>
    </xf>
    <xf numFmtId="0" fontId="37" fillId="18" borderId="0" xfId="2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/>
    </xf>
    <xf numFmtId="0" fontId="38" fillId="18" borderId="0" xfId="2" applyFont="1" applyFill="1" applyBorder="1" applyAlignment="1">
      <alignment horizontal="center" vertical="center"/>
    </xf>
    <xf numFmtId="0" fontId="38" fillId="0" borderId="4" xfId="2" applyFont="1" applyFill="1" applyBorder="1" applyAlignment="1">
      <alignment horizontal="center" vertical="center"/>
    </xf>
    <xf numFmtId="0" fontId="38" fillId="0" borderId="0" xfId="2" applyFont="1" applyFill="1" applyBorder="1" applyAlignment="1">
      <alignment horizontal="center" vertical="center"/>
    </xf>
    <xf numFmtId="0" fontId="38" fillId="0" borderId="5" xfId="2" applyFont="1" applyFill="1" applyBorder="1" applyAlignment="1">
      <alignment horizontal="center" vertical="center"/>
    </xf>
    <xf numFmtId="175" fontId="37" fillId="18" borderId="0" xfId="2" quotePrefix="1" applyNumberFormat="1" applyFont="1" applyFill="1" applyBorder="1" applyAlignment="1">
      <alignment horizontal="center" vertical="center"/>
    </xf>
    <xf numFmtId="0" fontId="38" fillId="2" borderId="0" xfId="2" applyFont="1" applyFill="1" applyBorder="1" applyAlignment="1">
      <alignment horizontal="center" vertical="center"/>
    </xf>
    <xf numFmtId="175" fontId="35" fillId="0" borderId="0" xfId="2" applyNumberFormat="1" applyFont="1" applyBorder="1" applyAlignment="1">
      <alignment vertical="center"/>
    </xf>
    <xf numFmtId="175" fontId="37" fillId="0" borderId="0" xfId="2" applyNumberFormat="1" applyFont="1" applyFill="1" applyBorder="1" applyAlignment="1">
      <alignment horizontal="center" vertical="center"/>
    </xf>
    <xf numFmtId="167" fontId="37" fillId="18" borderId="0" xfId="2" applyNumberFormat="1" applyFont="1" applyFill="1" applyBorder="1" applyAlignment="1">
      <alignment horizontal="center" vertical="center"/>
    </xf>
    <xf numFmtId="17" fontId="37" fillId="0" borderId="4" xfId="2" applyNumberFormat="1" applyFont="1" applyFill="1" applyBorder="1" applyAlignment="1">
      <alignment horizontal="center" vertical="center"/>
    </xf>
    <xf numFmtId="167" fontId="37" fillId="0" borderId="0" xfId="2" applyNumberFormat="1" applyFont="1" applyFill="1" applyBorder="1" applyAlignment="1">
      <alignment horizontal="center" vertical="center"/>
    </xf>
    <xf numFmtId="167" fontId="37" fillId="0" borderId="5" xfId="2" applyNumberFormat="1" applyFont="1" applyFill="1" applyBorder="1" applyAlignment="1">
      <alignment horizontal="center" vertical="center"/>
    </xf>
    <xf numFmtId="0" fontId="35" fillId="18" borderId="0" xfId="2" applyFont="1" applyFill="1" applyBorder="1"/>
    <xf numFmtId="0" fontId="35" fillId="2" borderId="0" xfId="2" applyFont="1" applyFill="1" applyBorder="1"/>
    <xf numFmtId="0" fontId="35" fillId="0" borderId="0" xfId="2" applyFont="1" applyFill="1" applyBorder="1"/>
    <xf numFmtId="0" fontId="35" fillId="0" borderId="4" xfId="2" applyFont="1" applyFill="1" applyBorder="1" applyAlignment="1">
      <alignment vertical="center"/>
    </xf>
    <xf numFmtId="0" fontId="35" fillId="0" borderId="5" xfId="2" applyFont="1" applyFill="1" applyBorder="1"/>
    <xf numFmtId="0" fontId="33" fillId="18" borderId="0" xfId="2" applyFont="1" applyFill="1" applyBorder="1" applyAlignment="1">
      <alignment vertical="center"/>
    </xf>
    <xf numFmtId="0" fontId="33" fillId="18" borderId="5" xfId="2" applyFont="1" applyFill="1" applyBorder="1" applyAlignment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5" xfId="2" applyFont="1" applyFill="1" applyBorder="1" applyAlignment="1">
      <alignment vertical="center"/>
    </xf>
    <xf numFmtId="0" fontId="35" fillId="0" borderId="4" xfId="2" applyFont="1" applyFill="1" applyBorder="1"/>
    <xf numFmtId="174" fontId="35" fillId="0" borderId="0" xfId="42" applyNumberFormat="1" applyFont="1" applyBorder="1" applyAlignment="1">
      <alignment vertical="center"/>
    </xf>
    <xf numFmtId="174" fontId="35" fillId="0" borderId="0" xfId="42" applyNumberFormat="1" applyFont="1" applyFill="1" applyBorder="1" applyAlignment="1">
      <alignment vertical="center"/>
    </xf>
    <xf numFmtId="174" fontId="39" fillId="2" borderId="0" xfId="42" applyNumberFormat="1" applyFont="1" applyFill="1" applyBorder="1" applyAlignment="1">
      <alignment horizontal="right" vertical="center"/>
    </xf>
    <xf numFmtId="174" fontId="37" fillId="18" borderId="0" xfId="42" applyNumberFormat="1" applyFont="1" applyFill="1" applyBorder="1" applyAlignment="1">
      <alignment vertical="center"/>
    </xf>
    <xf numFmtId="174" fontId="37" fillId="0" borderId="0" xfId="42" applyNumberFormat="1" applyFont="1" applyFill="1" applyBorder="1" applyAlignment="1">
      <alignment vertical="center"/>
    </xf>
    <xf numFmtId="174" fontId="37" fillId="18" borderId="0" xfId="42" applyNumberFormat="1" applyFont="1" applyFill="1" applyBorder="1" applyAlignment="1">
      <alignment horizontal="center" vertical="center"/>
    </xf>
    <xf numFmtId="174" fontId="37" fillId="0" borderId="0" xfId="42" applyNumberFormat="1" applyFont="1" applyFill="1" applyBorder="1" applyAlignment="1">
      <alignment horizontal="center" vertical="center"/>
    </xf>
    <xf numFmtId="174" fontId="37" fillId="0" borderId="0" xfId="42" applyNumberFormat="1" applyFont="1" applyBorder="1" applyAlignment="1">
      <alignment vertical="center"/>
    </xf>
    <xf numFmtId="174" fontId="37" fillId="0" borderId="4" xfId="42" applyNumberFormat="1" applyFont="1" applyFill="1" applyBorder="1" applyAlignment="1">
      <alignment horizontal="center" vertical="center"/>
    </xf>
    <xf numFmtId="174" fontId="37" fillId="0" borderId="5" xfId="42" applyNumberFormat="1" applyFont="1" applyFill="1" applyBorder="1" applyAlignment="1">
      <alignment horizontal="center" vertical="center"/>
    </xf>
    <xf numFmtId="0" fontId="35" fillId="18" borderId="0" xfId="2" applyFont="1" applyFill="1" applyBorder="1" applyAlignment="1">
      <alignment vertical="center"/>
    </xf>
    <xf numFmtId="0" fontId="35" fillId="0" borderId="5" xfId="2" applyFont="1" applyFill="1" applyBorder="1" applyAlignment="1">
      <alignment vertical="center"/>
    </xf>
    <xf numFmtId="0" fontId="35" fillId="0" borderId="0" xfId="2" applyFont="1" applyFill="1" applyBorder="1" applyAlignment="1">
      <alignment horizontal="left" vertical="center" indent="1"/>
    </xf>
    <xf numFmtId="9" fontId="35" fillId="2" borderId="0" xfId="21" applyFont="1" applyFill="1" applyBorder="1" applyAlignment="1">
      <alignment vertical="center"/>
    </xf>
    <xf numFmtId="164" fontId="35" fillId="18" borderId="0" xfId="1" applyNumberFormat="1" applyFont="1" applyFill="1" applyBorder="1" applyAlignment="1">
      <alignment horizontal="center" vertical="center"/>
    </xf>
    <xf numFmtId="164" fontId="35" fillId="0" borderId="0" xfId="1" applyNumberFormat="1" applyFont="1" applyFill="1" applyBorder="1" applyAlignment="1">
      <alignment horizontal="center" vertical="center"/>
    </xf>
    <xf numFmtId="164" fontId="35" fillId="0" borderId="4" xfId="1" applyNumberFormat="1" applyFont="1" applyFill="1" applyBorder="1" applyAlignment="1">
      <alignment horizontal="center" vertical="center"/>
    </xf>
    <xf numFmtId="164" fontId="35" fillId="0" borderId="5" xfId="1" applyNumberFormat="1" applyFont="1" applyFill="1" applyBorder="1" applyAlignment="1">
      <alignment horizontal="center" vertical="center"/>
    </xf>
    <xf numFmtId="0" fontId="40" fillId="0" borderId="0" xfId="2" applyFont="1" applyBorder="1" applyAlignment="1">
      <alignment vertical="center"/>
    </xf>
    <xf numFmtId="3" fontId="35" fillId="18" borderId="0" xfId="2" applyNumberFormat="1" applyFont="1" applyFill="1" applyBorder="1" applyAlignment="1">
      <alignment horizontal="center" vertical="center"/>
    </xf>
    <xf numFmtId="3" fontId="35" fillId="0" borderId="0" xfId="2" applyNumberFormat="1" applyFont="1" applyFill="1" applyBorder="1" applyAlignment="1">
      <alignment horizontal="center" vertical="center"/>
    </xf>
    <xf numFmtId="3" fontId="35" fillId="18" borderId="0" xfId="2" applyNumberFormat="1" applyFont="1" applyFill="1" applyBorder="1" applyAlignment="1">
      <alignment horizontal="center"/>
    </xf>
    <xf numFmtId="3" fontId="35" fillId="0" borderId="4" xfId="2" applyNumberFormat="1" applyFont="1" applyFill="1" applyBorder="1" applyAlignment="1">
      <alignment horizontal="center"/>
    </xf>
    <xf numFmtId="3" fontId="35" fillId="0" borderId="0" xfId="2" applyNumberFormat="1" applyFont="1" applyFill="1" applyBorder="1" applyAlignment="1">
      <alignment horizontal="center"/>
    </xf>
    <xf numFmtId="3" fontId="35" fillId="0" borderId="5" xfId="2" applyNumberFormat="1" applyFont="1" applyFill="1" applyBorder="1" applyAlignment="1">
      <alignment horizontal="center"/>
    </xf>
    <xf numFmtId="164" fontId="35" fillId="0" borderId="4" xfId="1" applyNumberFormat="1" applyFont="1" applyFill="1" applyBorder="1" applyAlignment="1">
      <alignment horizontal="center"/>
    </xf>
    <xf numFmtId="164" fontId="35" fillId="0" borderId="0" xfId="1" applyNumberFormat="1" applyFont="1" applyFill="1" applyBorder="1" applyAlignment="1">
      <alignment horizontal="center"/>
    </xf>
    <xf numFmtId="164" fontId="35" fillId="0" borderId="5" xfId="1" applyNumberFormat="1" applyFont="1" applyFill="1" applyBorder="1" applyAlignment="1">
      <alignment horizontal="center"/>
    </xf>
    <xf numFmtId="164" fontId="35" fillId="0" borderId="11" xfId="1" applyNumberFormat="1" applyFont="1" applyFill="1" applyBorder="1" applyAlignment="1">
      <alignment horizontal="center"/>
    </xf>
    <xf numFmtId="164" fontId="35" fillId="0" borderId="15" xfId="1" applyNumberFormat="1" applyFont="1" applyFill="1" applyBorder="1" applyAlignment="1">
      <alignment horizontal="center"/>
    </xf>
    <xf numFmtId="164" fontId="35" fillId="0" borderId="10" xfId="1" applyNumberFormat="1" applyFont="1" applyFill="1" applyBorder="1" applyAlignment="1">
      <alignment horizontal="center"/>
    </xf>
    <xf numFmtId="164" fontId="35" fillId="0" borderId="0" xfId="1" applyNumberFormat="1" applyFont="1" applyBorder="1" applyAlignment="1">
      <alignment vertical="center"/>
    </xf>
    <xf numFmtId="0" fontId="37" fillId="2" borderId="0" xfId="2" applyFont="1" applyFill="1"/>
    <xf numFmtId="44" fontId="35" fillId="18" borderId="0" xfId="1" applyFont="1" applyFill="1" applyBorder="1" applyAlignment="1">
      <alignment vertical="center"/>
    </xf>
    <xf numFmtId="44" fontId="35" fillId="0" borderId="4" xfId="1" applyFont="1" applyFill="1" applyBorder="1" applyAlignment="1">
      <alignment horizontal="center"/>
    </xf>
    <xf numFmtId="44" fontId="35" fillId="0" borderId="0" xfId="1" applyFont="1" applyFill="1" applyBorder="1" applyAlignment="1">
      <alignment horizontal="center"/>
    </xf>
    <xf numFmtId="44" fontId="35" fillId="0" borderId="5" xfId="1" applyFont="1" applyFill="1" applyBorder="1" applyAlignment="1">
      <alignment horizontal="center"/>
    </xf>
    <xf numFmtId="174" fontId="35" fillId="0" borderId="0" xfId="42" applyNumberFormat="1" applyFont="1" applyFill="1" applyBorder="1" applyAlignment="1">
      <alignment horizontal="center" vertical="center"/>
    </xf>
    <xf numFmtId="174" fontId="35" fillId="18" borderId="0" xfId="42" applyNumberFormat="1" applyFont="1" applyFill="1" applyBorder="1" applyAlignment="1">
      <alignment horizontal="center"/>
    </xf>
    <xf numFmtId="174" fontId="35" fillId="0" borderId="4" xfId="42" applyNumberFormat="1" applyFont="1" applyFill="1" applyBorder="1" applyAlignment="1">
      <alignment horizontal="center"/>
    </xf>
    <xf numFmtId="174" fontId="35" fillId="0" borderId="0" xfId="42" applyNumberFormat="1" applyFont="1" applyFill="1" applyBorder="1" applyAlignment="1">
      <alignment horizontal="center"/>
    </xf>
    <xf numFmtId="174" fontId="35" fillId="0" borderId="5" xfId="42" applyNumberFormat="1" applyFont="1" applyFill="1" applyBorder="1" applyAlignment="1">
      <alignment horizontal="center"/>
    </xf>
    <xf numFmtId="0" fontId="35" fillId="0" borderId="21" xfId="2" applyFont="1" applyBorder="1" applyAlignment="1">
      <alignment horizontal="left" vertical="center" indent="1"/>
    </xf>
    <xf numFmtId="0" fontId="35" fillId="0" borderId="21" xfId="2" applyFont="1" applyBorder="1" applyAlignment="1">
      <alignment vertical="center"/>
    </xf>
    <xf numFmtId="0" fontId="35" fillId="18" borderId="21" xfId="2" applyFont="1" applyFill="1" applyBorder="1" applyAlignment="1">
      <alignment vertical="center"/>
    </xf>
    <xf numFmtId="3" fontId="35" fillId="18" borderId="21" xfId="2" applyNumberFormat="1" applyFont="1" applyFill="1" applyBorder="1" applyAlignment="1">
      <alignment horizontal="center" vertical="center"/>
    </xf>
    <xf numFmtId="174" fontId="35" fillId="0" borderId="21" xfId="42" applyNumberFormat="1" applyFont="1" applyFill="1" applyBorder="1" applyAlignment="1">
      <alignment horizontal="center" vertical="center"/>
    </xf>
    <xf numFmtId="174" fontId="35" fillId="18" borderId="21" xfId="42" applyNumberFormat="1" applyFont="1" applyFill="1" applyBorder="1" applyAlignment="1">
      <alignment horizontal="center"/>
    </xf>
    <xf numFmtId="174" fontId="35" fillId="0" borderId="22" xfId="42" applyNumberFormat="1" applyFont="1" applyFill="1" applyBorder="1" applyAlignment="1">
      <alignment horizontal="center"/>
    </xf>
    <xf numFmtId="174" fontId="35" fillId="0" borderId="21" xfId="42" applyNumberFormat="1" applyFont="1" applyFill="1" applyBorder="1" applyAlignment="1">
      <alignment horizontal="center"/>
    </xf>
    <xf numFmtId="174" fontId="35" fillId="0" borderId="23" xfId="42" applyNumberFormat="1" applyFont="1" applyFill="1" applyBorder="1" applyAlignment="1">
      <alignment horizontal="center"/>
    </xf>
    <xf numFmtId="174" fontId="35" fillId="0" borderId="24" xfId="42" applyNumberFormat="1" applyFont="1" applyFill="1" applyBorder="1" applyAlignment="1">
      <alignment horizontal="center"/>
    </xf>
    <xf numFmtId="0" fontId="35" fillId="0" borderId="0" xfId="2" applyFont="1" applyBorder="1" applyAlignment="1">
      <alignment horizontal="left" vertical="center" indent="1"/>
    </xf>
    <xf numFmtId="174" fontId="35" fillId="0" borderId="26" xfId="42" applyNumberFormat="1" applyFont="1" applyFill="1" applyBorder="1" applyAlignment="1">
      <alignment horizontal="center"/>
    </xf>
    <xf numFmtId="0" fontId="37" fillId="0" borderId="19" xfId="2" applyFont="1" applyBorder="1" applyAlignment="1">
      <alignment vertical="center"/>
    </xf>
    <xf numFmtId="0" fontId="37" fillId="18" borderId="19" xfId="2" applyFont="1" applyFill="1" applyBorder="1" applyAlignment="1">
      <alignment vertical="center"/>
    </xf>
    <xf numFmtId="3" fontId="37" fillId="18" borderId="19" xfId="2" applyNumberFormat="1" applyFont="1" applyFill="1" applyBorder="1" applyAlignment="1">
      <alignment horizontal="center" vertical="center"/>
    </xf>
    <xf numFmtId="174" fontId="37" fillId="0" borderId="19" xfId="42" applyNumberFormat="1" applyFont="1" applyFill="1" applyBorder="1" applyAlignment="1">
      <alignment horizontal="center" vertical="center"/>
    </xf>
    <xf numFmtId="174" fontId="37" fillId="18" borderId="19" xfId="42" applyNumberFormat="1" applyFont="1" applyFill="1" applyBorder="1" applyAlignment="1">
      <alignment horizontal="center"/>
    </xf>
    <xf numFmtId="174" fontId="37" fillId="0" borderId="28" xfId="42" applyNumberFormat="1" applyFont="1" applyFill="1" applyBorder="1" applyAlignment="1">
      <alignment horizontal="center"/>
    </xf>
    <xf numFmtId="174" fontId="37" fillId="0" borderId="19" xfId="42" applyNumberFormat="1" applyFont="1" applyFill="1" applyBorder="1" applyAlignment="1">
      <alignment horizontal="center"/>
    </xf>
    <xf numFmtId="174" fontId="37" fillId="0" borderId="29" xfId="42" applyNumberFormat="1" applyFont="1" applyFill="1" applyBorder="1" applyAlignment="1">
      <alignment horizontal="center"/>
    </xf>
    <xf numFmtId="174" fontId="37" fillId="0" borderId="30" xfId="42" applyNumberFormat="1" applyFont="1" applyFill="1" applyBorder="1" applyAlignment="1">
      <alignment horizontal="center"/>
    </xf>
    <xf numFmtId="0" fontId="37" fillId="0" borderId="0" xfId="2" applyFont="1" applyBorder="1" applyAlignment="1">
      <alignment vertical="center"/>
    </xf>
    <xf numFmtId="0" fontId="43" fillId="0" borderId="0" xfId="2" applyFont="1" applyFill="1" applyBorder="1" applyAlignment="1">
      <alignment horizontal="left" vertical="center" indent="1"/>
    </xf>
    <xf numFmtId="9" fontId="43" fillId="18" borderId="0" xfId="2" applyNumberFormat="1" applyFont="1" applyFill="1" applyBorder="1" applyAlignment="1">
      <alignment horizontal="center" vertical="center"/>
    </xf>
    <xf numFmtId="9" fontId="43" fillId="0" borderId="0" xfId="2" applyNumberFormat="1" applyFont="1" applyFill="1" applyBorder="1" applyAlignment="1">
      <alignment horizontal="center" vertical="center"/>
    </xf>
    <xf numFmtId="9" fontId="43" fillId="0" borderId="4" xfId="2" applyNumberFormat="1" applyFont="1" applyFill="1" applyBorder="1" applyAlignment="1">
      <alignment horizontal="center" vertical="center"/>
    </xf>
    <xf numFmtId="9" fontId="43" fillId="0" borderId="5" xfId="2" applyNumberFormat="1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left" vertical="center"/>
    </xf>
    <xf numFmtId="44" fontId="44" fillId="18" borderId="0" xfId="1" applyFont="1" applyFill="1" applyBorder="1" applyAlignment="1">
      <alignment horizontal="center" vertical="center"/>
    </xf>
    <xf numFmtId="44" fontId="35" fillId="18" borderId="0" xfId="1" applyFont="1" applyFill="1" applyBorder="1" applyAlignment="1">
      <alignment horizontal="center" vertical="center"/>
    </xf>
    <xf numFmtId="44" fontId="35" fillId="0" borderId="4" xfId="1" applyFont="1" applyFill="1" applyBorder="1" applyAlignment="1">
      <alignment horizontal="center" vertical="center"/>
    </xf>
    <xf numFmtId="44" fontId="35" fillId="0" borderId="0" xfId="1" applyFont="1" applyFill="1" applyBorder="1" applyAlignment="1">
      <alignment horizontal="center" vertical="center"/>
    </xf>
    <xf numFmtId="44" fontId="35" fillId="0" borderId="5" xfId="1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vertical="center"/>
    </xf>
    <xf numFmtId="0" fontId="37" fillId="18" borderId="0" xfId="2" applyFont="1" applyFill="1" applyBorder="1" applyAlignment="1">
      <alignment vertical="center"/>
    </xf>
    <xf numFmtId="9" fontId="37" fillId="2" borderId="0" xfId="21" applyFont="1" applyFill="1" applyBorder="1" applyAlignment="1">
      <alignment vertical="center"/>
    </xf>
    <xf numFmtId="164" fontId="37" fillId="18" borderId="0" xfId="1" applyNumberFormat="1" applyFont="1" applyFill="1" applyBorder="1" applyAlignment="1">
      <alignment horizontal="center" vertical="center"/>
    </xf>
    <xf numFmtId="164" fontId="37" fillId="0" borderId="0" xfId="1" applyNumberFormat="1" applyFont="1" applyFill="1" applyBorder="1" applyAlignment="1">
      <alignment horizontal="center" vertical="center"/>
    </xf>
    <xf numFmtId="164" fontId="37" fillId="0" borderId="4" xfId="1" applyNumberFormat="1" applyFont="1" applyFill="1" applyBorder="1" applyAlignment="1">
      <alignment horizontal="center" vertical="center"/>
    </xf>
    <xf numFmtId="164" fontId="37" fillId="0" borderId="5" xfId="1" applyNumberFormat="1" applyFont="1" applyFill="1" applyBorder="1" applyAlignment="1">
      <alignment horizontal="center" vertical="center"/>
    </xf>
    <xf numFmtId="0" fontId="37" fillId="2" borderId="0" xfId="2" applyFont="1" applyFill="1" applyBorder="1"/>
    <xf numFmtId="0" fontId="37" fillId="18" borderId="0" xfId="2" applyFont="1" applyFill="1" applyBorder="1"/>
    <xf numFmtId="0" fontId="38" fillId="2" borderId="0" xfId="2" applyFont="1" applyFill="1" applyBorder="1"/>
    <xf numFmtId="3" fontId="37" fillId="0" borderId="0" xfId="2" applyNumberFormat="1" applyFont="1" applyFill="1" applyBorder="1" applyAlignment="1">
      <alignment horizontal="center" vertical="center"/>
    </xf>
    <xf numFmtId="3" fontId="37" fillId="18" borderId="0" xfId="2" applyNumberFormat="1" applyFont="1" applyFill="1" applyBorder="1" applyAlignment="1">
      <alignment horizontal="center"/>
    </xf>
    <xf numFmtId="3" fontId="37" fillId="0" borderId="4" xfId="2" applyNumberFormat="1" applyFont="1" applyFill="1" applyBorder="1" applyAlignment="1">
      <alignment horizontal="center"/>
    </xf>
    <xf numFmtId="3" fontId="37" fillId="0" borderId="0" xfId="2" applyNumberFormat="1" applyFont="1" applyFill="1" applyBorder="1" applyAlignment="1">
      <alignment horizontal="center"/>
    </xf>
    <xf numFmtId="3" fontId="37" fillId="0" borderId="5" xfId="2" applyNumberFormat="1" applyFont="1" applyFill="1" applyBorder="1" applyAlignment="1">
      <alignment horizontal="center"/>
    </xf>
    <xf numFmtId="170" fontId="45" fillId="0" borderId="0" xfId="2" applyNumberFormat="1" applyFont="1" applyBorder="1" applyAlignment="1">
      <alignment horizontal="left" vertical="center"/>
    </xf>
    <xf numFmtId="0" fontId="44" fillId="2" borderId="0" xfId="2" applyFont="1" applyFill="1" applyBorder="1" applyAlignment="1">
      <alignment vertical="center"/>
    </xf>
    <xf numFmtId="3" fontId="35" fillId="0" borderId="4" xfId="2" applyNumberFormat="1" applyFont="1" applyFill="1" applyBorder="1" applyAlignment="1">
      <alignment horizontal="center" vertical="center"/>
    </xf>
    <xf numFmtId="3" fontId="35" fillId="0" borderId="5" xfId="2" applyNumberFormat="1" applyFont="1" applyFill="1" applyBorder="1" applyAlignment="1">
      <alignment horizontal="center" vertical="center"/>
    </xf>
    <xf numFmtId="44" fontId="44" fillId="18" borderId="0" xfId="1" applyNumberFormat="1" applyFont="1" applyFill="1" applyBorder="1" applyAlignment="1">
      <alignment horizontal="center" vertical="center"/>
    </xf>
    <xf numFmtId="44" fontId="44" fillId="0" borderId="0" xfId="1" applyFont="1" applyBorder="1" applyAlignment="1">
      <alignment vertical="center"/>
    </xf>
    <xf numFmtId="164" fontId="44" fillId="0" borderId="4" xfId="1" applyNumberFormat="1" applyFont="1" applyFill="1" applyBorder="1" applyAlignment="1">
      <alignment horizontal="center" vertical="center"/>
    </xf>
    <xf numFmtId="164" fontId="44" fillId="0" borderId="0" xfId="1" applyNumberFormat="1" applyFont="1" applyFill="1" applyBorder="1" applyAlignment="1">
      <alignment horizontal="center" vertical="center"/>
    </xf>
    <xf numFmtId="164" fontId="44" fillId="0" borderId="5" xfId="1" applyNumberFormat="1" applyFont="1" applyFill="1" applyBorder="1" applyAlignment="1">
      <alignment horizontal="center" vertical="center"/>
    </xf>
    <xf numFmtId="44" fontId="46" fillId="18" borderId="0" xfId="1" applyNumberFormat="1" applyFont="1" applyFill="1" applyBorder="1" applyAlignment="1">
      <alignment horizontal="center" vertical="center"/>
    </xf>
    <xf numFmtId="0" fontId="35" fillId="18" borderId="0" xfId="2" quotePrefix="1" applyFont="1" applyFill="1" applyBorder="1"/>
    <xf numFmtId="44" fontId="44" fillId="0" borderId="0" xfId="1" applyFont="1" applyFill="1" applyBorder="1" applyAlignment="1">
      <alignment horizontal="center" vertical="center"/>
    </xf>
    <xf numFmtId="44" fontId="38" fillId="0" borderId="0" xfId="1" applyFont="1" applyFill="1" applyBorder="1" applyAlignment="1">
      <alignment vertical="center"/>
    </xf>
    <xf numFmtId="44" fontId="37" fillId="0" borderId="0" xfId="1" applyFont="1" applyBorder="1" applyAlignment="1">
      <alignment vertical="center"/>
    </xf>
    <xf numFmtId="164" fontId="38" fillId="18" borderId="0" xfId="1" applyNumberFormat="1" applyFont="1" applyFill="1" applyBorder="1" applyAlignment="1">
      <alignment horizontal="center" vertical="center"/>
    </xf>
    <xf numFmtId="164" fontId="38" fillId="0" borderId="4" xfId="1" applyNumberFormat="1" applyFont="1" applyFill="1" applyBorder="1" applyAlignment="1">
      <alignment horizontal="center" vertical="center"/>
    </xf>
    <xf numFmtId="164" fontId="38" fillId="0" borderId="0" xfId="1" applyNumberFormat="1" applyFont="1" applyFill="1" applyBorder="1" applyAlignment="1">
      <alignment horizontal="center" vertical="center"/>
    </xf>
    <xf numFmtId="164" fontId="38" fillId="0" borderId="5" xfId="1" applyNumberFormat="1" applyFont="1" applyFill="1" applyBorder="1" applyAlignment="1">
      <alignment horizontal="center" vertical="center"/>
    </xf>
    <xf numFmtId="164" fontId="37" fillId="18" borderId="12" xfId="1" applyNumberFormat="1" applyFont="1" applyFill="1" applyBorder="1" applyAlignment="1">
      <alignment horizontal="center" vertical="center"/>
    </xf>
    <xf numFmtId="164" fontId="37" fillId="0" borderId="12" xfId="1" applyNumberFormat="1" applyFont="1" applyFill="1" applyBorder="1" applyAlignment="1">
      <alignment horizontal="center" vertical="center"/>
    </xf>
    <xf numFmtId="44" fontId="37" fillId="0" borderId="12" xfId="1" applyFont="1" applyBorder="1" applyAlignment="1">
      <alignment vertical="center"/>
    </xf>
    <xf numFmtId="164" fontId="38" fillId="18" borderId="12" xfId="1" applyNumberFormat="1" applyFont="1" applyFill="1" applyBorder="1" applyAlignment="1">
      <alignment horizontal="center" vertical="center"/>
    </xf>
    <xf numFmtId="164" fontId="38" fillId="0" borderId="2" xfId="1" applyNumberFormat="1" applyFont="1" applyFill="1" applyBorder="1" applyAlignment="1">
      <alignment horizontal="center" vertical="center"/>
    </xf>
    <xf numFmtId="164" fontId="38" fillId="0" borderId="12" xfId="1" applyNumberFormat="1" applyFont="1" applyFill="1" applyBorder="1" applyAlignment="1">
      <alignment horizontal="center" vertical="center"/>
    </xf>
    <xf numFmtId="164" fontId="38" fillId="0" borderId="6" xfId="1" applyNumberFormat="1" applyFont="1" applyFill="1" applyBorder="1" applyAlignment="1">
      <alignment horizontal="center" vertical="center"/>
    </xf>
    <xf numFmtId="170" fontId="47" fillId="0" borderId="0" xfId="2" applyNumberFormat="1" applyFont="1" applyBorder="1" applyAlignment="1">
      <alignment horizontal="left" vertical="center" indent="1"/>
    </xf>
    <xf numFmtId="164" fontId="41" fillId="18" borderId="0" xfId="1" applyNumberFormat="1" applyFont="1" applyFill="1" applyBorder="1" applyAlignment="1">
      <alignment horizontal="center" vertical="center"/>
    </xf>
    <xf numFmtId="164" fontId="41" fillId="0" borderId="4" xfId="1" applyNumberFormat="1" applyFont="1" applyFill="1" applyBorder="1" applyAlignment="1">
      <alignment horizontal="center" vertical="center"/>
    </xf>
    <xf numFmtId="164" fontId="41" fillId="0" borderId="0" xfId="1" applyNumberFormat="1" applyFont="1" applyFill="1" applyBorder="1" applyAlignment="1">
      <alignment horizontal="center" vertical="center"/>
    </xf>
    <xf numFmtId="0" fontId="48" fillId="0" borderId="0" xfId="2" applyFont="1" applyFill="1" applyBorder="1" applyAlignment="1">
      <alignment vertical="center"/>
    </xf>
    <xf numFmtId="0" fontId="35" fillId="2" borderId="0" xfId="2" applyFont="1" applyFill="1" applyBorder="1" applyAlignment="1">
      <alignment horizontal="right"/>
    </xf>
    <xf numFmtId="3" fontId="35" fillId="0" borderId="0" xfId="2" quotePrefix="1" applyNumberFormat="1" applyFont="1" applyFill="1" applyBorder="1"/>
    <xf numFmtId="174" fontId="35" fillId="0" borderId="0" xfId="42" quotePrefix="1" applyNumberFormat="1" applyFont="1" applyFill="1" applyBorder="1"/>
    <xf numFmtId="3" fontId="37" fillId="0" borderId="0" xfId="2" applyNumberFormat="1" applyFont="1" applyFill="1" applyBorder="1" applyAlignment="1">
      <alignment horizontal="left" vertical="center"/>
    </xf>
    <xf numFmtId="0" fontId="43" fillId="2" borderId="0" xfId="2" applyFont="1" applyFill="1" applyBorder="1" applyAlignment="1">
      <alignment horizontal="right" vertical="center"/>
    </xf>
    <xf numFmtId="174" fontId="37" fillId="18" borderId="16" xfId="42" applyNumberFormat="1" applyFont="1" applyFill="1" applyBorder="1" applyAlignment="1">
      <alignment vertical="center"/>
    </xf>
    <xf numFmtId="174" fontId="37" fillId="0" borderId="16" xfId="42" applyNumberFormat="1" applyFont="1" applyFill="1" applyBorder="1" applyAlignment="1">
      <alignment vertical="center"/>
    </xf>
    <xf numFmtId="0" fontId="35" fillId="18" borderId="0" xfId="2" quotePrefix="1" applyFont="1" applyFill="1" applyBorder="1" applyAlignment="1">
      <alignment vertical="center"/>
    </xf>
    <xf numFmtId="0" fontId="35" fillId="2" borderId="0" xfId="2" quotePrefix="1" applyFont="1" applyFill="1" applyBorder="1" applyAlignment="1">
      <alignment vertical="center"/>
    </xf>
    <xf numFmtId="0" fontId="37" fillId="18" borderId="0" xfId="2" applyFont="1" applyFill="1" applyBorder="1" applyAlignment="1"/>
    <xf numFmtId="0" fontId="37" fillId="2" borderId="0" xfId="2" applyFont="1" applyFill="1" applyBorder="1" applyAlignment="1">
      <alignment horizontal="center"/>
    </xf>
    <xf numFmtId="43" fontId="35" fillId="0" borderId="0" xfId="42" applyFont="1" applyFill="1" applyBorder="1" applyAlignment="1">
      <alignment horizontal="left" vertical="center"/>
    </xf>
    <xf numFmtId="0" fontId="35" fillId="2" borderId="0" xfId="2" quotePrefix="1" applyFont="1" applyFill="1" applyBorder="1"/>
    <xf numFmtId="43" fontId="37" fillId="0" borderId="0" xfId="42" applyFont="1" applyFill="1" applyBorder="1" applyAlignment="1">
      <alignment horizontal="left" vertical="center"/>
    </xf>
    <xf numFmtId="0" fontId="39" fillId="2" borderId="0" xfId="2" applyFont="1" applyFill="1" applyBorder="1" applyAlignment="1">
      <alignment horizontal="right" vertical="center"/>
    </xf>
    <xf numFmtId="164" fontId="37" fillId="0" borderId="0" xfId="1" applyNumberFormat="1" applyFont="1" applyBorder="1" applyAlignment="1">
      <alignment vertical="center"/>
    </xf>
    <xf numFmtId="0" fontId="49" fillId="0" borderId="0" xfId="2" applyFont="1" applyFill="1" applyBorder="1" applyAlignment="1">
      <alignment vertical="center"/>
    </xf>
    <xf numFmtId="49" fontId="35" fillId="0" borderId="0" xfId="2" applyNumberFormat="1" applyFont="1" applyFill="1" applyBorder="1" applyAlignment="1" applyProtection="1">
      <alignment horizontal="left" vertical="center" indent="2"/>
      <protection locked="0"/>
    </xf>
    <xf numFmtId="0" fontId="28" fillId="4" borderId="0" xfId="2" applyFont="1" applyFill="1" applyBorder="1" applyAlignment="1">
      <alignment vertical="center"/>
    </xf>
    <xf numFmtId="164" fontId="35" fillId="18" borderId="0" xfId="1" applyNumberFormat="1" applyFont="1" applyFill="1" applyBorder="1" applyAlignment="1">
      <alignment horizontal="left" vertical="center"/>
    </xf>
    <xf numFmtId="164" fontId="35" fillId="18" borderId="0" xfId="2" applyNumberFormat="1" applyFont="1" applyFill="1" applyBorder="1" applyAlignment="1">
      <alignment horizontal="center" vertical="center"/>
    </xf>
    <xf numFmtId="164" fontId="35" fillId="0" borderId="4" xfId="1" applyNumberFormat="1" applyFont="1" applyFill="1" applyBorder="1" applyAlignment="1">
      <alignment horizontal="left" vertical="center"/>
    </xf>
    <xf numFmtId="164" fontId="35" fillId="0" borderId="0" xfId="2" applyNumberFormat="1" applyFont="1" applyFill="1" applyBorder="1" applyAlignment="1">
      <alignment horizontal="center" vertical="center"/>
    </xf>
    <xf numFmtId="164" fontId="35" fillId="0" borderId="5" xfId="2" applyNumberFormat="1" applyFont="1" applyFill="1" applyBorder="1" applyAlignment="1">
      <alignment horizontal="center" vertical="center"/>
    </xf>
    <xf numFmtId="9" fontId="44" fillId="18" borderId="0" xfId="2" applyNumberFormat="1" applyFont="1" applyFill="1" applyBorder="1" applyAlignment="1">
      <alignment horizontal="center" vertical="center"/>
    </xf>
    <xf numFmtId="164" fontId="44" fillId="18" borderId="0" xfId="1" applyNumberFormat="1" applyFont="1" applyFill="1" applyBorder="1" applyAlignment="1">
      <alignment horizontal="center" vertical="center"/>
    </xf>
    <xf numFmtId="0" fontId="35" fillId="0" borderId="0" xfId="2" applyFont="1" applyFill="1" applyBorder="1" applyAlignment="1">
      <alignment horizontal="left" vertical="center" indent="2"/>
    </xf>
    <xf numFmtId="164" fontId="44" fillId="18" borderId="0" xfId="1" quotePrefix="1" applyNumberFormat="1" applyFont="1" applyFill="1" applyBorder="1" applyAlignment="1">
      <alignment horizontal="center"/>
    </xf>
    <xf numFmtId="164" fontId="44" fillId="18" borderId="0" xfId="2" applyNumberFormat="1" applyFont="1" applyFill="1" applyBorder="1" applyAlignment="1">
      <alignment horizontal="center" vertical="center"/>
    </xf>
    <xf numFmtId="164" fontId="44" fillId="0" borderId="0" xfId="2" applyNumberFormat="1" applyFont="1" applyFill="1" applyBorder="1" applyAlignment="1">
      <alignment horizontal="center" vertical="center"/>
    </xf>
    <xf numFmtId="164" fontId="44" fillId="0" borderId="5" xfId="2" applyNumberFormat="1" applyFont="1" applyFill="1" applyBorder="1" applyAlignment="1">
      <alignment horizontal="center" vertical="center"/>
    </xf>
    <xf numFmtId="9" fontId="44" fillId="18" borderId="0" xfId="21" applyFont="1" applyFill="1" applyBorder="1" applyAlignment="1">
      <alignment horizontal="center" vertical="center"/>
    </xf>
    <xf numFmtId="169" fontId="44" fillId="18" borderId="0" xfId="6" applyNumberFormat="1" applyFont="1" applyFill="1" applyBorder="1" applyAlignment="1">
      <alignment horizontal="center" vertical="center"/>
    </xf>
    <xf numFmtId="0" fontId="44" fillId="18" borderId="0" xfId="2" quotePrefix="1" applyFont="1" applyFill="1" applyBorder="1"/>
    <xf numFmtId="0" fontId="37" fillId="0" borderId="12" xfId="2" applyFont="1" applyBorder="1" applyAlignment="1">
      <alignment vertical="center"/>
    </xf>
    <xf numFmtId="164" fontId="37" fillId="0" borderId="2" xfId="1" applyNumberFormat="1" applyFont="1" applyFill="1" applyBorder="1" applyAlignment="1">
      <alignment horizontal="center" vertical="center"/>
    </xf>
    <xf numFmtId="164" fontId="37" fillId="0" borderId="6" xfId="1" applyNumberFormat="1" applyFont="1" applyFill="1" applyBorder="1" applyAlignment="1">
      <alignment horizontal="center" vertical="center"/>
    </xf>
    <xf numFmtId="170" fontId="44" fillId="0" borderId="0" xfId="2" applyNumberFormat="1" applyFont="1" applyBorder="1" applyAlignment="1">
      <alignment horizontal="left" vertical="center"/>
    </xf>
    <xf numFmtId="164" fontId="35" fillId="2" borderId="0" xfId="1" applyNumberFormat="1" applyFont="1" applyFill="1" applyBorder="1" applyAlignment="1">
      <alignment vertical="center"/>
    </xf>
    <xf numFmtId="0" fontId="44" fillId="0" borderId="0" xfId="2" applyFont="1" applyBorder="1" applyAlignment="1">
      <alignment vertical="center"/>
    </xf>
    <xf numFmtId="0" fontId="38" fillId="0" borderId="0" xfId="2" applyFont="1" applyBorder="1" applyAlignment="1">
      <alignment vertical="center"/>
    </xf>
    <xf numFmtId="3" fontId="41" fillId="18" borderId="0" xfId="2" applyNumberFormat="1" applyFont="1" applyFill="1" applyBorder="1" applyAlignment="1">
      <alignment horizontal="center" vertical="center"/>
    </xf>
    <xf numFmtId="3" fontId="41" fillId="0" borderId="4" xfId="2" applyNumberFormat="1" applyFont="1" applyFill="1" applyBorder="1" applyAlignment="1">
      <alignment horizontal="center" vertical="center"/>
    </xf>
    <xf numFmtId="3" fontId="41" fillId="0" borderId="0" xfId="2" applyNumberFormat="1" applyFont="1" applyFill="1" applyBorder="1" applyAlignment="1">
      <alignment horizontal="center" vertical="center"/>
    </xf>
    <xf numFmtId="44" fontId="35" fillId="2" borderId="0" xfId="2" applyNumberFormat="1" applyFont="1" applyFill="1" applyBorder="1" applyAlignment="1">
      <alignment vertical="center"/>
    </xf>
    <xf numFmtId="173" fontId="44" fillId="0" borderId="0" xfId="2" applyNumberFormat="1" applyFont="1" applyFill="1" applyBorder="1" applyAlignment="1">
      <alignment vertical="center"/>
    </xf>
    <xf numFmtId="170" fontId="44" fillId="0" borderId="0" xfId="2" applyNumberFormat="1" applyFont="1" applyBorder="1" applyAlignment="1">
      <alignment horizontal="left" vertical="center" indent="1"/>
    </xf>
    <xf numFmtId="170" fontId="38" fillId="0" borderId="0" xfId="2" applyNumberFormat="1" applyFont="1" applyBorder="1" applyAlignment="1">
      <alignment horizontal="left" vertical="center"/>
    </xf>
    <xf numFmtId="164" fontId="37" fillId="18" borderId="16" xfId="1" applyNumberFormat="1" applyFont="1" applyFill="1" applyBorder="1" applyAlignment="1">
      <alignment horizontal="center" vertical="center"/>
    </xf>
    <xf numFmtId="164" fontId="37" fillId="0" borderId="16" xfId="1" applyNumberFormat="1" applyFont="1" applyFill="1" applyBorder="1" applyAlignment="1">
      <alignment horizontal="center" vertical="center"/>
    </xf>
    <xf numFmtId="164" fontId="37" fillId="0" borderId="16" xfId="1" applyNumberFormat="1" applyFont="1" applyBorder="1" applyAlignment="1">
      <alignment vertical="center"/>
    </xf>
    <xf numFmtId="164" fontId="37" fillId="0" borderId="18" xfId="1" applyNumberFormat="1" applyFont="1" applyFill="1" applyBorder="1" applyAlignment="1">
      <alignment horizontal="center" vertical="center"/>
    </xf>
    <xf numFmtId="164" fontId="37" fillId="0" borderId="17" xfId="1" applyNumberFormat="1" applyFont="1" applyFill="1" applyBorder="1" applyAlignment="1">
      <alignment horizontal="center" vertical="center"/>
    </xf>
    <xf numFmtId="9" fontId="35" fillId="2" borderId="0" xfId="2" applyNumberFormat="1" applyFont="1" applyFill="1" applyBorder="1" applyAlignment="1">
      <alignment vertical="center"/>
    </xf>
    <xf numFmtId="0" fontId="50" fillId="0" borderId="0" xfId="2" applyFont="1" applyFill="1" applyBorder="1" applyAlignment="1">
      <alignment vertical="center"/>
    </xf>
    <xf numFmtId="3" fontId="35" fillId="2" borderId="0" xfId="2" applyNumberFormat="1" applyFont="1" applyFill="1" applyBorder="1" applyAlignment="1">
      <alignment vertical="center"/>
    </xf>
    <xf numFmtId="0" fontId="44" fillId="0" borderId="0" xfId="2" applyFont="1" applyBorder="1" applyAlignment="1">
      <alignment horizontal="left" vertical="center" indent="1"/>
    </xf>
    <xf numFmtId="164" fontId="35" fillId="0" borderId="15" xfId="1" applyNumberFormat="1" applyFont="1" applyFill="1" applyBorder="1" applyAlignment="1">
      <alignment horizontal="center" vertical="center"/>
    </xf>
    <xf numFmtId="0" fontId="35" fillId="0" borderId="15" xfId="2" applyFont="1" applyBorder="1" applyAlignment="1">
      <alignment vertical="center"/>
    </xf>
    <xf numFmtId="164" fontId="44" fillId="18" borderId="15" xfId="1" applyNumberFormat="1" applyFont="1" applyFill="1" applyBorder="1" applyAlignment="1">
      <alignment horizontal="center" vertical="center"/>
    </xf>
    <xf numFmtId="164" fontId="44" fillId="0" borderId="11" xfId="1" applyNumberFormat="1" applyFont="1" applyFill="1" applyBorder="1" applyAlignment="1">
      <alignment horizontal="center" vertical="center"/>
    </xf>
    <xf numFmtId="164" fontId="44" fillId="0" borderId="15" xfId="1" applyNumberFormat="1" applyFont="1" applyFill="1" applyBorder="1" applyAlignment="1">
      <alignment horizontal="center" vertical="center"/>
    </xf>
    <xf numFmtId="164" fontId="44" fillId="0" borderId="10" xfId="1" applyNumberFormat="1" applyFont="1" applyFill="1" applyBorder="1" applyAlignment="1">
      <alignment horizontal="center" vertical="center"/>
    </xf>
    <xf numFmtId="0" fontId="38" fillId="0" borderId="0" xfId="2" applyFont="1" applyBorder="1" applyAlignment="1">
      <alignment horizontal="left" vertical="center" indent="1"/>
    </xf>
    <xf numFmtId="164" fontId="37" fillId="18" borderId="14" xfId="1" applyNumberFormat="1" applyFont="1" applyFill="1" applyBorder="1" applyAlignment="1">
      <alignment horizontal="center" vertical="center"/>
    </xf>
    <xf numFmtId="164" fontId="51" fillId="18" borderId="0" xfId="1" applyNumberFormat="1" applyFont="1" applyFill="1" applyBorder="1" applyAlignment="1">
      <alignment horizontal="center" vertical="center"/>
    </xf>
    <xf numFmtId="3" fontId="37" fillId="2" borderId="0" xfId="2" applyNumberFormat="1" applyFont="1" applyFill="1" applyBorder="1" applyAlignment="1">
      <alignment vertical="center"/>
    </xf>
    <xf numFmtId="0" fontId="37" fillId="0" borderId="16" xfId="2" applyFont="1" applyBorder="1" applyAlignment="1">
      <alignment vertical="center"/>
    </xf>
    <xf numFmtId="164" fontId="38" fillId="18" borderId="16" xfId="1" applyNumberFormat="1" applyFont="1" applyFill="1" applyBorder="1" applyAlignment="1">
      <alignment horizontal="center" vertical="center"/>
    </xf>
    <xf numFmtId="164" fontId="38" fillId="0" borderId="18" xfId="1" applyNumberFormat="1" applyFont="1" applyFill="1" applyBorder="1" applyAlignment="1">
      <alignment horizontal="center" vertical="center"/>
    </xf>
    <xf numFmtId="164" fontId="38" fillId="0" borderId="16" xfId="1" applyNumberFormat="1" applyFont="1" applyFill="1" applyBorder="1" applyAlignment="1">
      <alignment horizontal="center" vertical="center"/>
    </xf>
    <xf numFmtId="164" fontId="38" fillId="0" borderId="17" xfId="1" applyNumberFormat="1" applyFont="1" applyFill="1" applyBorder="1" applyAlignment="1">
      <alignment horizontal="center" vertical="center"/>
    </xf>
    <xf numFmtId="0" fontId="35" fillId="18" borderId="23" xfId="2" applyFont="1" applyFill="1" applyBorder="1" applyAlignment="1">
      <alignment vertical="center"/>
    </xf>
    <xf numFmtId="0" fontId="35" fillId="2" borderId="23" xfId="2" applyFont="1" applyFill="1" applyBorder="1" applyAlignment="1">
      <alignment vertical="center"/>
    </xf>
    <xf numFmtId="0" fontId="35" fillId="18" borderId="5" xfId="2" applyFont="1" applyFill="1" applyBorder="1" applyAlignment="1">
      <alignment vertical="center"/>
    </xf>
    <xf numFmtId="0" fontId="35" fillId="2" borderId="5" xfId="2" applyFont="1" applyFill="1" applyBorder="1" applyAlignment="1">
      <alignment vertical="center"/>
    </xf>
    <xf numFmtId="0" fontId="43" fillId="0" borderId="0" xfId="2" applyFont="1" applyAlignment="1">
      <alignment vertical="center"/>
    </xf>
    <xf numFmtId="0" fontId="35" fillId="0" borderId="0" xfId="2" applyFont="1" applyAlignment="1">
      <alignment vertical="center"/>
    </xf>
    <xf numFmtId="9" fontId="35" fillId="18" borderId="0" xfId="2" applyNumberFormat="1" applyFont="1" applyFill="1" applyAlignment="1">
      <alignment vertical="center"/>
    </xf>
    <xf numFmtId="9" fontId="35" fillId="2" borderId="0" xfId="2" applyNumberFormat="1" applyFont="1" applyFill="1" applyAlignment="1">
      <alignment vertical="center"/>
    </xf>
    <xf numFmtId="176" fontId="43" fillId="18" borderId="0" xfId="1" applyNumberFormat="1" applyFont="1" applyFill="1" applyAlignment="1">
      <alignment horizontal="center" vertical="center"/>
    </xf>
    <xf numFmtId="176" fontId="47" fillId="0" borderId="0" xfId="1" applyNumberFormat="1" applyFont="1" applyAlignment="1">
      <alignment horizontal="center" vertical="center"/>
    </xf>
    <xf numFmtId="164" fontId="37" fillId="0" borderId="0" xfId="1" applyNumberFormat="1" applyFont="1" applyAlignment="1">
      <alignment vertical="center"/>
    </xf>
    <xf numFmtId="17" fontId="35" fillId="18" borderId="0" xfId="2" applyNumberFormat="1" applyFont="1" applyFill="1" applyAlignment="1">
      <alignment horizontal="center"/>
    </xf>
    <xf numFmtId="17" fontId="35" fillId="18" borderId="5" xfId="2" applyNumberFormat="1" applyFont="1" applyFill="1" applyBorder="1" applyAlignment="1">
      <alignment horizontal="center"/>
    </xf>
    <xf numFmtId="17" fontId="35" fillId="0" borderId="0" xfId="2" applyNumberFormat="1" applyFont="1" applyFill="1" applyAlignment="1">
      <alignment horizontal="center"/>
    </xf>
    <xf numFmtId="17" fontId="35" fillId="2" borderId="0" xfId="2" applyNumberFormat="1" applyFont="1" applyFill="1" applyBorder="1" applyAlignment="1">
      <alignment vertical="center"/>
    </xf>
    <xf numFmtId="17" fontId="35" fillId="2" borderId="5" xfId="2" applyNumberFormat="1" applyFont="1" applyFill="1" applyBorder="1" applyAlignment="1">
      <alignment vertical="center"/>
    </xf>
    <xf numFmtId="0" fontId="35" fillId="2" borderId="15" xfId="2" applyFont="1" applyFill="1" applyBorder="1" applyAlignment="1">
      <alignment vertical="center"/>
    </xf>
    <xf numFmtId="0" fontId="35" fillId="0" borderId="15" xfId="2" applyFont="1" applyFill="1" applyBorder="1" applyAlignment="1">
      <alignment vertical="center"/>
    </xf>
    <xf numFmtId="0" fontId="35" fillId="18" borderId="15" xfId="2" applyFont="1" applyFill="1" applyBorder="1" applyAlignment="1">
      <alignment vertical="center"/>
    </xf>
    <xf numFmtId="0" fontId="35" fillId="18" borderId="10" xfId="2" applyFont="1" applyFill="1" applyBorder="1" applyAlignment="1">
      <alignment vertical="center"/>
    </xf>
    <xf numFmtId="0" fontId="35" fillId="2" borderId="10" xfId="2" applyFont="1" applyFill="1" applyBorder="1" applyAlignment="1">
      <alignment vertical="center"/>
    </xf>
    <xf numFmtId="0" fontId="28" fillId="17" borderId="0" xfId="0" applyFont="1" applyFill="1" applyAlignment="1"/>
    <xf numFmtId="0" fontId="52" fillId="17" borderId="0" xfId="0" applyFont="1" applyFill="1" applyAlignment="1"/>
    <xf numFmtId="0" fontId="53" fillId="0" borderId="0" xfId="0" applyFont="1" applyAlignment="1"/>
    <xf numFmtId="0" fontId="31" fillId="19" borderId="0" xfId="0" applyFont="1" applyFill="1" applyAlignment="1">
      <alignment horizontal="right"/>
    </xf>
    <xf numFmtId="0" fontId="31" fillId="0" borderId="0" xfId="0" applyFont="1" applyAlignment="1">
      <alignment horizontal="right"/>
    </xf>
    <xf numFmtId="0" fontId="28" fillId="19" borderId="0" xfId="0" applyFont="1" applyFill="1" applyAlignment="1"/>
    <xf numFmtId="174" fontId="28" fillId="19" borderId="0" xfId="42" applyNumberFormat="1" applyFont="1" applyFill="1" applyAlignment="1"/>
    <xf numFmtId="174" fontId="28" fillId="0" borderId="0" xfId="42" applyNumberFormat="1" applyFont="1" applyAlignment="1"/>
    <xf numFmtId="174" fontId="28" fillId="19" borderId="15" xfId="42" applyNumberFormat="1" applyFont="1" applyFill="1" applyBorder="1" applyAlignment="1"/>
    <xf numFmtId="174" fontId="28" fillId="0" borderId="15" xfId="42" applyNumberFormat="1" applyFont="1" applyBorder="1" applyAlignment="1"/>
    <xf numFmtId="0" fontId="31" fillId="0" borderId="0" xfId="0" applyFont="1" applyAlignment="1"/>
    <xf numFmtId="174" fontId="31" fillId="19" borderId="0" xfId="42" applyNumberFormat="1" applyFont="1" applyFill="1" applyAlignment="1"/>
    <xf numFmtId="174" fontId="31" fillId="0" borderId="0" xfId="42" applyNumberFormat="1" applyFont="1" applyAlignment="1"/>
    <xf numFmtId="174" fontId="31" fillId="19" borderId="0" xfId="42" applyNumberFormat="1" applyFont="1" applyFill="1" applyBorder="1" applyAlignment="1"/>
    <xf numFmtId="174" fontId="31" fillId="0" borderId="0" xfId="42" applyNumberFormat="1" applyFont="1" applyBorder="1" applyAlignment="1"/>
    <xf numFmtId="0" fontId="54" fillId="0" borderId="0" xfId="0" applyFont="1" applyAlignment="1"/>
    <xf numFmtId="9" fontId="54" fillId="0" borderId="0" xfId="21" applyFont="1" applyAlignment="1"/>
    <xf numFmtId="44" fontId="28" fillId="0" borderId="0" xfId="0" applyNumberFormat="1" applyFont="1" applyAlignment="1"/>
    <xf numFmtId="174" fontId="31" fillId="19" borderId="12" xfId="42" applyNumberFormat="1" applyFont="1" applyFill="1" applyBorder="1" applyAlignment="1"/>
    <xf numFmtId="174" fontId="31" fillId="0" borderId="12" xfId="42" applyNumberFormat="1" applyFont="1" applyBorder="1" applyAlignment="1"/>
    <xf numFmtId="9" fontId="54" fillId="19" borderId="0" xfId="21" applyFont="1" applyFill="1" applyAlignment="1"/>
    <xf numFmtId="174" fontId="31" fillId="19" borderId="16" xfId="0" applyNumberFormat="1" applyFont="1" applyFill="1" applyBorder="1" applyAlignment="1"/>
    <xf numFmtId="174" fontId="31" fillId="0" borderId="16" xfId="0" applyNumberFormat="1" applyFont="1" applyBorder="1" applyAlignment="1"/>
    <xf numFmtId="0" fontId="28" fillId="0" borderId="0" xfId="0" applyFont="1" applyFill="1" applyAlignment="1"/>
    <xf numFmtId="0" fontId="28" fillId="0" borderId="0" xfId="0" applyFont="1" applyAlignment="1">
      <alignment horizontal="left" indent="1"/>
    </xf>
    <xf numFmtId="173" fontId="55" fillId="8" borderId="0" xfId="2" applyNumberFormat="1" applyFont="1" applyFill="1" applyBorder="1" applyAlignment="1">
      <alignment vertical="center"/>
    </xf>
    <xf numFmtId="164" fontId="56" fillId="8" borderId="0" xfId="1" applyNumberFormat="1" applyFont="1" applyFill="1" applyBorder="1" applyAlignment="1">
      <alignment horizontal="center" vertical="center"/>
    </xf>
    <xf numFmtId="44" fontId="56" fillId="8" borderId="0" xfId="1" applyNumberFormat="1" applyFont="1" applyFill="1" applyBorder="1" applyAlignment="1">
      <alignment horizontal="center" vertical="center"/>
    </xf>
    <xf numFmtId="9" fontId="56" fillId="8" borderId="0" xfId="2" applyNumberFormat="1" applyFont="1" applyFill="1" applyBorder="1" applyAlignment="1">
      <alignment vertical="center"/>
    </xf>
    <xf numFmtId="0" fontId="56" fillId="8" borderId="0" xfId="2" applyFont="1" applyFill="1" applyBorder="1" applyAlignment="1">
      <alignment horizontal="left" vertical="center" indent="1"/>
    </xf>
    <xf numFmtId="44" fontId="56" fillId="8" borderId="0" xfId="1" applyFont="1" applyFill="1" applyBorder="1" applyAlignment="1">
      <alignment horizontal="center" vertical="center"/>
    </xf>
    <xf numFmtId="3" fontId="56" fillId="8" borderId="0" xfId="2" applyNumberFormat="1" applyFont="1" applyFill="1" applyBorder="1" applyAlignment="1">
      <alignment horizontal="left" vertical="center"/>
    </xf>
    <xf numFmtId="164" fontId="56" fillId="8" borderId="0" xfId="1" applyNumberFormat="1" applyFont="1" applyFill="1" applyBorder="1" applyAlignment="1">
      <alignment vertical="center"/>
    </xf>
    <xf numFmtId="9" fontId="56" fillId="8" borderId="0" xfId="2" quotePrefix="1" applyNumberFormat="1" applyFont="1" applyFill="1" applyBorder="1"/>
    <xf numFmtId="9" fontId="56" fillId="8" borderId="0" xfId="2" applyNumberFormat="1" applyFont="1" applyFill="1" applyBorder="1" applyAlignment="1">
      <alignment horizontal="center" vertical="center"/>
    </xf>
    <xf numFmtId="164" fontId="56" fillId="8" borderId="0" xfId="1" quotePrefix="1" applyNumberFormat="1" applyFont="1" applyFill="1" applyBorder="1" applyAlignment="1">
      <alignment horizontal="center"/>
    </xf>
    <xf numFmtId="169" fontId="56" fillId="8" borderId="0" xfId="6" applyNumberFormat="1" applyFont="1" applyFill="1" applyBorder="1" applyAlignment="1">
      <alignment horizontal="center" vertical="center"/>
    </xf>
    <xf numFmtId="169" fontId="44" fillId="8" borderId="0" xfId="6" applyNumberFormat="1" applyFont="1" applyFill="1" applyBorder="1" applyAlignment="1">
      <alignment horizontal="center" vertical="center"/>
    </xf>
    <xf numFmtId="0" fontId="56" fillId="8" borderId="0" xfId="2" applyFont="1" applyFill="1" applyBorder="1" applyAlignment="1">
      <alignment vertical="center"/>
    </xf>
    <xf numFmtId="164" fontId="56" fillId="8" borderId="0" xfId="1" applyNumberFormat="1" applyFont="1" applyFill="1" applyBorder="1" applyAlignment="1">
      <alignment horizontal="left" vertical="center"/>
    </xf>
    <xf numFmtId="170" fontId="56" fillId="8" borderId="0" xfId="2" applyNumberFormat="1" applyFont="1" applyFill="1" applyBorder="1" applyAlignment="1">
      <alignment horizontal="left" vertical="center" indent="1"/>
    </xf>
    <xf numFmtId="3" fontId="56" fillId="8" borderId="4" xfId="2" applyNumberFormat="1" applyFont="1" applyFill="1" applyBorder="1" applyAlignment="1">
      <alignment horizontal="center" vertical="center"/>
    </xf>
    <xf numFmtId="3" fontId="56" fillId="8" borderId="0" xfId="2" applyNumberFormat="1" applyFont="1" applyFill="1" applyBorder="1" applyAlignment="1">
      <alignment horizontal="center" vertical="center"/>
    </xf>
    <xf numFmtId="3" fontId="56" fillId="8" borderId="5" xfId="2" applyNumberFormat="1" applyFont="1" applyFill="1" applyBorder="1" applyAlignment="1">
      <alignment horizontal="center" vertical="center"/>
    </xf>
    <xf numFmtId="164" fontId="57" fillId="8" borderId="4" xfId="1" applyNumberFormat="1" applyFont="1" applyFill="1" applyBorder="1" applyAlignment="1">
      <alignment horizontal="center" vertical="center"/>
    </xf>
    <xf numFmtId="164" fontId="57" fillId="8" borderId="0" xfId="1" applyNumberFormat="1" applyFont="1" applyFill="1" applyBorder="1" applyAlignment="1">
      <alignment horizontal="center" vertical="center"/>
    </xf>
    <xf numFmtId="164" fontId="57" fillId="8" borderId="5" xfId="1" applyNumberFormat="1" applyFont="1" applyFill="1" applyBorder="1" applyAlignment="1">
      <alignment horizontal="center" vertical="center"/>
    </xf>
    <xf numFmtId="0" fontId="37" fillId="2" borderId="0" xfId="2" applyFont="1" applyFill="1" applyAlignment="1">
      <alignment vertical="center"/>
    </xf>
    <xf numFmtId="0" fontId="35" fillId="2" borderId="0" xfId="2" applyFont="1" applyFill="1" applyAlignment="1">
      <alignment vertical="center"/>
    </xf>
    <xf numFmtId="0" fontId="35" fillId="2" borderId="8" xfId="2" applyFont="1" applyFill="1" applyBorder="1" applyAlignment="1">
      <alignment vertical="center"/>
    </xf>
    <xf numFmtId="167" fontId="37" fillId="0" borderId="2" xfId="2" applyNumberFormat="1" applyFont="1" applyFill="1" applyBorder="1" applyAlignment="1">
      <alignment horizontal="center" vertical="center"/>
    </xf>
    <xf numFmtId="167" fontId="37" fillId="0" borderId="12" xfId="2" applyNumberFormat="1" applyFont="1" applyFill="1" applyBorder="1" applyAlignment="1">
      <alignment horizontal="center" vertical="center"/>
    </xf>
    <xf numFmtId="167" fontId="37" fillId="0" borderId="6" xfId="2" applyNumberFormat="1" applyFont="1" applyFill="1" applyBorder="1" applyAlignment="1">
      <alignment horizontal="center" vertical="center"/>
    </xf>
    <xf numFmtId="0" fontId="48" fillId="0" borderId="9" xfId="2" applyFont="1" applyFill="1" applyBorder="1" applyAlignment="1">
      <alignment vertical="center"/>
    </xf>
    <xf numFmtId="0" fontId="35" fillId="0" borderId="3" xfId="2" applyFont="1" applyFill="1" applyBorder="1"/>
    <xf numFmtId="0" fontId="35" fillId="0" borderId="14" xfId="2" applyFont="1" applyFill="1" applyBorder="1"/>
    <xf numFmtId="0" fontId="35" fillId="0" borderId="7" xfId="2" applyFont="1" applyFill="1" applyBorder="1"/>
    <xf numFmtId="0" fontId="35" fillId="0" borderId="1" xfId="2" applyFont="1" applyFill="1" applyBorder="1" applyAlignment="1">
      <alignment vertical="center"/>
    </xf>
    <xf numFmtId="3" fontId="35" fillId="0" borderId="2" xfId="2" applyNumberFormat="1" applyFont="1" applyFill="1" applyBorder="1" applyAlignment="1">
      <alignment horizontal="center"/>
    </xf>
    <xf numFmtId="3" fontId="35" fillId="0" borderId="12" xfId="2" applyNumberFormat="1" applyFont="1" applyFill="1" applyBorder="1" applyAlignment="1">
      <alignment horizontal="center"/>
    </xf>
    <xf numFmtId="3" fontId="35" fillId="0" borderId="6" xfId="2" applyNumberFormat="1" applyFont="1" applyFill="1" applyBorder="1" applyAlignment="1">
      <alignment horizontal="center"/>
    </xf>
    <xf numFmtId="0" fontId="35" fillId="0" borderId="9" xfId="2" applyFont="1" applyFill="1" applyBorder="1" applyAlignment="1">
      <alignment vertical="center"/>
    </xf>
    <xf numFmtId="0" fontId="43" fillId="0" borderId="9" xfId="2" applyFont="1" applyFill="1" applyBorder="1" applyAlignment="1">
      <alignment horizontal="left" vertical="center" indent="1"/>
    </xf>
    <xf numFmtId="0" fontId="48" fillId="0" borderId="4" xfId="2" applyFont="1" applyFill="1" applyBorder="1" applyAlignment="1">
      <alignment vertical="center"/>
    </xf>
    <xf numFmtId="3" fontId="35" fillId="0" borderId="9" xfId="2" applyNumberFormat="1" applyFont="1" applyFill="1" applyBorder="1" applyAlignment="1">
      <alignment horizontal="left" vertical="center"/>
    </xf>
    <xf numFmtId="3" fontId="35" fillId="0" borderId="12" xfId="2" applyNumberFormat="1" applyFont="1" applyFill="1" applyBorder="1" applyAlignment="1">
      <alignment horizontal="center" vertical="center"/>
    </xf>
    <xf numFmtId="3" fontId="35" fillId="0" borderId="6" xfId="2" applyNumberFormat="1" applyFont="1" applyFill="1" applyBorder="1" applyAlignment="1">
      <alignment horizontal="center" vertical="center"/>
    </xf>
    <xf numFmtId="3" fontId="35" fillId="0" borderId="2" xfId="2" applyNumberFormat="1" applyFont="1" applyFill="1" applyBorder="1" applyAlignment="1">
      <alignment horizontal="center" vertical="center"/>
    </xf>
    <xf numFmtId="0" fontId="44" fillId="0" borderId="9" xfId="2" applyFont="1" applyBorder="1" applyAlignment="1">
      <alignment vertical="center"/>
    </xf>
    <xf numFmtId="3" fontId="44" fillId="0" borderId="0" xfId="2" applyNumberFormat="1" applyFont="1" applyFill="1" applyBorder="1" applyAlignment="1">
      <alignment horizontal="center" vertical="center"/>
    </xf>
    <xf numFmtId="3" fontId="44" fillId="0" borderId="4" xfId="2" applyNumberFormat="1" applyFont="1" applyFill="1" applyBorder="1" applyAlignment="1">
      <alignment horizontal="center" vertical="center"/>
    </xf>
    <xf numFmtId="3" fontId="44" fillId="0" borderId="5" xfId="2" applyNumberFormat="1" applyFont="1" applyFill="1" applyBorder="1" applyAlignment="1">
      <alignment horizontal="center" vertical="center"/>
    </xf>
    <xf numFmtId="0" fontId="44" fillId="0" borderId="13" xfId="2" applyFont="1" applyBorder="1" applyAlignment="1">
      <alignment vertical="center"/>
    </xf>
    <xf numFmtId="3" fontId="44" fillId="0" borderId="15" xfId="2" applyNumberFormat="1" applyFont="1" applyFill="1" applyBorder="1" applyAlignment="1">
      <alignment horizontal="center" vertical="center"/>
    </xf>
    <xf numFmtId="3" fontId="44" fillId="0" borderId="11" xfId="2" applyNumberFormat="1" applyFont="1" applyFill="1" applyBorder="1" applyAlignment="1">
      <alignment horizontal="center" vertical="center"/>
    </xf>
    <xf numFmtId="3" fontId="44" fillId="0" borderId="10" xfId="2" applyNumberFormat="1" applyFont="1" applyFill="1" applyBorder="1" applyAlignment="1">
      <alignment horizontal="center" vertical="center"/>
    </xf>
    <xf numFmtId="0" fontId="35" fillId="0" borderId="8" xfId="2" applyFont="1" applyFill="1" applyBorder="1" applyAlignment="1">
      <alignment vertical="center"/>
    </xf>
    <xf numFmtId="0" fontId="35" fillId="2" borderId="14" xfId="2" applyFont="1" applyFill="1" applyBorder="1" applyAlignment="1">
      <alignment vertical="center"/>
    </xf>
    <xf numFmtId="0" fontId="35" fillId="2" borderId="7" xfId="2" applyFont="1" applyFill="1" applyBorder="1" applyAlignment="1">
      <alignment vertical="center"/>
    </xf>
    <xf numFmtId="175" fontId="37" fillId="0" borderId="12" xfId="2" applyNumberFormat="1" applyFont="1" applyFill="1" applyBorder="1" applyAlignment="1">
      <alignment horizontal="center" vertical="center"/>
    </xf>
    <xf numFmtId="174" fontId="35" fillId="0" borderId="4" xfId="42" applyNumberFormat="1" applyFont="1" applyFill="1" applyBorder="1" applyAlignment="1">
      <alignment vertical="center"/>
    </xf>
    <xf numFmtId="174" fontId="35" fillId="0" borderId="5" xfId="42" applyNumberFormat="1" applyFont="1" applyFill="1" applyBorder="1" applyAlignment="1">
      <alignment vertical="center"/>
    </xf>
    <xf numFmtId="174" fontId="35" fillId="2" borderId="0" xfId="42" applyNumberFormat="1" applyFont="1" applyFill="1" applyBorder="1" applyAlignment="1">
      <alignment vertical="center"/>
    </xf>
    <xf numFmtId="174" fontId="35" fillId="2" borderId="4" xfId="42" applyNumberFormat="1" applyFont="1" applyFill="1" applyBorder="1" applyAlignment="1">
      <alignment vertical="center"/>
    </xf>
    <xf numFmtId="174" fontId="35" fillId="2" borderId="5" xfId="42" applyNumberFormat="1" applyFont="1" applyFill="1" applyBorder="1" applyAlignment="1">
      <alignment vertical="center"/>
    </xf>
    <xf numFmtId="0" fontId="35" fillId="2" borderId="4" xfId="2" applyFont="1" applyFill="1" applyBorder="1" applyAlignment="1">
      <alignment vertical="center"/>
    </xf>
    <xf numFmtId="0" fontId="35" fillId="0" borderId="13" xfId="2" applyFont="1" applyFill="1" applyBorder="1" applyAlignment="1">
      <alignment vertical="center"/>
    </xf>
    <xf numFmtId="0" fontId="35" fillId="2" borderId="11" xfId="2" applyFont="1" applyFill="1" applyBorder="1" applyAlignment="1">
      <alignment vertical="center"/>
    </xf>
    <xf numFmtId="0" fontId="38" fillId="0" borderId="19" xfId="2" applyFont="1" applyFill="1" applyBorder="1" applyAlignment="1">
      <alignment horizontal="center" vertical="center"/>
    </xf>
    <xf numFmtId="0" fontId="37" fillId="2" borderId="0" xfId="2" quotePrefix="1" applyFont="1" applyFill="1" applyBorder="1" applyAlignment="1">
      <alignment horizontal="center" vertical="center"/>
    </xf>
    <xf numFmtId="0" fontId="42" fillId="17" borderId="20" xfId="2" applyFont="1" applyFill="1" applyBorder="1" applyAlignment="1">
      <alignment horizontal="center" vertical="center" textRotation="90" wrapText="1"/>
    </xf>
    <xf numFmtId="0" fontId="42" fillId="17" borderId="25" xfId="2" applyFont="1" applyFill="1" applyBorder="1" applyAlignment="1">
      <alignment horizontal="center" vertical="center" textRotation="90" wrapText="1"/>
    </xf>
    <xf numFmtId="0" fontId="42" fillId="17" borderId="27" xfId="2" applyFont="1" applyFill="1" applyBorder="1" applyAlignment="1">
      <alignment horizontal="center" vertical="center" textRotation="90" wrapText="1"/>
    </xf>
    <xf numFmtId="0" fontId="5" fillId="4" borderId="2" xfId="2" applyFont="1" applyFill="1" applyBorder="1" applyAlignment="1">
      <alignment horizontal="center"/>
    </xf>
    <xf numFmtId="0" fontId="5" fillId="4" borderId="12" xfId="2" applyFont="1" applyFill="1" applyBorder="1" applyAlignment="1">
      <alignment horizontal="center"/>
    </xf>
    <xf numFmtId="0" fontId="5" fillId="4" borderId="6" xfId="2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14" fillId="0" borderId="0" xfId="20"/>
    <xf numFmtId="0" fontId="21" fillId="0" borderId="0" xfId="20" applyFont="1" applyAlignment="1">
      <alignment horizontal="center"/>
    </xf>
    <xf numFmtId="0" fontId="18" fillId="0" borderId="0" xfId="20" applyFont="1" applyAlignment="1">
      <alignment horizontal="center"/>
    </xf>
  </cellXfs>
  <cellStyles count="45">
    <cellStyle name="Comma" xfId="42" builtinId="3"/>
    <cellStyle name="Comma 2" xfId="3" xr:uid="{00000000-0005-0000-0000-000000000000}"/>
    <cellStyle name="Comma 3" xfId="4" xr:uid="{00000000-0005-0000-0000-000001000000}"/>
    <cellStyle name="Comma 4" xfId="5" xr:uid="{00000000-0005-0000-0000-000002000000}"/>
    <cellStyle name="Currency" xfId="1" builtinId="4"/>
    <cellStyle name="Currency 2" xfId="6" xr:uid="{00000000-0005-0000-0000-000004000000}"/>
    <cellStyle name="Currency 2 2" xfId="7" xr:uid="{00000000-0005-0000-0000-000005000000}"/>
    <cellStyle name="Currency 3" xfId="8" xr:uid="{00000000-0005-0000-0000-000006000000}"/>
    <cellStyle name="Currency 4" xfId="9" xr:uid="{00000000-0005-0000-0000-000007000000}"/>
    <cellStyle name="Followed Hyperlink" xfId="17" builtinId="9" hidden="1"/>
    <cellStyle name="Followed Hyperlink" xfId="19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6" builtinId="8" hidden="1"/>
    <cellStyle name="Hyperlink" xfId="18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/>
    <cellStyle name="Normal" xfId="0" builtinId="0"/>
    <cellStyle name="Normal 2" xfId="2" xr:uid="{00000000-0005-0000-0000-000021000000}"/>
    <cellStyle name="Normal 2 2" xfId="10" xr:uid="{00000000-0005-0000-0000-000022000000}"/>
    <cellStyle name="Normal 2 2 2" xfId="44" xr:uid="{925CA269-0365-4AB3-AFEF-71D93949AA47}"/>
    <cellStyle name="Normal 3" xfId="11" xr:uid="{00000000-0005-0000-0000-000023000000}"/>
    <cellStyle name="Normal 3 2" xfId="12" xr:uid="{00000000-0005-0000-0000-000024000000}"/>
    <cellStyle name="Normal 4" xfId="13" xr:uid="{00000000-0005-0000-0000-000025000000}"/>
    <cellStyle name="Normal 5" xfId="20" xr:uid="{00000000-0005-0000-0000-000026000000}"/>
    <cellStyle name="Percent" xfId="21" builtinId="5"/>
    <cellStyle name="Percent 2" xfId="14" xr:uid="{00000000-0005-0000-0000-000028000000}"/>
    <cellStyle name="Percent 3" xfId="15" xr:uid="{00000000-0005-0000-0000-000029000000}"/>
  </cellStyles>
  <dxfs count="0"/>
  <tableStyles count="0" defaultTableStyle="TableStyleMedium9" defaultPivotStyle="PivotStyleMedium7"/>
  <colors>
    <mruColors>
      <color rgb="FF4791CE"/>
      <color rgb="FF202EE5"/>
      <color rgb="FFFF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77"/>
                <a:ea typeface="+mj-ea"/>
                <a:cs typeface="+mj-cs"/>
              </a:defRPr>
            </a:pPr>
            <a:r>
              <a:rPr lang="en-US"/>
              <a:t>MONTHLY REVENUE BREAKDOWN ($000)</a:t>
            </a:r>
          </a:p>
        </c:rich>
      </c:tx>
      <c:layout>
        <c:manualLayout>
          <c:xMode val="edge"/>
          <c:yMode val="edge"/>
          <c:x val="0.19964113860767399"/>
          <c:y val="6.8162510936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Lato" panose="020F0502020204030203" pitchFamily="34" charset="77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3324584427"/>
          <c:y val="0.20220341207349099"/>
          <c:w val="0.788317710286214"/>
          <c:h val="0.56870926290463697"/>
        </c:manualLayout>
      </c:layout>
      <c:areaChart>
        <c:grouping val="stacked"/>
        <c:varyColors val="0"/>
        <c:ser>
          <c:idx val="0"/>
          <c:order val="0"/>
          <c:tx>
            <c:strRef>
              <c:f>Graphs!$B$64</c:f>
              <c:strCache>
                <c:ptCount val="1"/>
                <c:pt idx="0">
                  <c:v>Software Subscription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53000"/>
                  </a:schemeClr>
                </a:gs>
                <a:gs pos="0">
                  <a:schemeClr val="accent1">
                    <a:shade val="53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Graphs!$C$63:$BJ$63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Graphs!$C$64:$BJ$64</c:f>
              <c:numCache>
                <c:formatCode>_("$"* #,##0_);_("$"* \(#,##0\);_("$"* "-"??_);_(@_)</c:formatCode>
                <c:ptCount val="60"/>
                <c:pt idx="0">
                  <c:v>57300</c:v>
                </c:pt>
                <c:pt idx="1">
                  <c:v>95840</c:v>
                </c:pt>
                <c:pt idx="2">
                  <c:v>126672</c:v>
                </c:pt>
                <c:pt idx="3">
                  <c:v>151337.60000000001</c:v>
                </c:pt>
                <c:pt idx="4">
                  <c:v>171070.08000000002</c:v>
                </c:pt>
                <c:pt idx="5">
                  <c:v>186856.06400000001</c:v>
                </c:pt>
                <c:pt idx="6">
                  <c:v>199484.8512</c:v>
                </c:pt>
                <c:pt idx="7">
                  <c:v>209587.88095999998</c:v>
                </c:pt>
                <c:pt idx="8">
                  <c:v>217670.304768</c:v>
                </c:pt>
                <c:pt idx="9">
                  <c:v>224136.24381439999</c:v>
                </c:pt>
                <c:pt idx="10">
                  <c:v>229308.99505152</c:v>
                </c:pt>
                <c:pt idx="11">
                  <c:v>233447.19604121603</c:v>
                </c:pt>
                <c:pt idx="12">
                  <c:v>315433.53251627012</c:v>
                </c:pt>
                <c:pt idx="13">
                  <c:v>362346.82601301611</c:v>
                </c:pt>
                <c:pt idx="14">
                  <c:v>399877.46081041289</c:v>
                </c:pt>
                <c:pt idx="15">
                  <c:v>429901.96864833031</c:v>
                </c:pt>
                <c:pt idx="16">
                  <c:v>453921.57491866424</c:v>
                </c:pt>
                <c:pt idx="17">
                  <c:v>473137.25993493141</c:v>
                </c:pt>
                <c:pt idx="18">
                  <c:v>488509.8079479452</c:v>
                </c:pt>
                <c:pt idx="19">
                  <c:v>500807.84635835618</c:v>
                </c:pt>
                <c:pt idx="20">
                  <c:v>510646.27708668495</c:v>
                </c:pt>
                <c:pt idx="21">
                  <c:v>518517.021669348</c:v>
                </c:pt>
                <c:pt idx="22">
                  <c:v>524813.61733547843</c:v>
                </c:pt>
                <c:pt idx="23">
                  <c:v>529850.89386838267</c:v>
                </c:pt>
                <c:pt idx="24">
                  <c:v>632715.47225374321</c:v>
                </c:pt>
                <c:pt idx="25">
                  <c:v>706529.52066013752</c:v>
                </c:pt>
                <c:pt idx="26">
                  <c:v>765580.75938525284</c:v>
                </c:pt>
                <c:pt idx="27">
                  <c:v>812821.75036534516</c:v>
                </c:pt>
                <c:pt idx="28">
                  <c:v>850614.54314941913</c:v>
                </c:pt>
                <c:pt idx="29">
                  <c:v>880848.77737667831</c:v>
                </c:pt>
                <c:pt idx="30">
                  <c:v>905036.16475848563</c:v>
                </c:pt>
                <c:pt idx="31">
                  <c:v>924386.07466393139</c:v>
                </c:pt>
                <c:pt idx="32">
                  <c:v>939866.00258828804</c:v>
                </c:pt>
                <c:pt idx="33">
                  <c:v>952249.94492777344</c:v>
                </c:pt>
                <c:pt idx="34">
                  <c:v>962157.09879936161</c:v>
                </c:pt>
                <c:pt idx="35">
                  <c:v>970082.8218966322</c:v>
                </c:pt>
                <c:pt idx="36">
                  <c:v>1341799.1211291903</c:v>
                </c:pt>
                <c:pt idx="37">
                  <c:v>1623650.8353648908</c:v>
                </c:pt>
                <c:pt idx="38">
                  <c:v>1849132.2067534511</c:v>
                </c:pt>
                <c:pt idx="39">
                  <c:v>2029517.3038642996</c:v>
                </c:pt>
                <c:pt idx="40">
                  <c:v>2173825.381552978</c:v>
                </c:pt>
                <c:pt idx="41">
                  <c:v>2289271.843703921</c:v>
                </c:pt>
                <c:pt idx="42">
                  <c:v>2381629.0134246754</c:v>
                </c:pt>
                <c:pt idx="43">
                  <c:v>2455514.7492012791</c:v>
                </c:pt>
                <c:pt idx="44">
                  <c:v>2514623.3378225616</c:v>
                </c:pt>
                <c:pt idx="45">
                  <c:v>2561910.2087195879</c:v>
                </c:pt>
                <c:pt idx="46">
                  <c:v>2599739.705437209</c:v>
                </c:pt>
                <c:pt idx="47">
                  <c:v>2630003.302811306</c:v>
                </c:pt>
                <c:pt idx="48">
                  <c:v>3044204.4332135152</c:v>
                </c:pt>
                <c:pt idx="49">
                  <c:v>3480765.4696477349</c:v>
                </c:pt>
                <c:pt idx="50">
                  <c:v>3830014.298795111</c:v>
                </c:pt>
                <c:pt idx="51">
                  <c:v>4109413.362113012</c:v>
                </c:pt>
                <c:pt idx="52">
                  <c:v>4332932.6127673332</c:v>
                </c:pt>
                <c:pt idx="53">
                  <c:v>4511748.013290789</c:v>
                </c:pt>
                <c:pt idx="54">
                  <c:v>4654800.3337095547</c:v>
                </c:pt>
                <c:pt idx="55">
                  <c:v>4769242.190044567</c:v>
                </c:pt>
                <c:pt idx="56">
                  <c:v>4860795.6751125772</c:v>
                </c:pt>
                <c:pt idx="57">
                  <c:v>4934038.4631669847</c:v>
                </c:pt>
                <c:pt idx="58">
                  <c:v>4992632.6936105108</c:v>
                </c:pt>
                <c:pt idx="59">
                  <c:v>5039508.0779653322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D-4347-A269-D7BAD3286232}"/>
            </c:ext>
          </c:extLst>
        </c:ser>
        <c:ser>
          <c:idx val="1"/>
          <c:order val="1"/>
          <c:tx>
            <c:strRef>
              <c:f>Graphs!$B$65</c:f>
              <c:strCache>
                <c:ptCount val="1"/>
                <c:pt idx="0">
                  <c:v>Subscription Add-on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76000"/>
                  </a:schemeClr>
                </a:gs>
                <a:gs pos="0">
                  <a:schemeClr val="accent1">
                    <a:shade val="76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Graphs!$C$63:$BJ$63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Graphs!$C$65:$BJ$65</c:f>
              <c:numCache>
                <c:formatCode>_("$"* #,##0_);_("$"* \(#,##0\);_("$"* "-"??_);_(@_)</c:formatCode>
                <c:ptCount val="60"/>
                <c:pt idx="0">
                  <c:v>2292</c:v>
                </c:pt>
                <c:pt idx="1">
                  <c:v>3833.6</c:v>
                </c:pt>
                <c:pt idx="2">
                  <c:v>5066.88</c:v>
                </c:pt>
                <c:pt idx="3">
                  <c:v>6053.5039999999999</c:v>
                </c:pt>
                <c:pt idx="4">
                  <c:v>6842.8032000000003</c:v>
                </c:pt>
                <c:pt idx="5">
                  <c:v>7474.2425600000006</c:v>
                </c:pt>
                <c:pt idx="6">
                  <c:v>7979.3940480000001</c:v>
                </c:pt>
                <c:pt idx="7">
                  <c:v>8383.5152383999994</c:v>
                </c:pt>
                <c:pt idx="8">
                  <c:v>8706.8121907200002</c:v>
                </c:pt>
                <c:pt idx="9">
                  <c:v>8965.4497525759998</c:v>
                </c:pt>
                <c:pt idx="10">
                  <c:v>9172.3598020608006</c:v>
                </c:pt>
                <c:pt idx="11">
                  <c:v>9337.8878416486405</c:v>
                </c:pt>
                <c:pt idx="12">
                  <c:v>12617.341300650804</c:v>
                </c:pt>
                <c:pt idx="13">
                  <c:v>14493.873040520644</c:v>
                </c:pt>
                <c:pt idx="14">
                  <c:v>15995.098432416515</c:v>
                </c:pt>
                <c:pt idx="15">
                  <c:v>17196.07874593321</c:v>
                </c:pt>
                <c:pt idx="16">
                  <c:v>18156.862996746568</c:v>
                </c:pt>
                <c:pt idx="17">
                  <c:v>18925.490397397258</c:v>
                </c:pt>
                <c:pt idx="18">
                  <c:v>19540.392317917805</c:v>
                </c:pt>
                <c:pt idx="19">
                  <c:v>20032.313854334247</c:v>
                </c:pt>
                <c:pt idx="20">
                  <c:v>20425.851083467398</c:v>
                </c:pt>
                <c:pt idx="21">
                  <c:v>20740.680866773917</c:v>
                </c:pt>
                <c:pt idx="22">
                  <c:v>20992.544693419135</c:v>
                </c:pt>
                <c:pt idx="23">
                  <c:v>21194.035754735305</c:v>
                </c:pt>
                <c:pt idx="24">
                  <c:v>27293.608607024216</c:v>
                </c:pt>
                <c:pt idx="25">
                  <c:v>30477.744028476522</c:v>
                </c:pt>
                <c:pt idx="26">
                  <c:v>33025.052365638359</c:v>
                </c:pt>
                <c:pt idx="27">
                  <c:v>35062.899035367831</c:v>
                </c:pt>
                <c:pt idx="28">
                  <c:v>36693.176371151414</c:v>
                </c:pt>
                <c:pt idx="29">
                  <c:v>37997.398239778282</c:v>
                </c:pt>
                <c:pt idx="30">
                  <c:v>39040.775734679766</c:v>
                </c:pt>
                <c:pt idx="31">
                  <c:v>39875.477730600964</c:v>
                </c:pt>
                <c:pt idx="32">
                  <c:v>40543.239327337913</c:v>
                </c:pt>
                <c:pt idx="33">
                  <c:v>41077.448604727477</c:v>
                </c:pt>
                <c:pt idx="34">
                  <c:v>41504.816026639128</c:v>
                </c:pt>
                <c:pt idx="35">
                  <c:v>41846.709964168447</c:v>
                </c:pt>
                <c:pt idx="36">
                  <c:v>62421.258614622086</c:v>
                </c:pt>
                <c:pt idx="37">
                  <c:v>75533.160737851518</c:v>
                </c:pt>
                <c:pt idx="38">
                  <c:v>86022.682436435076</c:v>
                </c:pt>
                <c:pt idx="39">
                  <c:v>94414.299795301922</c:v>
                </c:pt>
                <c:pt idx="40">
                  <c:v>101127.59368239538</c:v>
                </c:pt>
                <c:pt idx="41">
                  <c:v>106498.22879207015</c:v>
                </c:pt>
                <c:pt idx="42">
                  <c:v>110794.73687980998</c:v>
                </c:pt>
                <c:pt idx="43">
                  <c:v>114231.94335000185</c:v>
                </c:pt>
                <c:pt idx="44">
                  <c:v>116981.70852615533</c:v>
                </c:pt>
                <c:pt idx="45">
                  <c:v>119181.52066707813</c:v>
                </c:pt>
                <c:pt idx="46">
                  <c:v>120941.37037981635</c:v>
                </c:pt>
                <c:pt idx="47">
                  <c:v>122349.25015000693</c:v>
                </c:pt>
                <c:pt idx="48">
                  <c:v>163978.87859354459</c:v>
                </c:pt>
                <c:pt idx="49">
                  <c:v>187494.64133637413</c:v>
                </c:pt>
                <c:pt idx="50">
                  <c:v>206307.25153063779</c:v>
                </c:pt>
                <c:pt idx="51">
                  <c:v>221357.33968604871</c:v>
                </c:pt>
                <c:pt idx="52">
                  <c:v>233397.41021037745</c:v>
                </c:pt>
                <c:pt idx="53">
                  <c:v>243029.46662984043</c:v>
                </c:pt>
                <c:pt idx="54">
                  <c:v>250735.11176541084</c:v>
                </c:pt>
                <c:pt idx="55">
                  <c:v>256899.62787386717</c:v>
                </c:pt>
                <c:pt idx="56">
                  <c:v>261831.24076063224</c:v>
                </c:pt>
                <c:pt idx="57">
                  <c:v>265776.53107004426</c:v>
                </c:pt>
                <c:pt idx="58">
                  <c:v>268932.76331757387</c:v>
                </c:pt>
                <c:pt idx="59">
                  <c:v>271457.74911559757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D-4347-A269-D7BAD3286232}"/>
            </c:ext>
          </c:extLst>
        </c:ser>
        <c:ser>
          <c:idx val="2"/>
          <c:order val="2"/>
          <c:tx>
            <c:strRef>
              <c:f>Graphs!$B$66</c:f>
              <c:strCache>
                <c:ptCount val="1"/>
                <c:pt idx="0">
                  <c:v>Stream 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Graphs!$C$63:$BJ$63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Graphs!$C$66:$BJ$66</c:f>
              <c:numCache>
                <c:formatCode>_("$"* #,##0_);_("$"* \(#,##0\);_("$"* "-"??_);_(@_)</c:formatCode>
                <c:ptCount val="6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1-4138-B544-4FD81F7C3DA3}"/>
            </c:ext>
          </c:extLst>
        </c:ser>
        <c:ser>
          <c:idx val="3"/>
          <c:order val="3"/>
          <c:tx>
            <c:strRef>
              <c:f>Graphs!$B$67</c:f>
              <c:strCache>
                <c:ptCount val="1"/>
                <c:pt idx="0">
                  <c:v>Stream 4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77000"/>
                  </a:schemeClr>
                </a:gs>
                <a:gs pos="0">
                  <a:schemeClr val="accent1">
                    <a:tint val="77000"/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Graphs!$C$63:$BJ$63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Graphs!$C$67:$BJ$67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2C2-AC43-D620458E432C}"/>
            </c:ext>
          </c:extLst>
        </c:ser>
        <c:ser>
          <c:idx val="4"/>
          <c:order val="4"/>
          <c:tx>
            <c:strRef>
              <c:f>Graphs!$B$68</c:f>
              <c:strCache>
                <c:ptCount val="1"/>
                <c:pt idx="0">
                  <c:v>Stream 5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54000"/>
                  </a:schemeClr>
                </a:gs>
                <a:gs pos="0">
                  <a:schemeClr val="accent1">
                    <a:tint val="54000"/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Graphs!$C$63:$BJ$63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Graphs!$C$68:$BJ$68</c:f>
              <c:numCache>
                <c:formatCode>_("$"* #,##0_);_("$"* \(#,##0\);_("$"* "-"??_);_(@_)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2C2-AC43-D620458E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>
                  <a:alpha val="20000"/>
                </a:schemeClr>
              </a:solidFill>
              <a:prstDash val="solid"/>
              <a:round/>
            </a:ln>
            <a:effectLst/>
          </c:spPr>
        </c:dropLines>
        <c:axId val="670536528"/>
        <c:axId val="670538848"/>
      </c:areaChart>
      <c:dateAx>
        <c:axId val="67053652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accent4"/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ysClr val="windowText" lastClr="000000"/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endParaRPr lang="en-US"/>
          </a:p>
        </c:txPr>
        <c:crossAx val="670538848"/>
        <c:crosses val="autoZero"/>
        <c:auto val="1"/>
        <c:lblOffset val="100"/>
        <c:baseTimeUnit val="months"/>
        <c:majorUnit val="3"/>
        <c:minorUnit val="3"/>
      </c:dateAx>
      <c:valAx>
        <c:axId val="6705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endParaRPr lang="en-US"/>
          </a:p>
        </c:txPr>
        <c:crossAx val="67053652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2122808206642537E-2"/>
          <c:y val="0.14336154532457449"/>
          <c:w val="0.80899300781052896"/>
          <c:h val="4.8627778783699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ysClr val="windowText" lastClr="000000"/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r>
              <a:rPr lang="en-US" sz="1800" b="1"/>
              <a:t>HEADCOUNT</a:t>
            </a:r>
          </a:p>
        </c:rich>
      </c:tx>
      <c:layout>
        <c:manualLayout>
          <c:xMode val="edge"/>
          <c:yMode val="edge"/>
          <c:x val="0.38780105611798499"/>
          <c:y val="6.4018810148731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ysClr val="windowText" lastClr="000000"/>
              </a:solidFill>
              <a:latin typeface="Lato" panose="020F0502020204030203" pitchFamily="34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65004374453"/>
          <c:y val="0.189540463692039"/>
          <c:w val="0.78818069616298003"/>
          <c:h val="0.58541776027996495"/>
        </c:manualLayout>
      </c:layout>
      <c:areaChart>
        <c:grouping val="stacked"/>
        <c:varyColors val="0"/>
        <c:ser>
          <c:idx val="0"/>
          <c:order val="0"/>
          <c:tx>
            <c:strRef>
              <c:f>Graphs!$B$72</c:f>
              <c:strCache>
                <c:ptCount val="1"/>
                <c:pt idx="0">
                  <c:v>Executive &amp; Admin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Graphs!$C$71:$BJ$71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Graphs!$C$72:$BJ$72</c:f>
              <c:numCache>
                <c:formatCode>#,##0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9-4DAA-90EC-741EB213E7CE}"/>
            </c:ext>
          </c:extLst>
        </c:ser>
        <c:ser>
          <c:idx val="1"/>
          <c:order val="1"/>
          <c:tx>
            <c:strRef>
              <c:f>Graphs!$B$73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numRef>
              <c:f>Graphs!$C$71:$BJ$71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Graphs!$C$73:$BJ$73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24</c:v>
                </c:pt>
                <c:pt idx="45">
                  <c:v>26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9-4DAA-90EC-741EB213E7CE}"/>
            </c:ext>
          </c:extLst>
        </c:ser>
        <c:ser>
          <c:idx val="2"/>
          <c:order val="2"/>
          <c:tx>
            <c:strRef>
              <c:f>Graphs!$B$74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numRef>
              <c:f>Graphs!$C$71:$BJ$71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Graphs!$C$74:$BJ$74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9-4DAA-90EC-741EB213E7CE}"/>
            </c:ext>
          </c:extLst>
        </c:ser>
        <c:ser>
          <c:idx val="3"/>
          <c:order val="3"/>
          <c:tx>
            <c:strRef>
              <c:f>Graphs!$B$75</c:f>
              <c:strCache>
                <c:ptCount val="1"/>
                <c:pt idx="0">
                  <c:v>Customer Service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numRef>
              <c:f>Graphs!$C$71:$BJ$71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Graphs!$C$75:$BJ$75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9-4DAA-90EC-741EB213E7CE}"/>
            </c:ext>
          </c:extLst>
        </c:ser>
        <c:ser>
          <c:idx val="4"/>
          <c:order val="4"/>
          <c:tx>
            <c:strRef>
              <c:f>Graphs!$B$76</c:f>
              <c:strCache>
                <c:ptCount val="1"/>
                <c:pt idx="0">
                  <c:v>Corporate Operations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Graphs!$C$71:$BJ$71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Graphs!$C$76:$BJ$76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9-4DAA-90EC-741EB213E7CE}"/>
            </c:ext>
          </c:extLst>
        </c:ser>
        <c:ser>
          <c:idx val="5"/>
          <c:order val="5"/>
          <c:tx>
            <c:strRef>
              <c:f>Graphs!$B$77</c:f>
              <c:strCache>
                <c:ptCount val="1"/>
                <c:pt idx="0">
                  <c:v>Engineering &amp; Product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Graphs!$C$71:$BJ$71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Graphs!$C$77:$BJ$77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25</c:v>
                </c:pt>
                <c:pt idx="50">
                  <c:v>27</c:v>
                </c:pt>
                <c:pt idx="51">
                  <c:v>29</c:v>
                </c:pt>
                <c:pt idx="52">
                  <c:v>31</c:v>
                </c:pt>
                <c:pt idx="53">
                  <c:v>33</c:v>
                </c:pt>
                <c:pt idx="54">
                  <c:v>35</c:v>
                </c:pt>
                <c:pt idx="55">
                  <c:v>37</c:v>
                </c:pt>
                <c:pt idx="56">
                  <c:v>39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7-0945-9F91-4AB06B1B1E89}"/>
            </c:ext>
          </c:extLst>
        </c:ser>
        <c:ser>
          <c:idx val="6"/>
          <c:order val="6"/>
          <c:tx>
            <c:strRef>
              <c:f>Graphs!$B$78</c:f>
              <c:strCache>
                <c:ptCount val="1"/>
                <c:pt idx="0">
                  <c:v>Contractors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cat>
            <c:numRef>
              <c:f>Graphs!$C$71:$BJ$71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Graphs!$C$78:$BJ$78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B-46F7-9991-849EF70A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accent6">
                  <a:alpha val="20000"/>
                </a:schemeClr>
              </a:solidFill>
              <a:prstDash val="solid"/>
            </a:ln>
            <a:effectLst/>
          </c:spPr>
        </c:dropLines>
        <c:axId val="667729424"/>
        <c:axId val="667731744"/>
      </c:areaChart>
      <c:dateAx>
        <c:axId val="66772942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endParaRPr lang="en-US"/>
          </a:p>
        </c:txPr>
        <c:crossAx val="667731744"/>
        <c:crosses val="autoZero"/>
        <c:auto val="1"/>
        <c:lblOffset val="100"/>
        <c:baseTimeUnit val="months"/>
        <c:majorUnit val="3"/>
        <c:minorUnit val="3"/>
      </c:dateAx>
      <c:valAx>
        <c:axId val="6677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endParaRPr lang="en-US"/>
          </a:p>
        </c:txPr>
        <c:crossAx val="66772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3128358955101"/>
          <c:y val="0.116111111111111"/>
          <c:w val="0.78337184456682185"/>
          <c:h val="9.2866217169428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r>
              <a:rPr lang="en-US" sz="1800" b="1"/>
              <a:t>CASH FLOWS ($000)</a:t>
            </a:r>
          </a:p>
        </c:rich>
      </c:tx>
      <c:layout>
        <c:manualLayout>
          <c:xMode val="edge"/>
          <c:yMode val="edge"/>
          <c:x val="0.359925478065242"/>
          <c:y val="7.0550087489063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5475565554301"/>
          <c:y val="0.206207130358705"/>
          <c:w val="0.78006077365329296"/>
          <c:h val="0.571528871391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Graphs!$B$84</c:f>
              <c:strCache>
                <c:ptCount val="1"/>
                <c:pt idx="0">
                  <c:v>Cash Burn / Generation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Graphs!$C$83:$BJ$83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Graphs!$C$84:$BJ$84</c:f>
              <c:numCache>
                <c:formatCode>#,##0</c:formatCode>
                <c:ptCount val="60"/>
                <c:pt idx="0">
                  <c:v>-128479.66666666669</c:v>
                </c:pt>
                <c:pt idx="1">
                  <c:v>-107663.06666666668</c:v>
                </c:pt>
                <c:pt idx="2">
                  <c:v>-91008.786666666681</c:v>
                </c:pt>
                <c:pt idx="3">
                  <c:v>-77684.362666666697</c:v>
                </c:pt>
                <c:pt idx="4">
                  <c:v>-67023.823466666683</c:v>
                </c:pt>
                <c:pt idx="5">
                  <c:v>-58494.392106666652</c:v>
                </c:pt>
                <c:pt idx="6">
                  <c:v>-51669.847018666682</c:v>
                </c:pt>
                <c:pt idx="7">
                  <c:v>-103167.54428160004</c:v>
                </c:pt>
                <c:pt idx="8">
                  <c:v>-132089.70209194667</c:v>
                </c:pt>
                <c:pt idx="9">
                  <c:v>-159593.09500689068</c:v>
                </c:pt>
                <c:pt idx="10">
                  <c:v>-174586.47600551252</c:v>
                </c:pt>
                <c:pt idx="11">
                  <c:v>-249301.01413774333</c:v>
                </c:pt>
                <c:pt idx="12">
                  <c:v>-183907.22179088875</c:v>
                </c:pt>
                <c:pt idx="13">
                  <c:v>-194497.44409937761</c:v>
                </c:pt>
                <c:pt idx="14">
                  <c:v>-188095.2886128354</c:v>
                </c:pt>
                <c:pt idx="15">
                  <c:v>-182431.56422360166</c:v>
                </c:pt>
                <c:pt idx="16">
                  <c:v>-205842.25137888134</c:v>
                </c:pt>
                <c:pt idx="17">
                  <c:v>-279634.80110310501</c:v>
                </c:pt>
                <c:pt idx="18">
                  <c:v>-271021.17421581736</c:v>
                </c:pt>
                <c:pt idx="19">
                  <c:v>-264129.27270598715</c:v>
                </c:pt>
                <c:pt idx="20">
                  <c:v>-258614.75149812299</c:v>
                </c:pt>
                <c:pt idx="21">
                  <c:v>-254202.13453183166</c:v>
                </c:pt>
                <c:pt idx="22">
                  <c:v>-287537.70762546547</c:v>
                </c:pt>
                <c:pt idx="23">
                  <c:v>-619643.49943370558</c:v>
                </c:pt>
                <c:pt idx="24">
                  <c:v>-244877.26026421291</c:v>
                </c:pt>
                <c:pt idx="25">
                  <c:v>-220963.25773517974</c:v>
                </c:pt>
                <c:pt idx="26">
                  <c:v>-237552.4557119534</c:v>
                </c:pt>
                <c:pt idx="27">
                  <c:v>-229665.65409337217</c:v>
                </c:pt>
                <c:pt idx="28">
                  <c:v>-227477.4127985072</c:v>
                </c:pt>
                <c:pt idx="29">
                  <c:v>-265731.35309594858</c:v>
                </c:pt>
                <c:pt idx="30">
                  <c:v>-287548.63866723492</c:v>
                </c:pt>
                <c:pt idx="31">
                  <c:v>-296483.98712426412</c:v>
                </c:pt>
                <c:pt idx="32">
                  <c:v>-335614.13255655416</c:v>
                </c:pt>
                <c:pt idx="33">
                  <c:v>-366692.58223571931</c:v>
                </c:pt>
                <c:pt idx="34">
                  <c:v>-443846.34197905182</c:v>
                </c:pt>
                <c:pt idx="35">
                  <c:v>-1084941.7364403843</c:v>
                </c:pt>
                <c:pt idx="36">
                  <c:v>-473534.88179711439</c:v>
                </c:pt>
                <c:pt idx="37">
                  <c:v>-307592.83875051187</c:v>
                </c:pt>
                <c:pt idx="38">
                  <c:v>-218517.52164656325</c:v>
                </c:pt>
                <c:pt idx="39">
                  <c:v>-157695.94796340461</c:v>
                </c:pt>
                <c:pt idx="40">
                  <c:v>-108166.84901687782</c:v>
                </c:pt>
                <c:pt idx="41">
                  <c:v>-76720.145859655997</c:v>
                </c:pt>
                <c:pt idx="42">
                  <c:v>-225020.87933387858</c:v>
                </c:pt>
                <c:pt idx="43">
                  <c:v>-261162.37277992326</c:v>
                </c:pt>
                <c:pt idx="44">
                  <c:v>-337843.61287009215</c:v>
                </c:pt>
                <c:pt idx="45">
                  <c:v>-421931.40227556101</c:v>
                </c:pt>
                <c:pt idx="46">
                  <c:v>-529605.9991332693</c:v>
                </c:pt>
                <c:pt idx="47">
                  <c:v>-1758618.6299527702</c:v>
                </c:pt>
                <c:pt idx="48">
                  <c:v>-779207.61650381517</c:v>
                </c:pt>
                <c:pt idx="49">
                  <c:v>-589186.52973146271</c:v>
                </c:pt>
                <c:pt idx="50">
                  <c:v>-455382.79780691385</c:v>
                </c:pt>
                <c:pt idx="51">
                  <c:v>-379906.31136060751</c:v>
                </c:pt>
                <c:pt idx="52">
                  <c:v>-360621.42545689596</c:v>
                </c:pt>
                <c:pt idx="53">
                  <c:v>-372614.05499526195</c:v>
                </c:pt>
                <c:pt idx="54">
                  <c:v>-371573.22827928618</c:v>
                </c:pt>
                <c:pt idx="55">
                  <c:v>-402307.06599983945</c:v>
                </c:pt>
                <c:pt idx="56">
                  <c:v>-447777.9459896147</c:v>
                </c:pt>
                <c:pt idx="57">
                  <c:v>-527745.18299476861</c:v>
                </c:pt>
                <c:pt idx="58">
                  <c:v>-489351.68811889179</c:v>
                </c:pt>
                <c:pt idx="59">
                  <c:v>-2879644.2824688572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D-46A3-A338-FAE7A1C5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7915952"/>
        <c:axId val="648838912"/>
      </c:barChart>
      <c:lineChart>
        <c:grouping val="standard"/>
        <c:varyColors val="0"/>
        <c:ser>
          <c:idx val="2"/>
          <c:order val="1"/>
          <c:tx>
            <c:strRef>
              <c:f>Graphs!$B$85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Graphs!$C$83:$BJ$83</c:f>
              <c:numCache>
                <c:formatCode>[$-409]mmm\-yy;@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Graphs!$C$85:$BJ$85</c:f>
              <c:numCache>
                <c:formatCode>#,##0</c:formatCode>
                <c:ptCount val="60"/>
                <c:pt idx="0">
                  <c:v>1072928.3333333333</c:v>
                </c:pt>
                <c:pt idx="1">
                  <c:v>965265.2666666666</c:v>
                </c:pt>
                <c:pt idx="2">
                  <c:v>874256.48</c:v>
                </c:pt>
                <c:pt idx="3">
                  <c:v>796572.11733333324</c:v>
                </c:pt>
                <c:pt idx="4">
                  <c:v>729548.2938666665</c:v>
                </c:pt>
                <c:pt idx="5">
                  <c:v>671053.9017599998</c:v>
                </c:pt>
                <c:pt idx="6">
                  <c:v>619384.05474133312</c:v>
                </c:pt>
                <c:pt idx="7">
                  <c:v>516216.51045973308</c:v>
                </c:pt>
                <c:pt idx="8">
                  <c:v>384126.80836778641</c:v>
                </c:pt>
                <c:pt idx="9">
                  <c:v>224533.71336089572</c:v>
                </c:pt>
                <c:pt idx="10">
                  <c:v>49947.2373553832</c:v>
                </c:pt>
                <c:pt idx="11">
                  <c:v>3800646.2232176401</c:v>
                </c:pt>
                <c:pt idx="12">
                  <c:v>3616739.0014267513</c:v>
                </c:pt>
                <c:pt idx="13">
                  <c:v>3422241.5573273739</c:v>
                </c:pt>
                <c:pt idx="14">
                  <c:v>3234146.2687145383</c:v>
                </c:pt>
                <c:pt idx="15">
                  <c:v>3051714.7044909368</c:v>
                </c:pt>
                <c:pt idx="16">
                  <c:v>2845872.4531120555</c:v>
                </c:pt>
                <c:pt idx="17">
                  <c:v>2566237.6520089507</c:v>
                </c:pt>
                <c:pt idx="18">
                  <c:v>2295216.4777931334</c:v>
                </c:pt>
                <c:pt idx="19">
                  <c:v>2031087.2050871463</c:v>
                </c:pt>
                <c:pt idx="20">
                  <c:v>1772472.4535890233</c:v>
                </c:pt>
                <c:pt idx="21">
                  <c:v>1518270.3190571917</c:v>
                </c:pt>
                <c:pt idx="22">
                  <c:v>11230732.611431725</c:v>
                </c:pt>
                <c:pt idx="23">
                  <c:v>10611089.11199802</c:v>
                </c:pt>
                <c:pt idx="24">
                  <c:v>10366211.851733807</c:v>
                </c:pt>
                <c:pt idx="25">
                  <c:v>10145248.593998628</c:v>
                </c:pt>
                <c:pt idx="26">
                  <c:v>9907696.1382866744</c:v>
                </c:pt>
                <c:pt idx="27">
                  <c:v>9678030.4841933027</c:v>
                </c:pt>
                <c:pt idx="28">
                  <c:v>9450553.0713947956</c:v>
                </c:pt>
                <c:pt idx="29">
                  <c:v>9184821.7182988469</c:v>
                </c:pt>
                <c:pt idx="30">
                  <c:v>8897273.0796316117</c:v>
                </c:pt>
                <c:pt idx="31">
                  <c:v>8600789.0925073475</c:v>
                </c:pt>
                <c:pt idx="32">
                  <c:v>8265174.9599507935</c:v>
                </c:pt>
                <c:pt idx="33">
                  <c:v>7898482.3777150745</c:v>
                </c:pt>
                <c:pt idx="34">
                  <c:v>7454636.0357360225</c:v>
                </c:pt>
                <c:pt idx="35">
                  <c:v>6369694.2992956378</c:v>
                </c:pt>
                <c:pt idx="36">
                  <c:v>5896159.4174985234</c:v>
                </c:pt>
                <c:pt idx="37">
                  <c:v>5588566.578748012</c:v>
                </c:pt>
                <c:pt idx="38">
                  <c:v>5370049.057101449</c:v>
                </c:pt>
                <c:pt idx="39">
                  <c:v>25212353.109138045</c:v>
                </c:pt>
                <c:pt idx="40">
                  <c:v>25104186.260121167</c:v>
                </c:pt>
                <c:pt idx="41">
                  <c:v>25027466.114261512</c:v>
                </c:pt>
                <c:pt idx="42">
                  <c:v>24802445.234927632</c:v>
                </c:pt>
                <c:pt idx="43">
                  <c:v>24541282.862147707</c:v>
                </c:pt>
                <c:pt idx="44">
                  <c:v>24203439.249277614</c:v>
                </c:pt>
                <c:pt idx="45">
                  <c:v>23781507.847002052</c:v>
                </c:pt>
                <c:pt idx="46">
                  <c:v>23251901.847868782</c:v>
                </c:pt>
                <c:pt idx="47">
                  <c:v>21493283.217916012</c:v>
                </c:pt>
                <c:pt idx="48">
                  <c:v>20714075.601412196</c:v>
                </c:pt>
                <c:pt idx="49">
                  <c:v>20124889.071680732</c:v>
                </c:pt>
                <c:pt idx="50">
                  <c:v>19669506.273873817</c:v>
                </c:pt>
                <c:pt idx="51">
                  <c:v>19289599.962513208</c:v>
                </c:pt>
                <c:pt idx="52">
                  <c:v>18928978.537056312</c:v>
                </c:pt>
                <c:pt idx="53">
                  <c:v>18556364.482061051</c:v>
                </c:pt>
                <c:pt idx="54">
                  <c:v>38184791.253781766</c:v>
                </c:pt>
                <c:pt idx="55">
                  <c:v>37782484.18778193</c:v>
                </c:pt>
                <c:pt idx="56">
                  <c:v>37334706.241792314</c:v>
                </c:pt>
                <c:pt idx="57">
                  <c:v>36806961.058797546</c:v>
                </c:pt>
                <c:pt idx="58">
                  <c:v>36317609.370678656</c:v>
                </c:pt>
                <c:pt idx="59">
                  <c:v>33437965.0882098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6A3-A338-FAE7A1C5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915952"/>
        <c:axId val="648838912"/>
      </c:lineChart>
      <c:dateAx>
        <c:axId val="6479159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endParaRPr lang="en-US"/>
          </a:p>
        </c:txPr>
        <c:crossAx val="648838912"/>
        <c:crosses val="autoZero"/>
        <c:auto val="1"/>
        <c:lblOffset val="200"/>
        <c:baseTimeUnit val="months"/>
        <c:majorUnit val="3"/>
        <c:minorUnit val="3"/>
      </c:dateAx>
      <c:valAx>
        <c:axId val="6488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endParaRPr lang="en-US"/>
          </a:p>
        </c:txPr>
        <c:crossAx val="6479159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780246219223"/>
          <c:y val="0.12166666666666701"/>
          <c:w val="0.66426347570253996"/>
          <c:h val="4.7994547721353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r>
              <a:rPr lang="en-US" sz="1800" b="1"/>
              <a:t>OPERATING EXPENSES ($000)</a:t>
            </a:r>
          </a:p>
        </c:rich>
      </c:tx>
      <c:layout>
        <c:manualLayout>
          <c:xMode val="edge"/>
          <c:yMode val="edge"/>
          <c:x val="0.25454155793822497"/>
          <c:y val="6.276747503566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93947282242395E-2"/>
          <c:y val="0.28844620171408675"/>
          <c:w val="0.88348862152754715"/>
          <c:h val="0.55121637256113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Graphs!$B$90</c:f>
              <c:strCache>
                <c:ptCount val="1"/>
                <c:pt idx="0">
                  <c:v>Total Payroll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44075</c:v>
                </c:pt>
                <c:pt idx="1">
                  <c:v>44531</c:v>
                </c:pt>
                <c:pt idx="2">
                  <c:v>44896</c:v>
                </c:pt>
                <c:pt idx="3">
                  <c:v>45261</c:v>
                </c:pt>
                <c:pt idx="4">
                  <c:v>45627</c:v>
                </c:pt>
              </c:numCache>
            </c:numRef>
          </c:cat>
          <c:val>
            <c:numRef>
              <c:f>Graphs!$C$90:$H$90</c:f>
              <c:numCache>
                <c:formatCode>_(* #,##0_);_(* \(#,##0\);_(* "-"??_);_(@_)</c:formatCode>
                <c:ptCount val="6"/>
                <c:pt idx="0">
                  <c:v>882.49583333333351</c:v>
                </c:pt>
                <c:pt idx="1">
                  <c:v>3836.6483333333326</c:v>
                </c:pt>
                <c:pt idx="2">
                  <c:v>7442.1876266666659</c:v>
                </c:pt>
                <c:pt idx="3">
                  <c:v>15031.040701066669</c:v>
                </c:pt>
                <c:pt idx="4">
                  <c:v>30517.547959424002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F7F-AF90-A4D2D468B8AF}"/>
            </c:ext>
          </c:extLst>
        </c:ser>
        <c:ser>
          <c:idx val="1"/>
          <c:order val="1"/>
          <c:tx>
            <c:strRef>
              <c:f>Graphs!$B$91</c:f>
              <c:strCache>
                <c:ptCount val="1"/>
                <c:pt idx="0">
                  <c:v>Sales &amp; Marketing Programs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44075</c:v>
                </c:pt>
                <c:pt idx="1">
                  <c:v>44531</c:v>
                </c:pt>
                <c:pt idx="2">
                  <c:v>44896</c:v>
                </c:pt>
                <c:pt idx="3">
                  <c:v>45261</c:v>
                </c:pt>
                <c:pt idx="4">
                  <c:v>45627</c:v>
                </c:pt>
              </c:numCache>
            </c:numRef>
          </c:cat>
          <c:val>
            <c:numRef>
              <c:f>Graphs!$C$91:$H$91</c:f>
              <c:numCache>
                <c:formatCode>_(* #,##0_);_(* \(#,##0\);_(* "-"??_);_(@_)</c:formatCode>
                <c:ptCount val="6"/>
                <c:pt idx="0">
                  <c:v>420</c:v>
                </c:pt>
                <c:pt idx="1">
                  <c:v>840</c:v>
                </c:pt>
                <c:pt idx="2">
                  <c:v>1440</c:v>
                </c:pt>
                <c:pt idx="3">
                  <c:v>3360</c:v>
                </c:pt>
                <c:pt idx="4">
                  <c:v>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F7F-AF90-A4D2D468B8AF}"/>
            </c:ext>
          </c:extLst>
        </c:ser>
        <c:ser>
          <c:idx val="2"/>
          <c:order val="2"/>
          <c:tx>
            <c:strRef>
              <c:f>Graphs!$B$92</c:f>
              <c:strCache>
                <c:ptCount val="1"/>
                <c:pt idx="0">
                  <c:v>General &amp; Administrative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44075</c:v>
                </c:pt>
                <c:pt idx="1">
                  <c:v>44531</c:v>
                </c:pt>
                <c:pt idx="2">
                  <c:v>44896</c:v>
                </c:pt>
                <c:pt idx="3">
                  <c:v>45261</c:v>
                </c:pt>
                <c:pt idx="4">
                  <c:v>45627</c:v>
                </c:pt>
              </c:numCache>
            </c:numRef>
          </c:cat>
          <c:val>
            <c:numRef>
              <c:f>Graphs!$C$92:$H$92</c:f>
              <c:numCache>
                <c:formatCode>_(* #,##0_);_(* \(#,##0\);_(* "-"??_);_(@_)</c:formatCode>
                <c:ptCount val="6"/>
                <c:pt idx="0">
                  <c:v>39</c:v>
                </c:pt>
                <c:pt idx="1">
                  <c:v>165.1</c:v>
                </c:pt>
                <c:pt idx="2">
                  <c:v>292.5</c:v>
                </c:pt>
                <c:pt idx="3">
                  <c:v>561.6</c:v>
                </c:pt>
                <c:pt idx="4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F7F-AF90-A4D2D468B8AF}"/>
            </c:ext>
          </c:extLst>
        </c:ser>
        <c:ser>
          <c:idx val="3"/>
          <c:order val="3"/>
          <c:tx>
            <c:strRef>
              <c:f>Graphs!$B$93</c:f>
              <c:strCache>
                <c:ptCount val="1"/>
                <c:pt idx="0">
                  <c:v>Legal &amp; Professional Fees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44075</c:v>
                </c:pt>
                <c:pt idx="1">
                  <c:v>44531</c:v>
                </c:pt>
                <c:pt idx="2">
                  <c:v>44896</c:v>
                </c:pt>
                <c:pt idx="3">
                  <c:v>45261</c:v>
                </c:pt>
                <c:pt idx="4">
                  <c:v>45627</c:v>
                </c:pt>
              </c:numCache>
            </c:numRef>
          </c:cat>
          <c:val>
            <c:numRef>
              <c:f>Graphs!$C$93:$H$93</c:f>
              <c:numCache>
                <c:formatCode>_(* #,##0_);_(* \(#,##0\);_(* "-"??_);_(@_)</c:formatCode>
                <c:ptCount val="6"/>
                <c:pt idx="0">
                  <c:v>48</c:v>
                </c:pt>
                <c:pt idx="1">
                  <c:v>72</c:v>
                </c:pt>
                <c:pt idx="2">
                  <c:v>2.4</c:v>
                </c:pt>
                <c:pt idx="3">
                  <c:v>120</c:v>
                </c:pt>
                <c:pt idx="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F7F-AF90-A4D2D468B8AF}"/>
            </c:ext>
          </c:extLst>
        </c:ser>
        <c:ser>
          <c:idx val="4"/>
          <c:order val="4"/>
          <c:tx>
            <c:strRef>
              <c:f>Graphs!$B$94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44075</c:v>
                </c:pt>
                <c:pt idx="1">
                  <c:v>44531</c:v>
                </c:pt>
                <c:pt idx="2">
                  <c:v>44896</c:v>
                </c:pt>
                <c:pt idx="3">
                  <c:v>45261</c:v>
                </c:pt>
                <c:pt idx="4">
                  <c:v>45627</c:v>
                </c:pt>
              </c:numCache>
            </c:numRef>
          </c:cat>
          <c:val>
            <c:numRef>
              <c:f>Graphs!$C$94:$H$94</c:f>
              <c:numCache>
                <c:formatCode>_(* #,##0_);_(* \(#,##0\);_(* "-"??_);_(@_)</c:formatCode>
                <c:ptCount val="6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E-4F7F-AF90-A4D2D468B8AF}"/>
            </c:ext>
          </c:extLst>
        </c:ser>
        <c:ser>
          <c:idx val="5"/>
          <c:order val="5"/>
          <c:tx>
            <c:strRef>
              <c:f>Graphs!$B$95</c:f>
              <c:strCache>
                <c:ptCount val="1"/>
                <c:pt idx="0">
                  <c:v>R&amp;D Expense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44075</c:v>
                </c:pt>
                <c:pt idx="1">
                  <c:v>44531</c:v>
                </c:pt>
                <c:pt idx="2">
                  <c:v>44896</c:v>
                </c:pt>
                <c:pt idx="3">
                  <c:v>45261</c:v>
                </c:pt>
                <c:pt idx="4">
                  <c:v>45627</c:v>
                </c:pt>
              </c:numCache>
            </c:numRef>
          </c:cat>
          <c:val>
            <c:numRef>
              <c:f>Graphs!$C$95:$H$95</c:f>
              <c:numCache>
                <c:formatCode>_(* #,##0_);_(* \(#,##0\);_(* "-"??_);_(@_)</c:formatCode>
                <c:ptCount val="6"/>
                <c:pt idx="0">
                  <c:v>900</c:v>
                </c:pt>
                <c:pt idx="1">
                  <c:v>900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E-4F7F-AF90-A4D2D468B8AF}"/>
            </c:ext>
          </c:extLst>
        </c:ser>
        <c:ser>
          <c:idx val="6"/>
          <c:order val="6"/>
          <c:tx>
            <c:strRef>
              <c:f>Graphs!$B$96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44075</c:v>
                </c:pt>
                <c:pt idx="1">
                  <c:v>44531</c:v>
                </c:pt>
                <c:pt idx="2">
                  <c:v>44896</c:v>
                </c:pt>
                <c:pt idx="3">
                  <c:v>45261</c:v>
                </c:pt>
                <c:pt idx="4">
                  <c:v>45627</c:v>
                </c:pt>
              </c:numCache>
            </c:numRef>
          </c:cat>
          <c:val>
            <c:numRef>
              <c:f>Graphs!$C$96:$H$96</c:f>
              <c:numCache>
                <c:formatCode>_(* #,##0_);_(* \(#,##0\);_(* "-"??_);_(@_)</c:formatCode>
                <c:ptCount val="6"/>
                <c:pt idx="0">
                  <c:v>30</c:v>
                </c:pt>
                <c:pt idx="1">
                  <c:v>127</c:v>
                </c:pt>
                <c:pt idx="2">
                  <c:v>225</c:v>
                </c:pt>
                <c:pt idx="3">
                  <c:v>432</c:v>
                </c:pt>
                <c:pt idx="4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CE-4F7F-AF90-A4D2D468B8AF}"/>
            </c:ext>
          </c:extLst>
        </c:ser>
        <c:ser>
          <c:idx val="7"/>
          <c:order val="7"/>
          <c:tx>
            <c:strRef>
              <c:f>Graphs!$B$97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44075</c:v>
                </c:pt>
                <c:pt idx="1">
                  <c:v>44531</c:v>
                </c:pt>
                <c:pt idx="2">
                  <c:v>44896</c:v>
                </c:pt>
                <c:pt idx="3">
                  <c:v>45261</c:v>
                </c:pt>
                <c:pt idx="4">
                  <c:v>45627</c:v>
                </c:pt>
              </c:numCache>
            </c:numRef>
          </c:cat>
          <c:val>
            <c:numRef>
              <c:f>Graphs!$C$97:$H$97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116.66666666666606</c:v>
                </c:pt>
                <c:pt idx="2">
                  <c:v>233.33333333333576</c:v>
                </c:pt>
                <c:pt idx="3">
                  <c:v>700.00000000000364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CE-4F7F-AF90-A4D2D468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6100208"/>
        <c:axId val="506103160"/>
      </c:barChart>
      <c:dateAx>
        <c:axId val="50610020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endParaRPr lang="en-US"/>
          </a:p>
        </c:txPr>
        <c:crossAx val="506103160"/>
        <c:crosses val="autoZero"/>
        <c:auto val="1"/>
        <c:lblOffset val="100"/>
        <c:baseTimeUnit val="years"/>
      </c:dateAx>
      <c:valAx>
        <c:axId val="5061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77"/>
                <a:ea typeface="+mn-ea"/>
                <a:cs typeface="+mn-cs"/>
              </a:defRPr>
            </a:pPr>
            <a:endParaRPr lang="en-US"/>
          </a:p>
        </c:txPr>
        <c:crossAx val="5061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7638059388846"/>
          <c:y val="0.13972907095600212"/>
          <c:w val="0.72071192106590543"/>
          <c:h val="0.1401579296168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ato" panose="020F0502020204030203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109537</xdr:colOff>
      <xdr:row>0</xdr:row>
      <xdr:rowOff>57152</xdr:rowOff>
    </xdr:from>
    <xdr:to>
      <xdr:col>0</xdr:col>
      <xdr:colOff>802217</xdr:colOff>
      <xdr:row>2</xdr:row>
      <xdr:rowOff>191967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5E1111-B718-47D9-99A1-0C86730434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897" t="12080" r="18121" b="12752"/>
        <a:stretch/>
      </xdr:blipFill>
      <xdr:spPr>
        <a:xfrm>
          <a:off x="109537" y="57152"/>
          <a:ext cx="687918" cy="834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89957</xdr:colOff>
      <xdr:row>0</xdr:row>
      <xdr:rowOff>58208</xdr:rowOff>
    </xdr:from>
    <xdr:to>
      <xdr:col>4</xdr:col>
      <xdr:colOff>277107</xdr:colOff>
      <xdr:row>2</xdr:row>
      <xdr:rowOff>86131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E8377-E9AE-47A1-A8B2-5218E69FC4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897" t="12080" r="18121" b="12752"/>
        <a:stretch/>
      </xdr:blipFill>
      <xdr:spPr>
        <a:xfrm>
          <a:off x="89957" y="58208"/>
          <a:ext cx="687918" cy="8349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13368</xdr:colOff>
      <xdr:row>0</xdr:row>
      <xdr:rowOff>80209</xdr:rowOff>
    </xdr:from>
    <xdr:to>
      <xdr:col>6</xdr:col>
      <xdr:colOff>61911</xdr:colOff>
      <xdr:row>27</xdr:row>
      <xdr:rowOff>29743</xdr:rowOff>
    </xdr:to>
    <xdr:graphicFrame macro="">
      <xdr:nvGraphicFramePr>
        <xdr:cNvPr id="3" name="Chart 2" descr="&#10;&#10;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320842</xdr:colOff>
      <xdr:row>0</xdr:row>
      <xdr:rowOff>80210</xdr:rowOff>
    </xdr:from>
    <xdr:to>
      <xdr:col>14</xdr:col>
      <xdr:colOff>102017</xdr:colOff>
      <xdr:row>27</xdr:row>
      <xdr:rowOff>32919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270932</xdr:colOff>
      <xdr:row>28</xdr:row>
      <xdr:rowOff>185375</xdr:rowOff>
    </xdr:from>
    <xdr:to>
      <xdr:col>6</xdr:col>
      <xdr:colOff>53695</xdr:colOff>
      <xdr:row>55</xdr:row>
      <xdr:rowOff>138084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333373</xdr:colOff>
      <xdr:row>28</xdr:row>
      <xdr:rowOff>152400</xdr:rowOff>
    </xdr:from>
    <xdr:to>
      <xdr:col>14</xdr:col>
      <xdr:colOff>126999</xdr:colOff>
      <xdr:row>55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3BE2D-A905-4144-8A18-955C634D9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0.92057</cdr:y>
    </cdr:from>
    <cdr:to>
      <cdr:x>0.99702</cdr:x>
      <cdr:y>0.98568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EE4539-EF94-4E32-BE50-3A7D98FB5E1C}"/>
            </a:ext>
          </a:extLst>
        </cdr:cNvPr>
        <cdr:cNvSpPr txBox="1"/>
      </cdr:nvSpPr>
      <cdr:spPr>
        <a:xfrm xmlns:a="http://schemas.openxmlformats.org/drawingml/2006/main">
          <a:off x="0" y="4208859"/>
          <a:ext cx="6381750" cy="2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800" b="0" i="1">
              <a:effectLst/>
              <a:latin typeface="Century Gothic" panose="020B0502020202020204" pitchFamily="34" charset="0"/>
              <a:ea typeface="+mn-ea"/>
              <a:cs typeface="+mn-cs"/>
            </a:rPr>
            <a:t>Prepared by Kruze Consulting</a:t>
          </a:r>
          <a:endParaRPr lang="en-US" sz="800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0.24033</cdr:x>
      <cdr:y>0.90938</cdr:y>
    </cdr:from>
    <cdr:to>
      <cdr:x>0.28423</cdr:x>
      <cdr:y>0.98158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178A0C33-F5D1-4101-97FA-F66F373B7AEE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7897" t="12080" r="18121" b="12752"/>
        <a:stretch xmlns:a="http://schemas.openxmlformats.org/drawingml/2006/main"/>
      </cdr:blipFill>
      <cdr:spPr>
        <a:xfrm xmlns:a="http://schemas.openxmlformats.org/drawingml/2006/main">
          <a:off x="1538288" y="4157667"/>
          <a:ext cx="280988" cy="33011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0.91814</cdr:y>
    </cdr:from>
    <cdr:to>
      <cdr:x>0.99702</cdr:x>
      <cdr:y>0.98325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BF5CE14-3A0C-4FE6-8D7F-EF1822D580A3}"/>
            </a:ext>
          </a:extLst>
        </cdr:cNvPr>
        <cdr:cNvSpPr txBox="1"/>
      </cdr:nvSpPr>
      <cdr:spPr>
        <a:xfrm xmlns:a="http://schemas.openxmlformats.org/drawingml/2006/main">
          <a:off x="0" y="4197742"/>
          <a:ext cx="6381750" cy="2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0" i="1">
              <a:effectLst/>
              <a:latin typeface="Century Gothic" panose="020B0502020202020204" pitchFamily="34" charset="0"/>
              <a:ea typeface="+mn-ea"/>
              <a:cs typeface="+mn-cs"/>
            </a:rPr>
            <a:t> Prepared by Kruze Consulting</a:t>
          </a:r>
          <a:endParaRPr lang="en-US" sz="800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0.24058</cdr:x>
      <cdr:y>0.90694</cdr:y>
    </cdr:from>
    <cdr:to>
      <cdr:x>0.28447</cdr:x>
      <cdr:y>0.97915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C223E37A-A596-478D-AF49-BFA907B9A31D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7897" t="12080" r="18121" b="12752"/>
        <a:stretch xmlns:a="http://schemas.openxmlformats.org/drawingml/2006/main"/>
      </cdr:blipFill>
      <cdr:spPr>
        <a:xfrm xmlns:a="http://schemas.openxmlformats.org/drawingml/2006/main">
          <a:off x="1539875" y="4146550"/>
          <a:ext cx="280988" cy="33011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0.00298</cdr:x>
      <cdr:y>0.93489</cdr:y>
    </cdr:from>
    <cdr:to>
      <cdr:x>1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63DE9C0-AE0B-4B1C-9ED4-7E4EE86D3EB7}"/>
            </a:ext>
          </a:extLst>
        </cdr:cNvPr>
        <cdr:cNvSpPr txBox="1"/>
      </cdr:nvSpPr>
      <cdr:spPr>
        <a:xfrm xmlns:a="http://schemas.openxmlformats.org/drawingml/2006/main">
          <a:off x="17911" y="4141057"/>
          <a:ext cx="5992616" cy="288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0" i="1">
              <a:effectLst/>
              <a:latin typeface="Century Gothic" panose="020B0502020202020204" pitchFamily="34" charset="0"/>
              <a:ea typeface="+mn-ea"/>
              <a:cs typeface="+mn-cs"/>
            </a:rPr>
            <a:t>Prepared by Kruze Consulting</a:t>
          </a:r>
          <a:endParaRPr lang="en-US" sz="800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0.23735</cdr:x>
      <cdr:y>0.91424</cdr:y>
    </cdr:from>
    <cdr:to>
      <cdr:x>0.28125</cdr:x>
      <cdr:y>0.98644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601C38FA-28D3-4EFE-AFB6-9FC21B535068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7897" t="12080" r="18121" b="12752"/>
        <a:stretch xmlns:a="http://schemas.openxmlformats.org/drawingml/2006/main"/>
      </cdr:blipFill>
      <cdr:spPr>
        <a:xfrm xmlns:a="http://schemas.openxmlformats.org/drawingml/2006/main">
          <a:off x="1519238" y="4179887"/>
          <a:ext cx="280988" cy="33011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0.93521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B4C6F1-A7FB-4F03-AF3A-026B372A01A1}"/>
            </a:ext>
          </a:extLst>
        </cdr:cNvPr>
        <cdr:cNvSpPr txBox="1"/>
      </cdr:nvSpPr>
      <cdr:spPr>
        <a:xfrm xmlns:a="http://schemas.openxmlformats.org/drawingml/2006/main">
          <a:off x="0" y="4162948"/>
          <a:ext cx="5991226" cy="288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0" i="1">
              <a:effectLst/>
              <a:latin typeface="Century Gothic" panose="020B0502020202020204" pitchFamily="34" charset="0"/>
              <a:ea typeface="+mn-ea"/>
              <a:cs typeface="+mn-cs"/>
            </a:rPr>
            <a:t>Prepared by Kruze Consulting</a:t>
          </a:r>
          <a:endParaRPr lang="en-US" sz="800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0.23317</cdr:x>
      <cdr:y>0.91104</cdr:y>
    </cdr:from>
    <cdr:to>
      <cdr:x>0.27722</cdr:x>
      <cdr:y>0.98288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1F1BA550-4A51-4CAF-9625-1CDC1EA7D8F6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7897" t="12080" r="18121" b="12752"/>
        <a:stretch xmlns:a="http://schemas.openxmlformats.org/drawingml/2006/main"/>
      </cdr:blipFill>
      <cdr:spPr>
        <a:xfrm xmlns:a="http://schemas.openxmlformats.org/drawingml/2006/main">
          <a:off x="1397000" y="4055343"/>
          <a:ext cx="263862" cy="31980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ruzeconsulting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C7D2-6398-4691-BCF2-0C8C44C7F2A1}">
  <dimension ref="A1:M115"/>
  <sheetViews>
    <sheetView showGridLines="0" tabSelected="1" workbookViewId="0">
      <pane ySplit="4" topLeftCell="A5" activePane="bottomLeft" state="frozen"/>
      <selection pane="bottomLeft" activeCell="B8" sqref="B8"/>
    </sheetView>
  </sheetViews>
  <sheetFormatPr baseColWidth="10" defaultColWidth="8.83203125" defaultRowHeight="13"/>
  <cols>
    <col min="1" max="1" width="11.5" style="219" customWidth="1"/>
    <col min="2" max="2" width="91.6640625" style="218" customWidth="1"/>
    <col min="3" max="12" width="8.83203125" style="218"/>
    <col min="13" max="13" width="8.83203125" style="219"/>
    <col min="14" max="16384" width="8.83203125" style="218"/>
  </cols>
  <sheetData>
    <row r="1" spans="1:13" ht="24.5" customHeight="1">
      <c r="A1" s="215"/>
      <c r="B1" s="215"/>
      <c r="C1" s="216"/>
      <c r="D1" s="217"/>
    </row>
    <row r="2" spans="1:13" ht="30.75" customHeight="1">
      <c r="A2" s="215"/>
      <c r="B2" s="216" t="s">
        <v>380</v>
      </c>
      <c r="D2" s="215"/>
    </row>
    <row r="3" spans="1:13" ht="17.75" customHeight="1">
      <c r="A3" s="215"/>
      <c r="B3" s="215"/>
      <c r="C3" s="215"/>
      <c r="D3" s="215"/>
      <c r="M3" s="220"/>
    </row>
    <row r="4" spans="1:13">
      <c r="A4" s="221"/>
      <c r="B4" s="221"/>
      <c r="C4" s="221"/>
      <c r="D4" s="215"/>
      <c r="M4" s="220"/>
    </row>
    <row r="5" spans="1:13">
      <c r="M5" s="220"/>
    </row>
    <row r="6" spans="1:13" ht="14">
      <c r="B6" s="222" t="s">
        <v>340</v>
      </c>
    </row>
    <row r="7" spans="1:13">
      <c r="B7" s="222"/>
    </row>
    <row r="8" spans="1:13" ht="14">
      <c r="B8" s="222" t="s">
        <v>341</v>
      </c>
      <c r="M8" s="220" t="s">
        <v>189</v>
      </c>
    </row>
    <row r="9" spans="1:13">
      <c r="B9" s="222"/>
      <c r="M9" s="220" t="s">
        <v>190</v>
      </c>
    </row>
    <row r="10" spans="1:13" ht="14">
      <c r="B10" s="222" t="s">
        <v>385</v>
      </c>
    </row>
    <row r="11" spans="1:13" ht="28">
      <c r="B11" s="222" t="s">
        <v>315</v>
      </c>
    </row>
    <row r="12" spans="1:13">
      <c r="B12" s="222"/>
    </row>
    <row r="13" spans="1:13" ht="14">
      <c r="B13" s="222" t="s">
        <v>217</v>
      </c>
    </row>
    <row r="14" spans="1:13" ht="14">
      <c r="B14" s="223" t="s">
        <v>309</v>
      </c>
    </row>
    <row r="15" spans="1:13">
      <c r="B15" s="222"/>
    </row>
    <row r="16" spans="1:13" ht="23">
      <c r="B16" s="224" t="s">
        <v>381</v>
      </c>
    </row>
    <row r="17" spans="1:2">
      <c r="B17" s="222"/>
    </row>
    <row r="18" spans="1:2" ht="28">
      <c r="B18" s="222" t="s">
        <v>342</v>
      </c>
    </row>
    <row r="19" spans="1:2">
      <c r="B19" s="222"/>
    </row>
    <row r="20" spans="1:2" ht="14">
      <c r="B20" s="225" t="s">
        <v>323</v>
      </c>
    </row>
    <row r="21" spans="1:2" ht="28">
      <c r="B21" s="222" t="s">
        <v>343</v>
      </c>
    </row>
    <row r="22" spans="1:2">
      <c r="B22" s="225"/>
    </row>
    <row r="23" spans="1:2" ht="28">
      <c r="B23" s="222" t="s">
        <v>344</v>
      </c>
    </row>
    <row r="24" spans="1:2">
      <c r="B24" s="222"/>
    </row>
    <row r="25" spans="1:2" ht="28">
      <c r="B25" s="222" t="s">
        <v>345</v>
      </c>
    </row>
    <row r="26" spans="1:2" ht="14">
      <c r="B26" s="226" t="s">
        <v>292</v>
      </c>
    </row>
    <row r="27" spans="1:2" ht="14">
      <c r="B27" s="226" t="s">
        <v>310</v>
      </c>
    </row>
    <row r="28" spans="1:2">
      <c r="B28" s="222"/>
    </row>
    <row r="29" spans="1:2" ht="14">
      <c r="B29" s="225" t="s">
        <v>216</v>
      </c>
    </row>
    <row r="30" spans="1:2" ht="14">
      <c r="B30" s="222" t="s">
        <v>346</v>
      </c>
    </row>
    <row r="31" spans="1:2">
      <c r="B31" s="222"/>
    </row>
    <row r="32" spans="1:2" ht="14">
      <c r="A32" s="219" t="str">
        <f>Model!E39</f>
        <v>Total Revenue</v>
      </c>
      <c r="B32" s="222" t="s">
        <v>347</v>
      </c>
    </row>
    <row r="33" spans="2:2">
      <c r="B33" s="222"/>
    </row>
    <row r="34" spans="2:2" ht="14">
      <c r="B34" s="225" t="s">
        <v>293</v>
      </c>
    </row>
    <row r="35" spans="2:2" ht="14">
      <c r="B35" s="222" t="s">
        <v>348</v>
      </c>
    </row>
    <row r="36" spans="2:2" ht="28">
      <c r="B36" s="227" t="s">
        <v>349</v>
      </c>
    </row>
    <row r="37" spans="2:2" ht="14">
      <c r="B37" s="222" t="s">
        <v>350</v>
      </c>
    </row>
    <row r="38" spans="2:2" ht="14">
      <c r="B38" s="222" t="s">
        <v>351</v>
      </c>
    </row>
    <row r="39" spans="2:2">
      <c r="B39" s="222"/>
    </row>
    <row r="40" spans="2:2" ht="14">
      <c r="B40" s="222" t="s">
        <v>352</v>
      </c>
    </row>
    <row r="41" spans="2:2">
      <c r="B41" s="222"/>
    </row>
    <row r="42" spans="2:2">
      <c r="B42" s="222"/>
    </row>
    <row r="43" spans="2:2" ht="23">
      <c r="B43" s="224" t="s">
        <v>382</v>
      </c>
    </row>
    <row r="44" spans="2:2">
      <c r="B44" s="222"/>
    </row>
    <row r="45" spans="2:2" ht="14">
      <c r="B45" s="228" t="s">
        <v>294</v>
      </c>
    </row>
    <row r="46" spans="2:2" ht="14">
      <c r="B46" s="229" t="s">
        <v>295</v>
      </c>
    </row>
    <row r="47" spans="2:2" ht="14">
      <c r="B47" s="230" t="s">
        <v>354</v>
      </c>
    </row>
    <row r="48" spans="2:2" ht="14">
      <c r="B48" s="230" t="s">
        <v>353</v>
      </c>
    </row>
    <row r="49" spans="2:2" ht="14">
      <c r="B49" s="230" t="s">
        <v>355</v>
      </c>
    </row>
    <row r="50" spans="2:2" ht="42">
      <c r="B50" s="230" t="s">
        <v>356</v>
      </c>
    </row>
    <row r="51" spans="2:2" ht="28">
      <c r="B51" s="230" t="s">
        <v>297</v>
      </c>
    </row>
    <row r="52" spans="2:2">
      <c r="B52" s="230"/>
    </row>
    <row r="53" spans="2:2" ht="14">
      <c r="B53" s="229" t="s">
        <v>191</v>
      </c>
    </row>
    <row r="54" spans="2:2" ht="14">
      <c r="B54" s="230" t="s">
        <v>357</v>
      </c>
    </row>
    <row r="55" spans="2:2" ht="14">
      <c r="B55" s="230" t="s">
        <v>358</v>
      </c>
    </row>
    <row r="56" spans="2:2" ht="14">
      <c r="B56" s="230" t="s">
        <v>359</v>
      </c>
    </row>
    <row r="57" spans="2:2" ht="28">
      <c r="B57" s="230" t="s">
        <v>297</v>
      </c>
    </row>
    <row r="58" spans="2:2" ht="28">
      <c r="B58" s="230" t="s">
        <v>296</v>
      </c>
    </row>
    <row r="59" spans="2:2">
      <c r="B59" s="222"/>
    </row>
    <row r="60" spans="2:2" ht="14">
      <c r="B60" s="225" t="s">
        <v>29</v>
      </c>
    </row>
    <row r="61" spans="2:2" ht="28">
      <c r="B61" s="222" t="s">
        <v>360</v>
      </c>
    </row>
    <row r="62" spans="2:2" ht="14">
      <c r="B62" s="222" t="s">
        <v>298</v>
      </c>
    </row>
    <row r="63" spans="2:2">
      <c r="B63" s="222"/>
    </row>
    <row r="64" spans="2:2" ht="14">
      <c r="B64" s="225" t="s">
        <v>299</v>
      </c>
    </row>
    <row r="65" spans="1:2" ht="14">
      <c r="B65" s="222" t="s">
        <v>361</v>
      </c>
    </row>
    <row r="66" spans="1:2" ht="14">
      <c r="B66" s="222" t="s">
        <v>300</v>
      </c>
    </row>
    <row r="67" spans="1:2">
      <c r="B67" s="222"/>
    </row>
    <row r="68" spans="1:2" ht="14">
      <c r="B68" s="225" t="s">
        <v>32</v>
      </c>
    </row>
    <row r="69" spans="1:2" ht="14">
      <c r="A69" s="231">
        <f>Model!J89</f>
        <v>0.1</v>
      </c>
      <c r="B69" s="222" t="s">
        <v>362</v>
      </c>
    </row>
    <row r="70" spans="1:2" ht="14">
      <c r="B70" s="222" t="s">
        <v>301</v>
      </c>
    </row>
    <row r="71" spans="1:2">
      <c r="B71" s="222"/>
    </row>
    <row r="72" spans="1:2" ht="14">
      <c r="B72" s="225" t="s">
        <v>302</v>
      </c>
    </row>
    <row r="73" spans="1:2" ht="14">
      <c r="B73" s="222" t="s">
        <v>363</v>
      </c>
    </row>
    <row r="74" spans="1:2">
      <c r="B74" s="222"/>
    </row>
    <row r="75" spans="1:2" ht="14">
      <c r="B75" s="228" t="s">
        <v>117</v>
      </c>
    </row>
    <row r="76" spans="1:2">
      <c r="B76" s="222"/>
    </row>
    <row r="77" spans="1:2" ht="14">
      <c r="B77" s="225" t="s">
        <v>41</v>
      </c>
    </row>
    <row r="78" spans="1:2" ht="14">
      <c r="A78" s="219" t="str">
        <f>Model!E96</f>
        <v>General &amp; Administrative</v>
      </c>
      <c r="B78" s="222" t="s">
        <v>364</v>
      </c>
    </row>
    <row r="79" spans="1:2">
      <c r="B79" s="222"/>
    </row>
    <row r="80" spans="1:2" ht="14">
      <c r="B80" s="225" t="s">
        <v>42</v>
      </c>
    </row>
    <row r="81" spans="1:2" ht="14">
      <c r="A81" s="219" t="str">
        <f>Model!E97</f>
        <v>Legal &amp; Professional Fees</v>
      </c>
      <c r="B81" s="222" t="s">
        <v>365</v>
      </c>
    </row>
    <row r="82" spans="1:2">
      <c r="B82" s="222"/>
    </row>
    <row r="83" spans="1:2" ht="14">
      <c r="B83" s="225" t="s">
        <v>46</v>
      </c>
    </row>
    <row r="84" spans="1:2" ht="14">
      <c r="A84" s="219" t="str">
        <f>Model!E98</f>
        <v>Rent</v>
      </c>
      <c r="B84" s="222" t="s">
        <v>366</v>
      </c>
    </row>
    <row r="85" spans="1:2">
      <c r="B85" s="222"/>
    </row>
    <row r="86" spans="1:2" ht="14">
      <c r="B86" s="225" t="s">
        <v>43</v>
      </c>
    </row>
    <row r="87" spans="1:2" ht="14">
      <c r="A87" s="219" t="str">
        <f>Model!E99</f>
        <v>R&amp;D Expense</v>
      </c>
      <c r="B87" s="222" t="s">
        <v>367</v>
      </c>
    </row>
    <row r="88" spans="1:2">
      <c r="B88" s="222"/>
    </row>
    <row r="89" spans="1:2" ht="14">
      <c r="B89" s="225" t="s">
        <v>44</v>
      </c>
    </row>
    <row r="90" spans="1:2" ht="14">
      <c r="A90" s="219" t="str">
        <f>Model!E100</f>
        <v>Travel</v>
      </c>
      <c r="B90" s="222" t="s">
        <v>368</v>
      </c>
    </row>
    <row r="91" spans="1:2">
      <c r="B91" s="222"/>
    </row>
    <row r="92" spans="1:2" ht="14">
      <c r="A92" s="219" t="str">
        <f>Model!E103</f>
        <v>Total Operating Expenses</v>
      </c>
      <c r="B92" s="222" t="s">
        <v>369</v>
      </c>
    </row>
    <row r="93" spans="1:2">
      <c r="B93" s="222"/>
    </row>
    <row r="94" spans="1:2" ht="14">
      <c r="B94" s="222" t="s">
        <v>370</v>
      </c>
    </row>
    <row r="95" spans="1:2">
      <c r="B95" s="222"/>
    </row>
    <row r="96" spans="1:2" ht="14">
      <c r="B96" s="225" t="s">
        <v>45</v>
      </c>
    </row>
    <row r="97" spans="1:2" ht="14">
      <c r="B97" s="222" t="s">
        <v>371</v>
      </c>
    </row>
    <row r="98" spans="1:2">
      <c r="B98" s="222"/>
    </row>
    <row r="99" spans="1:2" ht="14">
      <c r="B99" s="225" t="s">
        <v>305</v>
      </c>
    </row>
    <row r="100" spans="1:2" ht="14">
      <c r="B100" s="222" t="s">
        <v>372</v>
      </c>
    </row>
    <row r="101" spans="1:2" ht="14">
      <c r="B101" s="222" t="s">
        <v>373</v>
      </c>
    </row>
    <row r="102" spans="1:2" ht="14">
      <c r="B102" s="222" t="s">
        <v>374</v>
      </c>
    </row>
    <row r="103" spans="1:2">
      <c r="B103" s="222"/>
    </row>
    <row r="104" spans="1:2" ht="14">
      <c r="B104" s="222" t="s">
        <v>375</v>
      </c>
    </row>
    <row r="105" spans="1:2">
      <c r="B105" s="222"/>
    </row>
    <row r="106" spans="1:2" ht="14">
      <c r="B106" s="225" t="s">
        <v>144</v>
      </c>
    </row>
    <row r="107" spans="1:2" ht="14">
      <c r="B107" s="222" t="s">
        <v>376</v>
      </c>
    </row>
    <row r="108" spans="1:2" ht="14">
      <c r="B108" s="222" t="s">
        <v>377</v>
      </c>
    </row>
    <row r="109" spans="1:2">
      <c r="B109" s="222"/>
    </row>
    <row r="110" spans="1:2" ht="14">
      <c r="A110" s="219" t="str">
        <f>Model!E134</f>
        <v>Net Income</v>
      </c>
      <c r="B110" s="222" t="s">
        <v>378</v>
      </c>
    </row>
    <row r="111" spans="1:2">
      <c r="B111" s="222"/>
    </row>
    <row r="112" spans="1:2">
      <c r="B112" s="222"/>
    </row>
    <row r="113" spans="2:2" ht="14">
      <c r="B113" s="225" t="s">
        <v>161</v>
      </c>
    </row>
    <row r="114" spans="2:2" ht="14">
      <c r="B114" s="222" t="s">
        <v>379</v>
      </c>
    </row>
    <row r="115" spans="2:2" ht="14">
      <c r="B115" s="222" t="s">
        <v>308</v>
      </c>
    </row>
  </sheetData>
  <hyperlinks>
    <hyperlink ref="B14" r:id="rId1" xr:uid="{EF0BCFC3-3E23-114C-9DF1-EE5DC115221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791CE"/>
  </sheetPr>
  <dimension ref="A1:CP149"/>
  <sheetViews>
    <sheetView showGridLines="0" topLeftCell="C1" zoomScale="80" zoomScaleNormal="80" zoomScalePageLayoutView="108" workbookViewId="0">
      <pane xSplit="20" ySplit="14" topLeftCell="AI15" activePane="bottomRight" state="frozen"/>
      <selection activeCell="C1" sqref="C1"/>
      <selection pane="topRight" activeCell="W1" sqref="W1"/>
      <selection pane="bottomLeft" activeCell="C15" sqref="C15"/>
      <selection pane="bottomRight" activeCell="AI143" sqref="AI143:CP143"/>
    </sheetView>
  </sheetViews>
  <sheetFormatPr baseColWidth="10" defaultColWidth="10.83203125" defaultRowHeight="13" outlineLevelRow="1" outlineLevelCol="1"/>
  <cols>
    <col min="1" max="2" width="3" style="234" hidden="1" customWidth="1"/>
    <col min="3" max="3" width="2.1640625" style="234" customWidth="1"/>
    <col min="4" max="4" width="4.6640625" style="237" customWidth="1"/>
    <col min="5" max="5" width="27.83203125" style="236" customWidth="1"/>
    <col min="6" max="7" width="13.6640625" style="237" customWidth="1" outlineLevel="1"/>
    <col min="8" max="8" width="1.33203125" style="237" customWidth="1" outlineLevel="1"/>
    <col min="9" max="9" width="11.83203125" style="237" bestFit="1" customWidth="1" outlineLevel="1"/>
    <col min="10" max="14" width="11.1640625" style="237" customWidth="1" outlineLevel="1"/>
    <col min="15" max="15" width="1.1640625" style="234" customWidth="1"/>
    <col min="16" max="16" width="11.33203125" style="237" customWidth="1" outlineLevel="1"/>
    <col min="17" max="17" width="11.33203125" style="236" customWidth="1" outlineLevel="1"/>
    <col min="18" max="19" width="12.5" style="236" bestFit="1" customWidth="1" outlineLevel="1"/>
    <col min="20" max="21" width="14" style="236" bestFit="1" customWidth="1" outlineLevel="1"/>
    <col min="22" max="22" width="1.1640625" style="234" customWidth="1"/>
    <col min="23" max="34" width="11.6640625" style="237" hidden="1" customWidth="1" outlineLevel="1"/>
    <col min="35" max="35" width="11.6640625" style="237" customWidth="1" collapsed="1"/>
    <col min="36" max="63" width="11.6640625" style="237" customWidth="1"/>
    <col min="64" max="70" width="12.1640625" style="237" bestFit="1" customWidth="1"/>
    <col min="71" max="73" width="11.5" style="237" bestFit="1" customWidth="1"/>
    <col min="74" max="94" width="12.5" style="237" bestFit="1" customWidth="1"/>
    <col min="95" max="16384" width="10.83203125" style="234"/>
  </cols>
  <sheetData>
    <row r="1" spans="3:94" s="215" customFormat="1" ht="48.75" customHeight="1">
      <c r="E1" s="216" t="s">
        <v>383</v>
      </c>
      <c r="F1" s="217"/>
      <c r="G1" s="217"/>
      <c r="H1" s="217"/>
      <c r="Q1" s="220"/>
      <c r="R1" s="220"/>
      <c r="S1" s="220"/>
      <c r="T1" s="220"/>
      <c r="U1" s="220"/>
      <c r="W1" s="232"/>
    </row>
    <row r="2" spans="3:94" s="215" customFormat="1" ht="16">
      <c r="J2" s="233" t="s">
        <v>322</v>
      </c>
      <c r="K2" s="504">
        <v>43831</v>
      </c>
      <c r="Q2" s="220"/>
      <c r="R2" s="220"/>
      <c r="S2" s="220"/>
      <c r="T2" s="220"/>
      <c r="U2" s="220"/>
    </row>
    <row r="3" spans="3:94" s="215" customFormat="1" ht="9" customHeight="1">
      <c r="Q3" s="220"/>
      <c r="R3" s="220"/>
      <c r="S3" s="220"/>
      <c r="T3" s="220"/>
      <c r="U3" s="220"/>
    </row>
    <row r="4" spans="3:94" s="221" customFormat="1" ht="9" customHeight="1"/>
    <row r="5" spans="3:94" s="236" customFormat="1" ht="30.75" customHeight="1">
      <c r="C5" s="234"/>
      <c r="D5" s="234"/>
      <c r="E5" s="235" t="s">
        <v>196</v>
      </c>
    </row>
    <row r="6" spans="3:94" ht="14" thickBot="1">
      <c r="D6" s="234"/>
      <c r="E6" s="237"/>
      <c r="I6" s="238" t="s">
        <v>14</v>
      </c>
      <c r="J6" s="568" t="s">
        <v>0</v>
      </c>
      <c r="K6" s="568"/>
      <c r="L6" s="568"/>
      <c r="M6" s="568"/>
      <c r="N6" s="568"/>
      <c r="O6" s="237"/>
      <c r="P6" s="239"/>
      <c r="Q6" s="567" t="s">
        <v>168</v>
      </c>
      <c r="R6" s="567"/>
      <c r="S6" s="567"/>
      <c r="T6" s="567"/>
      <c r="U6" s="567"/>
      <c r="V6" s="237"/>
    </row>
    <row r="7" spans="3:94" ht="15.75" customHeight="1">
      <c r="D7" s="234"/>
      <c r="E7" s="240"/>
      <c r="I7" s="238" t="s">
        <v>177</v>
      </c>
      <c r="J7" s="241" t="s">
        <v>169</v>
      </c>
      <c r="K7" s="241" t="s">
        <v>170</v>
      </c>
      <c r="L7" s="241" t="s">
        <v>171</v>
      </c>
      <c r="M7" s="241" t="s">
        <v>172</v>
      </c>
      <c r="N7" s="241" t="s">
        <v>173</v>
      </c>
      <c r="P7" s="242" t="s">
        <v>211</v>
      </c>
      <c r="Q7" s="243" t="s">
        <v>169</v>
      </c>
      <c r="R7" s="243" t="s">
        <v>170</v>
      </c>
      <c r="S7" s="243" t="s">
        <v>171</v>
      </c>
      <c r="T7" s="243" t="s">
        <v>172</v>
      </c>
      <c r="U7" s="243" t="s">
        <v>173</v>
      </c>
      <c r="W7" s="244" t="s">
        <v>218</v>
      </c>
      <c r="X7" s="244" t="s">
        <v>219</v>
      </c>
      <c r="Y7" s="244" t="s">
        <v>220</v>
      </c>
      <c r="Z7" s="244" t="s">
        <v>221</v>
      </c>
      <c r="AA7" s="244" t="s">
        <v>222</v>
      </c>
      <c r="AB7" s="244" t="s">
        <v>223</v>
      </c>
      <c r="AC7" s="244" t="s">
        <v>224</v>
      </c>
      <c r="AD7" s="244" t="s">
        <v>225</v>
      </c>
      <c r="AE7" s="244" t="s">
        <v>226</v>
      </c>
      <c r="AF7" s="244" t="s">
        <v>227</v>
      </c>
      <c r="AG7" s="244" t="s">
        <v>228</v>
      </c>
      <c r="AH7" s="244" t="s">
        <v>229</v>
      </c>
      <c r="AI7" s="245" t="s">
        <v>230</v>
      </c>
      <c r="AJ7" s="246" t="s">
        <v>231</v>
      </c>
      <c r="AK7" s="246" t="s">
        <v>232</v>
      </c>
      <c r="AL7" s="246" t="s">
        <v>233</v>
      </c>
      <c r="AM7" s="246" t="s">
        <v>234</v>
      </c>
      <c r="AN7" s="246" t="s">
        <v>235</v>
      </c>
      <c r="AO7" s="246" t="s">
        <v>236</v>
      </c>
      <c r="AP7" s="246" t="s">
        <v>237</v>
      </c>
      <c r="AQ7" s="246" t="s">
        <v>238</v>
      </c>
      <c r="AR7" s="246" t="s">
        <v>239</v>
      </c>
      <c r="AS7" s="246" t="s">
        <v>240</v>
      </c>
      <c r="AT7" s="247" t="s">
        <v>241</v>
      </c>
      <c r="AU7" s="246" t="s">
        <v>242</v>
      </c>
      <c r="AV7" s="246" t="s">
        <v>243</v>
      </c>
      <c r="AW7" s="246" t="s">
        <v>244</v>
      </c>
      <c r="AX7" s="246" t="s">
        <v>245</v>
      </c>
      <c r="AY7" s="246" t="s">
        <v>246</v>
      </c>
      <c r="AZ7" s="246" t="s">
        <v>247</v>
      </c>
      <c r="BA7" s="246" t="s">
        <v>248</v>
      </c>
      <c r="BB7" s="246" t="s">
        <v>249</v>
      </c>
      <c r="BC7" s="246" t="s">
        <v>250</v>
      </c>
      <c r="BD7" s="246" t="s">
        <v>251</v>
      </c>
      <c r="BE7" s="246" t="s">
        <v>252</v>
      </c>
      <c r="BF7" s="247" t="s">
        <v>253</v>
      </c>
      <c r="BG7" s="246" t="s">
        <v>254</v>
      </c>
      <c r="BH7" s="246" t="s">
        <v>255</v>
      </c>
      <c r="BI7" s="246" t="s">
        <v>256</v>
      </c>
      <c r="BJ7" s="246" t="s">
        <v>257</v>
      </c>
      <c r="BK7" s="246" t="s">
        <v>258</v>
      </c>
      <c r="BL7" s="246" t="s">
        <v>259</v>
      </c>
      <c r="BM7" s="246" t="s">
        <v>260</v>
      </c>
      <c r="BN7" s="246" t="s">
        <v>261</v>
      </c>
      <c r="BO7" s="246" t="s">
        <v>262</v>
      </c>
      <c r="BP7" s="246" t="s">
        <v>263</v>
      </c>
      <c r="BQ7" s="246" t="s">
        <v>264</v>
      </c>
      <c r="BR7" s="247" t="s">
        <v>265</v>
      </c>
      <c r="BS7" s="246" t="s">
        <v>266</v>
      </c>
      <c r="BT7" s="246" t="s">
        <v>267</v>
      </c>
      <c r="BU7" s="246" t="s">
        <v>268</v>
      </c>
      <c r="BV7" s="246" t="s">
        <v>269</v>
      </c>
      <c r="BW7" s="246" t="s">
        <v>270</v>
      </c>
      <c r="BX7" s="246" t="s">
        <v>271</v>
      </c>
      <c r="BY7" s="246" t="s">
        <v>272</v>
      </c>
      <c r="BZ7" s="246" t="s">
        <v>273</v>
      </c>
      <c r="CA7" s="246" t="s">
        <v>274</v>
      </c>
      <c r="CB7" s="246" t="s">
        <v>275</v>
      </c>
      <c r="CC7" s="246" t="s">
        <v>276</v>
      </c>
      <c r="CD7" s="247" t="s">
        <v>277</v>
      </c>
      <c r="CE7" s="246" t="s">
        <v>278</v>
      </c>
      <c r="CF7" s="246" t="s">
        <v>279</v>
      </c>
      <c r="CG7" s="246" t="s">
        <v>280</v>
      </c>
      <c r="CH7" s="246" t="s">
        <v>281</v>
      </c>
      <c r="CI7" s="246" t="s">
        <v>282</v>
      </c>
      <c r="CJ7" s="246" t="s">
        <v>283</v>
      </c>
      <c r="CK7" s="246" t="s">
        <v>284</v>
      </c>
      <c r="CL7" s="246" t="s">
        <v>285</v>
      </c>
      <c r="CM7" s="246" t="s">
        <v>286</v>
      </c>
      <c r="CN7" s="246" t="s">
        <v>287</v>
      </c>
      <c r="CO7" s="246" t="s">
        <v>288</v>
      </c>
      <c r="CP7" s="247" t="s">
        <v>289</v>
      </c>
    </row>
    <row r="8" spans="3:94" ht="15.75" customHeight="1">
      <c r="D8" s="234"/>
      <c r="E8" s="237"/>
      <c r="F8" s="241"/>
      <c r="G8" s="241"/>
      <c r="H8" s="241"/>
      <c r="I8" s="248">
        <f>AH8</f>
        <v>43800</v>
      </c>
      <c r="J8" s="249">
        <f>YEAR(AT8)</f>
        <v>2020</v>
      </c>
      <c r="K8" s="249">
        <f>YEAR(BF8)</f>
        <v>2021</v>
      </c>
      <c r="L8" s="249">
        <f>YEAR(BR8)</f>
        <v>2022</v>
      </c>
      <c r="M8" s="249">
        <f>YEAR(CD8)</f>
        <v>2023</v>
      </c>
      <c r="N8" s="249">
        <f>YEAR(CP8)</f>
        <v>2024</v>
      </c>
      <c r="O8" s="250">
        <f t="shared" ref="O8" si="0">AO8</f>
        <v>44013</v>
      </c>
      <c r="P8" s="248">
        <f>AH8</f>
        <v>43800</v>
      </c>
      <c r="Q8" s="251">
        <f t="shared" ref="Q8" si="1">AQ8</f>
        <v>44075</v>
      </c>
      <c r="R8" s="251">
        <f>BF8</f>
        <v>44531</v>
      </c>
      <c r="S8" s="251">
        <f>BR8</f>
        <v>44896</v>
      </c>
      <c r="T8" s="251">
        <f>CD8</f>
        <v>45261</v>
      </c>
      <c r="U8" s="251">
        <f>CP8</f>
        <v>45627</v>
      </c>
      <c r="W8" s="252">
        <f t="shared" ref="W8:AG8" si="2">DATE(YEAR(X8),MONTH(X8)-1,DAY(X8))</f>
        <v>43466</v>
      </c>
      <c r="X8" s="252">
        <f t="shared" si="2"/>
        <v>43497</v>
      </c>
      <c r="Y8" s="252">
        <f t="shared" si="2"/>
        <v>43525</v>
      </c>
      <c r="Z8" s="252">
        <f t="shared" si="2"/>
        <v>43556</v>
      </c>
      <c r="AA8" s="252">
        <f t="shared" si="2"/>
        <v>43586</v>
      </c>
      <c r="AB8" s="252">
        <f t="shared" si="2"/>
        <v>43617</v>
      </c>
      <c r="AC8" s="252">
        <f t="shared" si="2"/>
        <v>43647</v>
      </c>
      <c r="AD8" s="252">
        <f t="shared" si="2"/>
        <v>43678</v>
      </c>
      <c r="AE8" s="252">
        <f t="shared" si="2"/>
        <v>43709</v>
      </c>
      <c r="AF8" s="252">
        <f t="shared" si="2"/>
        <v>43739</v>
      </c>
      <c r="AG8" s="252">
        <f t="shared" si="2"/>
        <v>43770</v>
      </c>
      <c r="AH8" s="252">
        <f>DATE(YEAR(AI8),MONTH(AI8)-1,DAY(AI8))</f>
        <v>43800</v>
      </c>
      <c r="AI8" s="253">
        <f>K2</f>
        <v>43831</v>
      </c>
      <c r="AJ8" s="254">
        <f>DATE(YEAR(AI8),MONTH(AI8)+1,DAY(AI8))</f>
        <v>43862</v>
      </c>
      <c r="AK8" s="254">
        <f t="shared" ref="AK8:CP8" si="3">DATE(YEAR(AJ8),MONTH(AJ8)+1,DAY(AJ8))</f>
        <v>43891</v>
      </c>
      <c r="AL8" s="254">
        <f t="shared" si="3"/>
        <v>43922</v>
      </c>
      <c r="AM8" s="254">
        <f t="shared" si="3"/>
        <v>43952</v>
      </c>
      <c r="AN8" s="254">
        <f t="shared" si="3"/>
        <v>43983</v>
      </c>
      <c r="AO8" s="254">
        <f t="shared" si="3"/>
        <v>44013</v>
      </c>
      <c r="AP8" s="254">
        <f t="shared" si="3"/>
        <v>44044</v>
      </c>
      <c r="AQ8" s="254">
        <f t="shared" si="3"/>
        <v>44075</v>
      </c>
      <c r="AR8" s="254">
        <f t="shared" si="3"/>
        <v>44105</v>
      </c>
      <c r="AS8" s="254">
        <f t="shared" si="3"/>
        <v>44136</v>
      </c>
      <c r="AT8" s="255">
        <f t="shared" si="3"/>
        <v>44166</v>
      </c>
      <c r="AU8" s="254">
        <f t="shared" si="3"/>
        <v>44197</v>
      </c>
      <c r="AV8" s="254">
        <f t="shared" si="3"/>
        <v>44228</v>
      </c>
      <c r="AW8" s="254">
        <f t="shared" si="3"/>
        <v>44256</v>
      </c>
      <c r="AX8" s="254">
        <f t="shared" si="3"/>
        <v>44287</v>
      </c>
      <c r="AY8" s="254">
        <f t="shared" si="3"/>
        <v>44317</v>
      </c>
      <c r="AZ8" s="254">
        <f t="shared" si="3"/>
        <v>44348</v>
      </c>
      <c r="BA8" s="254">
        <f t="shared" si="3"/>
        <v>44378</v>
      </c>
      <c r="BB8" s="254">
        <f t="shared" si="3"/>
        <v>44409</v>
      </c>
      <c r="BC8" s="254">
        <f t="shared" si="3"/>
        <v>44440</v>
      </c>
      <c r="BD8" s="254">
        <f t="shared" si="3"/>
        <v>44470</v>
      </c>
      <c r="BE8" s="254">
        <f t="shared" si="3"/>
        <v>44501</v>
      </c>
      <c r="BF8" s="255">
        <f t="shared" si="3"/>
        <v>44531</v>
      </c>
      <c r="BG8" s="254">
        <f t="shared" si="3"/>
        <v>44562</v>
      </c>
      <c r="BH8" s="254">
        <f t="shared" si="3"/>
        <v>44593</v>
      </c>
      <c r="BI8" s="254">
        <f t="shared" si="3"/>
        <v>44621</v>
      </c>
      <c r="BJ8" s="254">
        <f t="shared" si="3"/>
        <v>44652</v>
      </c>
      <c r="BK8" s="254">
        <f t="shared" si="3"/>
        <v>44682</v>
      </c>
      <c r="BL8" s="254">
        <f t="shared" si="3"/>
        <v>44713</v>
      </c>
      <c r="BM8" s="254">
        <f t="shared" si="3"/>
        <v>44743</v>
      </c>
      <c r="BN8" s="254">
        <f t="shared" si="3"/>
        <v>44774</v>
      </c>
      <c r="BO8" s="254">
        <f t="shared" si="3"/>
        <v>44805</v>
      </c>
      <c r="BP8" s="254">
        <f t="shared" si="3"/>
        <v>44835</v>
      </c>
      <c r="BQ8" s="254">
        <f t="shared" si="3"/>
        <v>44866</v>
      </c>
      <c r="BR8" s="255">
        <f t="shared" si="3"/>
        <v>44896</v>
      </c>
      <c r="BS8" s="254">
        <f t="shared" si="3"/>
        <v>44927</v>
      </c>
      <c r="BT8" s="254">
        <f t="shared" si="3"/>
        <v>44958</v>
      </c>
      <c r="BU8" s="254">
        <f t="shared" si="3"/>
        <v>44986</v>
      </c>
      <c r="BV8" s="254">
        <f t="shared" si="3"/>
        <v>45017</v>
      </c>
      <c r="BW8" s="254">
        <f t="shared" si="3"/>
        <v>45047</v>
      </c>
      <c r="BX8" s="254">
        <f t="shared" si="3"/>
        <v>45078</v>
      </c>
      <c r="BY8" s="254">
        <f t="shared" si="3"/>
        <v>45108</v>
      </c>
      <c r="BZ8" s="254">
        <f t="shared" si="3"/>
        <v>45139</v>
      </c>
      <c r="CA8" s="254">
        <f t="shared" si="3"/>
        <v>45170</v>
      </c>
      <c r="CB8" s="254">
        <f t="shared" si="3"/>
        <v>45200</v>
      </c>
      <c r="CC8" s="254">
        <f t="shared" si="3"/>
        <v>45231</v>
      </c>
      <c r="CD8" s="255">
        <f t="shared" si="3"/>
        <v>45261</v>
      </c>
      <c r="CE8" s="254">
        <f t="shared" si="3"/>
        <v>45292</v>
      </c>
      <c r="CF8" s="254">
        <f t="shared" si="3"/>
        <v>45323</v>
      </c>
      <c r="CG8" s="254">
        <f t="shared" si="3"/>
        <v>45352</v>
      </c>
      <c r="CH8" s="254">
        <f t="shared" si="3"/>
        <v>45383</v>
      </c>
      <c r="CI8" s="254">
        <f t="shared" si="3"/>
        <v>45413</v>
      </c>
      <c r="CJ8" s="254">
        <f t="shared" si="3"/>
        <v>45444</v>
      </c>
      <c r="CK8" s="254">
        <f t="shared" si="3"/>
        <v>45474</v>
      </c>
      <c r="CL8" s="254">
        <f t="shared" si="3"/>
        <v>45505</v>
      </c>
      <c r="CM8" s="254">
        <f t="shared" si="3"/>
        <v>45536</v>
      </c>
      <c r="CN8" s="254">
        <f t="shared" si="3"/>
        <v>45566</v>
      </c>
      <c r="CO8" s="254">
        <f t="shared" si="3"/>
        <v>45597</v>
      </c>
      <c r="CP8" s="255">
        <f t="shared" si="3"/>
        <v>45627</v>
      </c>
    </row>
    <row r="9" spans="3:94" ht="15.75" hidden="1" customHeight="1" outlineLevel="1">
      <c r="D9" s="234"/>
      <c r="I9" s="256"/>
      <c r="J9" s="257"/>
      <c r="K9" s="257"/>
      <c r="L9" s="257"/>
      <c r="M9" s="257"/>
      <c r="N9" s="257"/>
      <c r="P9" s="256"/>
      <c r="Q9" s="258"/>
      <c r="R9" s="258"/>
      <c r="S9" s="258"/>
      <c r="T9" s="258"/>
      <c r="U9" s="258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9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60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60"/>
      <c r="BG9" s="258"/>
      <c r="BH9" s="258"/>
      <c r="BI9" s="258"/>
      <c r="BJ9" s="258"/>
      <c r="BK9" s="258"/>
      <c r="BL9" s="258"/>
      <c r="BM9" s="258"/>
      <c r="BN9" s="258"/>
      <c r="BO9" s="258"/>
      <c r="BP9" s="258"/>
      <c r="BQ9" s="258"/>
      <c r="BR9" s="260"/>
      <c r="BS9" s="258"/>
      <c r="BT9" s="258"/>
      <c r="BU9" s="258"/>
      <c r="BV9" s="258"/>
      <c r="BW9" s="258"/>
      <c r="BX9" s="258"/>
      <c r="BY9" s="258"/>
      <c r="BZ9" s="258"/>
      <c r="CA9" s="258"/>
      <c r="CB9" s="258"/>
      <c r="CC9" s="258"/>
      <c r="CD9" s="260"/>
      <c r="CE9" s="258"/>
      <c r="CF9" s="258"/>
      <c r="CG9" s="258"/>
      <c r="CH9" s="258"/>
      <c r="CI9" s="258"/>
      <c r="CJ9" s="258"/>
      <c r="CK9" s="258"/>
      <c r="CL9" s="258"/>
      <c r="CM9" s="258"/>
      <c r="CN9" s="258"/>
      <c r="CO9" s="258"/>
      <c r="CP9" s="260"/>
    </row>
    <row r="10" spans="3:94" hidden="1" outlineLevel="1">
      <c r="D10" s="234"/>
      <c r="E10" s="236" t="s">
        <v>320</v>
      </c>
      <c r="I10" s="256">
        <v>0</v>
      </c>
      <c r="J10" s="257">
        <f>I10+1</f>
        <v>1</v>
      </c>
      <c r="K10" s="257">
        <f t="shared" ref="K10:N10" si="4">J10+1</f>
        <v>2</v>
      </c>
      <c r="L10" s="257">
        <f t="shared" si="4"/>
        <v>3</v>
      </c>
      <c r="M10" s="257">
        <f t="shared" si="4"/>
        <v>4</v>
      </c>
      <c r="N10" s="257">
        <f t="shared" si="4"/>
        <v>5</v>
      </c>
      <c r="P10" s="256">
        <v>0</v>
      </c>
      <c r="Q10" s="257">
        <f>P10+1</f>
        <v>1</v>
      </c>
      <c r="R10" s="257">
        <f t="shared" ref="R10:U10" si="5">Q10+1</f>
        <v>2</v>
      </c>
      <c r="S10" s="257">
        <f t="shared" si="5"/>
        <v>3</v>
      </c>
      <c r="T10" s="257">
        <f t="shared" si="5"/>
        <v>4</v>
      </c>
      <c r="U10" s="257">
        <f t="shared" si="5"/>
        <v>5</v>
      </c>
      <c r="V10" s="234">
        <v>2018</v>
      </c>
      <c r="W10" s="261">
        <f t="shared" ref="W10:AH10" si="6">YEAR(W8)</f>
        <v>2019</v>
      </c>
      <c r="X10" s="261">
        <f t="shared" si="6"/>
        <v>2019</v>
      </c>
      <c r="Y10" s="261">
        <f t="shared" si="6"/>
        <v>2019</v>
      </c>
      <c r="Z10" s="261">
        <f t="shared" si="6"/>
        <v>2019</v>
      </c>
      <c r="AA10" s="261">
        <f t="shared" si="6"/>
        <v>2019</v>
      </c>
      <c r="AB10" s="261">
        <f t="shared" si="6"/>
        <v>2019</v>
      </c>
      <c r="AC10" s="261">
        <f t="shared" si="6"/>
        <v>2019</v>
      </c>
      <c r="AD10" s="261">
        <f t="shared" si="6"/>
        <v>2019</v>
      </c>
      <c r="AE10" s="261">
        <f t="shared" si="6"/>
        <v>2019</v>
      </c>
      <c r="AF10" s="261">
        <f t="shared" si="6"/>
        <v>2019</v>
      </c>
      <c r="AG10" s="261">
        <f t="shared" si="6"/>
        <v>2019</v>
      </c>
      <c r="AH10" s="262">
        <f t="shared" si="6"/>
        <v>2019</v>
      </c>
      <c r="AI10" s="263">
        <f>YEAR(AI8)</f>
        <v>2020</v>
      </c>
      <c r="AJ10" s="263">
        <f t="shared" ref="AJ10:CP10" si="7">YEAR(AJ8)</f>
        <v>2020</v>
      </c>
      <c r="AK10" s="263">
        <f t="shared" si="7"/>
        <v>2020</v>
      </c>
      <c r="AL10" s="263">
        <f t="shared" si="7"/>
        <v>2020</v>
      </c>
      <c r="AM10" s="263">
        <f t="shared" si="7"/>
        <v>2020</v>
      </c>
      <c r="AN10" s="263">
        <f t="shared" si="7"/>
        <v>2020</v>
      </c>
      <c r="AO10" s="263">
        <f t="shared" si="7"/>
        <v>2020</v>
      </c>
      <c r="AP10" s="263">
        <f t="shared" si="7"/>
        <v>2020</v>
      </c>
      <c r="AQ10" s="263">
        <f t="shared" si="7"/>
        <v>2020</v>
      </c>
      <c r="AR10" s="263">
        <f t="shared" si="7"/>
        <v>2020</v>
      </c>
      <c r="AS10" s="263">
        <f t="shared" si="7"/>
        <v>2020</v>
      </c>
      <c r="AT10" s="264">
        <f t="shared" si="7"/>
        <v>2020</v>
      </c>
      <c r="AU10" s="263">
        <f t="shared" si="7"/>
        <v>2021</v>
      </c>
      <c r="AV10" s="263">
        <f t="shared" si="7"/>
        <v>2021</v>
      </c>
      <c r="AW10" s="263">
        <f t="shared" si="7"/>
        <v>2021</v>
      </c>
      <c r="AX10" s="263">
        <f t="shared" si="7"/>
        <v>2021</v>
      </c>
      <c r="AY10" s="263">
        <f t="shared" si="7"/>
        <v>2021</v>
      </c>
      <c r="AZ10" s="263">
        <f t="shared" si="7"/>
        <v>2021</v>
      </c>
      <c r="BA10" s="263">
        <f t="shared" si="7"/>
        <v>2021</v>
      </c>
      <c r="BB10" s="263">
        <f t="shared" si="7"/>
        <v>2021</v>
      </c>
      <c r="BC10" s="263">
        <f t="shared" si="7"/>
        <v>2021</v>
      </c>
      <c r="BD10" s="263">
        <f t="shared" si="7"/>
        <v>2021</v>
      </c>
      <c r="BE10" s="263">
        <f t="shared" si="7"/>
        <v>2021</v>
      </c>
      <c r="BF10" s="264">
        <f t="shared" si="7"/>
        <v>2021</v>
      </c>
      <c r="BG10" s="263">
        <f t="shared" si="7"/>
        <v>2022</v>
      </c>
      <c r="BH10" s="263">
        <f t="shared" si="7"/>
        <v>2022</v>
      </c>
      <c r="BI10" s="263">
        <f t="shared" si="7"/>
        <v>2022</v>
      </c>
      <c r="BJ10" s="263">
        <f t="shared" si="7"/>
        <v>2022</v>
      </c>
      <c r="BK10" s="263">
        <f t="shared" si="7"/>
        <v>2022</v>
      </c>
      <c r="BL10" s="263">
        <f t="shared" si="7"/>
        <v>2022</v>
      </c>
      <c r="BM10" s="263">
        <f t="shared" si="7"/>
        <v>2022</v>
      </c>
      <c r="BN10" s="263">
        <f t="shared" si="7"/>
        <v>2022</v>
      </c>
      <c r="BO10" s="263">
        <f t="shared" si="7"/>
        <v>2022</v>
      </c>
      <c r="BP10" s="263">
        <f t="shared" si="7"/>
        <v>2022</v>
      </c>
      <c r="BQ10" s="263">
        <f t="shared" si="7"/>
        <v>2022</v>
      </c>
      <c r="BR10" s="264">
        <f t="shared" si="7"/>
        <v>2022</v>
      </c>
      <c r="BS10" s="263">
        <f t="shared" si="7"/>
        <v>2023</v>
      </c>
      <c r="BT10" s="263">
        <f t="shared" si="7"/>
        <v>2023</v>
      </c>
      <c r="BU10" s="263">
        <f t="shared" si="7"/>
        <v>2023</v>
      </c>
      <c r="BV10" s="263">
        <f t="shared" si="7"/>
        <v>2023</v>
      </c>
      <c r="BW10" s="263">
        <f t="shared" si="7"/>
        <v>2023</v>
      </c>
      <c r="BX10" s="263">
        <f t="shared" si="7"/>
        <v>2023</v>
      </c>
      <c r="BY10" s="263">
        <f t="shared" si="7"/>
        <v>2023</v>
      </c>
      <c r="BZ10" s="263">
        <f t="shared" si="7"/>
        <v>2023</v>
      </c>
      <c r="CA10" s="263">
        <f t="shared" si="7"/>
        <v>2023</v>
      </c>
      <c r="CB10" s="263">
        <f t="shared" si="7"/>
        <v>2023</v>
      </c>
      <c r="CC10" s="263">
        <f t="shared" si="7"/>
        <v>2023</v>
      </c>
      <c r="CD10" s="264">
        <f t="shared" si="7"/>
        <v>2023</v>
      </c>
      <c r="CE10" s="263">
        <f t="shared" si="7"/>
        <v>2024</v>
      </c>
      <c r="CF10" s="263">
        <f t="shared" si="7"/>
        <v>2024</v>
      </c>
      <c r="CG10" s="263">
        <f t="shared" si="7"/>
        <v>2024</v>
      </c>
      <c r="CH10" s="263">
        <f t="shared" si="7"/>
        <v>2024</v>
      </c>
      <c r="CI10" s="263">
        <f t="shared" si="7"/>
        <v>2024</v>
      </c>
      <c r="CJ10" s="263">
        <f t="shared" si="7"/>
        <v>2024</v>
      </c>
      <c r="CK10" s="263">
        <f t="shared" si="7"/>
        <v>2024</v>
      </c>
      <c r="CL10" s="263">
        <f t="shared" si="7"/>
        <v>2024</v>
      </c>
      <c r="CM10" s="263">
        <f t="shared" si="7"/>
        <v>2024</v>
      </c>
      <c r="CN10" s="263">
        <f t="shared" si="7"/>
        <v>2024</v>
      </c>
      <c r="CO10" s="263">
        <f t="shared" si="7"/>
        <v>2024</v>
      </c>
      <c r="CP10" s="264">
        <f t="shared" si="7"/>
        <v>2024</v>
      </c>
    </row>
    <row r="11" spans="3:94" hidden="1" outlineLevel="1">
      <c r="D11" s="234"/>
      <c r="E11" s="236" t="s">
        <v>321</v>
      </c>
      <c r="F11" s="257"/>
      <c r="G11" s="257"/>
      <c r="H11" s="257"/>
      <c r="I11" s="256"/>
      <c r="J11" s="257"/>
      <c r="K11" s="257"/>
      <c r="L11" s="257"/>
      <c r="M11" s="257"/>
      <c r="N11" s="257"/>
      <c r="P11" s="256"/>
      <c r="Q11" s="258"/>
      <c r="R11" s="258"/>
      <c r="S11" s="258"/>
      <c r="T11" s="258"/>
      <c r="U11" s="258"/>
      <c r="W11" s="256">
        <v>0</v>
      </c>
      <c r="X11" s="256">
        <v>0</v>
      </c>
      <c r="Y11" s="256">
        <v>0</v>
      </c>
      <c r="Z11" s="256">
        <v>0</v>
      </c>
      <c r="AA11" s="256">
        <v>0</v>
      </c>
      <c r="AB11" s="256">
        <v>0</v>
      </c>
      <c r="AC11" s="256">
        <v>0</v>
      </c>
      <c r="AD11" s="256">
        <v>0</v>
      </c>
      <c r="AE11" s="256">
        <v>0</v>
      </c>
      <c r="AF11" s="256">
        <v>0</v>
      </c>
      <c r="AG11" s="256">
        <v>0</v>
      </c>
      <c r="AH11" s="256">
        <v>0</v>
      </c>
      <c r="AI11" s="265">
        <v>1</v>
      </c>
      <c r="AJ11" s="258">
        <v>1</v>
      </c>
      <c r="AK11" s="258">
        <v>1</v>
      </c>
      <c r="AL11" s="258">
        <v>1</v>
      </c>
      <c r="AM11" s="258">
        <v>1</v>
      </c>
      <c r="AN11" s="258">
        <v>1</v>
      </c>
      <c r="AO11" s="258">
        <v>1</v>
      </c>
      <c r="AP11" s="258">
        <v>1</v>
      </c>
      <c r="AQ11" s="258">
        <v>1</v>
      </c>
      <c r="AR11" s="258">
        <v>1</v>
      </c>
      <c r="AS11" s="258">
        <v>1</v>
      </c>
      <c r="AT11" s="260">
        <v>1</v>
      </c>
      <c r="AU11" s="258">
        <v>2</v>
      </c>
      <c r="AV11" s="258">
        <v>2</v>
      </c>
      <c r="AW11" s="258">
        <v>2</v>
      </c>
      <c r="AX11" s="258">
        <v>2</v>
      </c>
      <c r="AY11" s="258">
        <v>2</v>
      </c>
      <c r="AZ11" s="258">
        <v>2</v>
      </c>
      <c r="BA11" s="258">
        <v>2</v>
      </c>
      <c r="BB11" s="258">
        <v>2</v>
      </c>
      <c r="BC11" s="258">
        <v>2</v>
      </c>
      <c r="BD11" s="258">
        <v>2</v>
      </c>
      <c r="BE11" s="258">
        <v>2</v>
      </c>
      <c r="BF11" s="260">
        <v>2</v>
      </c>
      <c r="BG11" s="258">
        <v>3</v>
      </c>
      <c r="BH11" s="258">
        <v>3</v>
      </c>
      <c r="BI11" s="258">
        <v>3</v>
      </c>
      <c r="BJ11" s="258">
        <v>3</v>
      </c>
      <c r="BK11" s="258">
        <v>3</v>
      </c>
      <c r="BL11" s="258">
        <v>3</v>
      </c>
      <c r="BM11" s="258">
        <v>3</v>
      </c>
      <c r="BN11" s="258">
        <v>3</v>
      </c>
      <c r="BO11" s="258">
        <v>3</v>
      </c>
      <c r="BP11" s="258">
        <v>3</v>
      </c>
      <c r="BQ11" s="258">
        <v>3</v>
      </c>
      <c r="BR11" s="260">
        <v>3</v>
      </c>
      <c r="BS11" s="258">
        <v>4</v>
      </c>
      <c r="BT11" s="258">
        <v>4</v>
      </c>
      <c r="BU11" s="258">
        <v>4</v>
      </c>
      <c r="BV11" s="258">
        <v>4</v>
      </c>
      <c r="BW11" s="258">
        <v>4</v>
      </c>
      <c r="BX11" s="258">
        <v>4</v>
      </c>
      <c r="BY11" s="258">
        <v>4</v>
      </c>
      <c r="BZ11" s="258">
        <v>4</v>
      </c>
      <c r="CA11" s="258">
        <v>4</v>
      </c>
      <c r="CB11" s="258">
        <v>4</v>
      </c>
      <c r="CC11" s="258">
        <v>4</v>
      </c>
      <c r="CD11" s="260">
        <v>4</v>
      </c>
      <c r="CE11" s="258">
        <v>5</v>
      </c>
      <c r="CF11" s="258">
        <v>5</v>
      </c>
      <c r="CG11" s="258">
        <v>5</v>
      </c>
      <c r="CH11" s="258">
        <v>5</v>
      </c>
      <c r="CI11" s="258">
        <v>5</v>
      </c>
      <c r="CJ11" s="258">
        <v>5</v>
      </c>
      <c r="CK11" s="258">
        <v>5</v>
      </c>
      <c r="CL11" s="258">
        <v>5</v>
      </c>
      <c r="CM11" s="258">
        <v>5</v>
      </c>
      <c r="CN11" s="258">
        <v>5</v>
      </c>
      <c r="CO11" s="258">
        <v>5</v>
      </c>
      <c r="CP11" s="260">
        <v>5</v>
      </c>
    </row>
    <row r="12" spans="3:94" s="273" customFormat="1" hidden="1" outlineLevel="1">
      <c r="C12" s="266"/>
      <c r="D12" s="266"/>
      <c r="E12" s="267" t="s">
        <v>339</v>
      </c>
      <c r="F12" s="268"/>
      <c r="G12" s="268"/>
      <c r="H12" s="268"/>
      <c r="I12" s="269"/>
      <c r="J12" s="270"/>
      <c r="K12" s="270"/>
      <c r="L12" s="270"/>
      <c r="M12" s="270"/>
      <c r="N12" s="270"/>
      <c r="O12" s="266"/>
      <c r="P12" s="271"/>
      <c r="Q12" s="272"/>
      <c r="R12" s="272"/>
      <c r="S12" s="272"/>
      <c r="T12" s="272"/>
      <c r="U12" s="272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>
        <f>AH11</f>
        <v>0</v>
      </c>
      <c r="AI12" s="274"/>
      <c r="AJ12" s="272"/>
      <c r="AK12" s="272"/>
      <c r="AL12" s="272"/>
      <c r="AM12" s="272"/>
      <c r="AN12" s="272"/>
      <c r="AO12" s="272"/>
      <c r="AP12" s="272"/>
      <c r="AQ12" s="272"/>
      <c r="AR12" s="272"/>
      <c r="AS12" s="272"/>
      <c r="AT12" s="275">
        <f>AT11</f>
        <v>1</v>
      </c>
      <c r="AU12" s="272"/>
      <c r="AV12" s="272"/>
      <c r="AW12" s="272"/>
      <c r="AX12" s="272"/>
      <c r="AY12" s="272"/>
      <c r="AZ12" s="272"/>
      <c r="BA12" s="272"/>
      <c r="BB12" s="272"/>
      <c r="BC12" s="272"/>
      <c r="BD12" s="272"/>
      <c r="BE12" s="272"/>
      <c r="BF12" s="275">
        <f>BF11</f>
        <v>2</v>
      </c>
      <c r="BG12" s="272"/>
      <c r="BH12" s="272"/>
      <c r="BI12" s="272"/>
      <c r="BJ12" s="272"/>
      <c r="BK12" s="272"/>
      <c r="BL12" s="272"/>
      <c r="BM12" s="272"/>
      <c r="BN12" s="272"/>
      <c r="BO12" s="272"/>
      <c r="BP12" s="272"/>
      <c r="BQ12" s="272"/>
      <c r="BR12" s="275">
        <f>BR11</f>
        <v>3</v>
      </c>
      <c r="BS12" s="272"/>
      <c r="BT12" s="272"/>
      <c r="BU12" s="272"/>
      <c r="BV12" s="272"/>
      <c r="BW12" s="272"/>
      <c r="BX12" s="272"/>
      <c r="BY12" s="272"/>
      <c r="BZ12" s="272"/>
      <c r="CA12" s="272"/>
      <c r="CB12" s="272"/>
      <c r="CC12" s="272"/>
      <c r="CD12" s="275">
        <f>CD11</f>
        <v>4</v>
      </c>
      <c r="CE12" s="272"/>
      <c r="CF12" s="272"/>
      <c r="CG12" s="272"/>
      <c r="CH12" s="272"/>
      <c r="CI12" s="272"/>
      <c r="CJ12" s="272"/>
      <c r="CK12" s="272"/>
      <c r="CL12" s="272"/>
      <c r="CM12" s="272"/>
      <c r="CN12" s="272"/>
      <c r="CO12" s="272"/>
      <c r="CP12" s="275">
        <f>CP11</f>
        <v>5</v>
      </c>
    </row>
    <row r="13" spans="3:94" hidden="1" outlineLevel="1">
      <c r="D13" s="234"/>
      <c r="I13" s="276"/>
      <c r="P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276"/>
      <c r="AI13" s="259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77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77"/>
      <c r="BG13" s="236"/>
      <c r="BH13" s="236"/>
      <c r="BI13" s="236"/>
      <c r="BJ13" s="236"/>
      <c r="BK13" s="236"/>
      <c r="BL13" s="236"/>
      <c r="BM13" s="236"/>
      <c r="BN13" s="236"/>
      <c r="BO13" s="236"/>
      <c r="BP13" s="236"/>
      <c r="BQ13" s="236"/>
      <c r="BR13" s="277"/>
      <c r="BS13" s="236"/>
      <c r="BT13" s="236"/>
      <c r="BU13" s="236"/>
      <c r="BV13" s="236"/>
      <c r="BW13" s="236"/>
      <c r="BX13" s="236"/>
      <c r="BY13" s="236"/>
      <c r="BZ13" s="236"/>
      <c r="CA13" s="236"/>
      <c r="CB13" s="236"/>
      <c r="CC13" s="236"/>
      <c r="CD13" s="277"/>
      <c r="CE13" s="236"/>
      <c r="CF13" s="236"/>
      <c r="CG13" s="236"/>
      <c r="CH13" s="236"/>
      <c r="CI13" s="236"/>
      <c r="CJ13" s="236"/>
      <c r="CK13" s="236"/>
      <c r="CL13" s="236"/>
      <c r="CM13" s="236"/>
      <c r="CN13" s="236"/>
      <c r="CO13" s="236"/>
      <c r="CP13" s="277"/>
    </row>
    <row r="14" spans="3:94" ht="13.25" customHeight="1" collapsed="1">
      <c r="D14" s="234"/>
      <c r="E14" s="278"/>
      <c r="I14" s="276"/>
      <c r="K14" s="279"/>
      <c r="L14" s="279"/>
      <c r="M14" s="279"/>
      <c r="N14" s="279"/>
      <c r="P14" s="280"/>
      <c r="Q14" s="281"/>
      <c r="R14" s="281"/>
      <c r="S14" s="281"/>
      <c r="T14" s="281"/>
      <c r="U14" s="281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2"/>
      <c r="AJ14" s="281"/>
      <c r="AK14" s="281"/>
      <c r="AL14" s="281"/>
      <c r="AM14" s="281"/>
      <c r="AN14" s="281"/>
      <c r="AO14" s="281"/>
      <c r="AP14" s="281"/>
      <c r="AQ14" s="281"/>
      <c r="AR14" s="281"/>
      <c r="AS14" s="281"/>
      <c r="AT14" s="283"/>
      <c r="AU14" s="281"/>
      <c r="AV14" s="281"/>
      <c r="AW14" s="281"/>
      <c r="AX14" s="281"/>
      <c r="AY14" s="281"/>
      <c r="AZ14" s="281"/>
      <c r="BA14" s="281"/>
      <c r="BB14" s="281"/>
      <c r="BC14" s="281"/>
      <c r="BD14" s="281"/>
      <c r="BE14" s="281"/>
      <c r="BF14" s="283"/>
      <c r="BG14" s="281"/>
      <c r="BH14" s="281"/>
      <c r="BI14" s="281"/>
      <c r="BJ14" s="281"/>
      <c r="BK14" s="281"/>
      <c r="BL14" s="281"/>
      <c r="BM14" s="281"/>
      <c r="BN14" s="281"/>
      <c r="BO14" s="281"/>
      <c r="BP14" s="281"/>
      <c r="BQ14" s="281"/>
      <c r="BR14" s="283"/>
      <c r="BS14" s="281"/>
      <c r="BT14" s="281"/>
      <c r="BU14" s="281"/>
      <c r="BV14" s="281"/>
      <c r="BW14" s="281"/>
      <c r="BX14" s="281"/>
      <c r="BY14" s="281"/>
      <c r="BZ14" s="281"/>
      <c r="CA14" s="281"/>
      <c r="CB14" s="281"/>
      <c r="CC14" s="281"/>
      <c r="CD14" s="283"/>
      <c r="CE14" s="281"/>
      <c r="CF14" s="281"/>
      <c r="CG14" s="281"/>
      <c r="CH14" s="281"/>
      <c r="CI14" s="281"/>
      <c r="CJ14" s="281"/>
      <c r="CK14" s="281"/>
      <c r="CL14" s="281"/>
      <c r="CM14" s="281"/>
      <c r="CN14" s="281"/>
      <c r="CO14" s="281"/>
      <c r="CP14" s="283"/>
    </row>
    <row r="15" spans="3:94" ht="21.5" customHeight="1" outlineLevel="1">
      <c r="D15" s="284" t="s">
        <v>194</v>
      </c>
      <c r="E15" s="234"/>
      <c r="F15" s="234"/>
      <c r="G15" s="234"/>
      <c r="H15" s="234"/>
      <c r="I15" s="276"/>
      <c r="J15" s="234"/>
      <c r="K15" s="234"/>
      <c r="L15" s="234"/>
      <c r="M15" s="234"/>
      <c r="N15" s="234"/>
      <c r="P15" s="285"/>
      <c r="Q15" s="286"/>
      <c r="R15" s="286"/>
      <c r="S15" s="286"/>
      <c r="T15" s="286"/>
      <c r="U15" s="286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8"/>
      <c r="AJ15" s="289"/>
      <c r="AK15" s="289"/>
      <c r="AL15" s="289"/>
      <c r="AM15" s="289"/>
      <c r="AN15" s="289"/>
      <c r="AO15" s="289"/>
      <c r="AP15" s="289"/>
      <c r="AQ15" s="289"/>
      <c r="AR15" s="289"/>
      <c r="AS15" s="289"/>
      <c r="AT15" s="290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90"/>
      <c r="BG15" s="289"/>
      <c r="BH15" s="289"/>
      <c r="BI15" s="289"/>
      <c r="BJ15" s="289"/>
      <c r="BK15" s="289"/>
      <c r="BL15" s="289"/>
      <c r="BM15" s="289"/>
      <c r="BN15" s="289"/>
      <c r="BO15" s="289"/>
      <c r="BP15" s="289"/>
      <c r="BQ15" s="289"/>
      <c r="BR15" s="290"/>
      <c r="BS15" s="289"/>
      <c r="BT15" s="289"/>
      <c r="BU15" s="289"/>
      <c r="BV15" s="289"/>
      <c r="BW15" s="289"/>
      <c r="BX15" s="289"/>
      <c r="BY15" s="289"/>
      <c r="BZ15" s="289"/>
      <c r="CA15" s="289"/>
      <c r="CB15" s="289"/>
      <c r="CC15" s="289"/>
      <c r="CD15" s="290"/>
      <c r="CE15" s="289"/>
      <c r="CF15" s="289"/>
      <c r="CG15" s="289"/>
      <c r="CH15" s="289"/>
      <c r="CI15" s="289"/>
      <c r="CJ15" s="289"/>
      <c r="CK15" s="289"/>
      <c r="CL15" s="289"/>
      <c r="CM15" s="289"/>
      <c r="CN15" s="289"/>
      <c r="CO15" s="289"/>
      <c r="CP15" s="290"/>
    </row>
    <row r="16" spans="3:94" ht="13.25" customHeight="1" outlineLevel="1">
      <c r="D16" s="284"/>
      <c r="E16" s="234"/>
      <c r="F16" s="234"/>
      <c r="G16" s="234"/>
      <c r="H16" s="234"/>
      <c r="I16" s="276"/>
      <c r="J16" s="234"/>
      <c r="K16" s="234"/>
      <c r="L16" s="234"/>
      <c r="M16" s="234"/>
      <c r="N16" s="234"/>
      <c r="P16" s="285"/>
      <c r="Q16" s="286"/>
      <c r="R16" s="286"/>
      <c r="S16" s="286"/>
      <c r="T16" s="286"/>
      <c r="U16" s="286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8"/>
      <c r="AJ16" s="289"/>
      <c r="AK16" s="289"/>
      <c r="AL16" s="289"/>
      <c r="AM16" s="289"/>
      <c r="AN16" s="289"/>
      <c r="AO16" s="289"/>
      <c r="AP16" s="289"/>
      <c r="AQ16" s="289"/>
      <c r="AR16" s="289"/>
      <c r="AS16" s="289"/>
      <c r="AT16" s="290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90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289"/>
      <c r="BR16" s="290"/>
      <c r="BS16" s="289"/>
      <c r="BT16" s="289"/>
      <c r="BU16" s="289"/>
      <c r="BV16" s="289"/>
      <c r="BW16" s="289"/>
      <c r="BX16" s="289"/>
      <c r="BY16" s="289"/>
      <c r="BZ16" s="289"/>
      <c r="CA16" s="289"/>
      <c r="CB16" s="289"/>
      <c r="CC16" s="289"/>
      <c r="CD16" s="290"/>
      <c r="CE16" s="289"/>
      <c r="CF16" s="289"/>
      <c r="CG16" s="289"/>
      <c r="CH16" s="289"/>
      <c r="CI16" s="289"/>
      <c r="CJ16" s="289"/>
      <c r="CK16" s="289"/>
      <c r="CL16" s="289"/>
      <c r="CM16" s="289"/>
      <c r="CN16" s="289"/>
      <c r="CO16" s="289"/>
      <c r="CP16" s="290"/>
    </row>
    <row r="17" spans="4:94" ht="13.25" customHeight="1" outlineLevel="1">
      <c r="D17" s="284"/>
      <c r="E17" s="234" t="s">
        <v>323</v>
      </c>
      <c r="F17" s="234"/>
      <c r="G17" s="234"/>
      <c r="H17" s="234"/>
      <c r="I17" s="276"/>
      <c r="J17" s="505">
        <v>30000</v>
      </c>
      <c r="K17" s="505">
        <v>60000</v>
      </c>
      <c r="L17" s="505">
        <v>100000</v>
      </c>
      <c r="M17" s="505">
        <v>250000</v>
      </c>
      <c r="N17" s="505">
        <v>500000</v>
      </c>
      <c r="P17" s="285"/>
      <c r="Q17" s="281">
        <f t="shared" ref="Q17:U19" si="8">SUMIF($11:$11,Q$10,17:17)</f>
        <v>360000</v>
      </c>
      <c r="R17" s="281">
        <f t="shared" si="8"/>
        <v>720000</v>
      </c>
      <c r="S17" s="281">
        <f t="shared" si="8"/>
        <v>1200000</v>
      </c>
      <c r="T17" s="281">
        <f t="shared" si="8"/>
        <v>3000000</v>
      </c>
      <c r="U17" s="281">
        <f t="shared" si="8"/>
        <v>6000000</v>
      </c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91">
        <f t="shared" ref="AI17:AT18" si="9">$J17</f>
        <v>30000</v>
      </c>
      <c r="AJ17" s="292">
        <f t="shared" si="9"/>
        <v>30000</v>
      </c>
      <c r="AK17" s="292">
        <f t="shared" si="9"/>
        <v>30000</v>
      </c>
      <c r="AL17" s="292">
        <f t="shared" si="9"/>
        <v>30000</v>
      </c>
      <c r="AM17" s="292">
        <f t="shared" si="9"/>
        <v>30000</v>
      </c>
      <c r="AN17" s="292">
        <f t="shared" si="9"/>
        <v>30000</v>
      </c>
      <c r="AO17" s="292">
        <f t="shared" si="9"/>
        <v>30000</v>
      </c>
      <c r="AP17" s="292">
        <f t="shared" si="9"/>
        <v>30000</v>
      </c>
      <c r="AQ17" s="292">
        <f t="shared" si="9"/>
        <v>30000</v>
      </c>
      <c r="AR17" s="292">
        <f t="shared" si="9"/>
        <v>30000</v>
      </c>
      <c r="AS17" s="292">
        <f t="shared" si="9"/>
        <v>30000</v>
      </c>
      <c r="AT17" s="293">
        <f t="shared" si="9"/>
        <v>30000</v>
      </c>
      <c r="AU17" s="292">
        <f>$K17</f>
        <v>60000</v>
      </c>
      <c r="AV17" s="292">
        <f t="shared" ref="AV17:BF18" si="10">$K17</f>
        <v>60000</v>
      </c>
      <c r="AW17" s="292">
        <f t="shared" si="10"/>
        <v>60000</v>
      </c>
      <c r="AX17" s="292">
        <f t="shared" si="10"/>
        <v>60000</v>
      </c>
      <c r="AY17" s="292">
        <f t="shared" si="10"/>
        <v>60000</v>
      </c>
      <c r="AZ17" s="292">
        <f t="shared" si="10"/>
        <v>60000</v>
      </c>
      <c r="BA17" s="292">
        <f t="shared" si="10"/>
        <v>60000</v>
      </c>
      <c r="BB17" s="292">
        <f t="shared" si="10"/>
        <v>60000</v>
      </c>
      <c r="BC17" s="292">
        <f t="shared" si="10"/>
        <v>60000</v>
      </c>
      <c r="BD17" s="292">
        <f t="shared" si="10"/>
        <v>60000</v>
      </c>
      <c r="BE17" s="292">
        <f t="shared" si="10"/>
        <v>60000</v>
      </c>
      <c r="BF17" s="293">
        <f t="shared" si="10"/>
        <v>60000</v>
      </c>
      <c r="BG17" s="292">
        <f>$L17</f>
        <v>100000</v>
      </c>
      <c r="BH17" s="292">
        <f t="shared" ref="BH17:BR18" si="11">$L17</f>
        <v>100000</v>
      </c>
      <c r="BI17" s="292">
        <f t="shared" si="11"/>
        <v>100000</v>
      </c>
      <c r="BJ17" s="292">
        <f t="shared" si="11"/>
        <v>100000</v>
      </c>
      <c r="BK17" s="292">
        <f t="shared" si="11"/>
        <v>100000</v>
      </c>
      <c r="BL17" s="292">
        <f t="shared" si="11"/>
        <v>100000</v>
      </c>
      <c r="BM17" s="292">
        <f t="shared" si="11"/>
        <v>100000</v>
      </c>
      <c r="BN17" s="292">
        <f t="shared" si="11"/>
        <v>100000</v>
      </c>
      <c r="BO17" s="292">
        <f t="shared" si="11"/>
        <v>100000</v>
      </c>
      <c r="BP17" s="292">
        <f t="shared" si="11"/>
        <v>100000</v>
      </c>
      <c r="BQ17" s="292">
        <f t="shared" si="11"/>
        <v>100000</v>
      </c>
      <c r="BR17" s="293">
        <f t="shared" si="11"/>
        <v>100000</v>
      </c>
      <c r="BS17" s="292">
        <f>$M17</f>
        <v>250000</v>
      </c>
      <c r="BT17" s="292">
        <f t="shared" ref="BT17:CD18" si="12">$M17</f>
        <v>250000</v>
      </c>
      <c r="BU17" s="292">
        <f t="shared" si="12"/>
        <v>250000</v>
      </c>
      <c r="BV17" s="292">
        <f t="shared" si="12"/>
        <v>250000</v>
      </c>
      <c r="BW17" s="292">
        <f t="shared" si="12"/>
        <v>250000</v>
      </c>
      <c r="BX17" s="292">
        <f t="shared" si="12"/>
        <v>250000</v>
      </c>
      <c r="BY17" s="292">
        <f t="shared" si="12"/>
        <v>250000</v>
      </c>
      <c r="BZ17" s="292">
        <f t="shared" si="12"/>
        <v>250000</v>
      </c>
      <c r="CA17" s="292">
        <f t="shared" si="12"/>
        <v>250000</v>
      </c>
      <c r="CB17" s="292">
        <f t="shared" si="12"/>
        <v>250000</v>
      </c>
      <c r="CC17" s="292">
        <f t="shared" si="12"/>
        <v>250000</v>
      </c>
      <c r="CD17" s="293">
        <f t="shared" si="12"/>
        <v>250000</v>
      </c>
      <c r="CE17" s="292">
        <f t="shared" ref="CE17:CO18" si="13">$N17</f>
        <v>500000</v>
      </c>
      <c r="CF17" s="292">
        <f t="shared" si="13"/>
        <v>500000</v>
      </c>
      <c r="CG17" s="292">
        <f t="shared" si="13"/>
        <v>500000</v>
      </c>
      <c r="CH17" s="292">
        <f t="shared" si="13"/>
        <v>500000</v>
      </c>
      <c r="CI17" s="292">
        <f t="shared" si="13"/>
        <v>500000</v>
      </c>
      <c r="CJ17" s="292">
        <f t="shared" si="13"/>
        <v>500000</v>
      </c>
      <c r="CK17" s="292">
        <f t="shared" si="13"/>
        <v>500000</v>
      </c>
      <c r="CL17" s="292">
        <f t="shared" si="13"/>
        <v>500000</v>
      </c>
      <c r="CM17" s="292">
        <f t="shared" si="13"/>
        <v>500000</v>
      </c>
      <c r="CN17" s="292">
        <f t="shared" si="13"/>
        <v>500000</v>
      </c>
      <c r="CO17" s="292">
        <f t="shared" si="13"/>
        <v>500000</v>
      </c>
      <c r="CP17" s="293">
        <f>$N17</f>
        <v>500000</v>
      </c>
    </row>
    <row r="18" spans="4:94" ht="13.25" customHeight="1" outlineLevel="1">
      <c r="D18" s="284"/>
      <c r="E18" s="234" t="s">
        <v>324</v>
      </c>
      <c r="F18" s="234"/>
      <c r="G18" s="234"/>
      <c r="H18" s="234"/>
      <c r="I18" s="276"/>
      <c r="J18" s="505">
        <v>5000</v>
      </c>
      <c r="K18" s="505">
        <v>10000</v>
      </c>
      <c r="L18" s="505">
        <v>20000</v>
      </c>
      <c r="M18" s="505">
        <v>30000</v>
      </c>
      <c r="N18" s="505">
        <v>40000</v>
      </c>
      <c r="P18" s="285"/>
      <c r="Q18" s="281">
        <f t="shared" si="8"/>
        <v>60000</v>
      </c>
      <c r="R18" s="281">
        <f t="shared" si="8"/>
        <v>120000</v>
      </c>
      <c r="S18" s="281">
        <f t="shared" si="8"/>
        <v>240000</v>
      </c>
      <c r="T18" s="281">
        <f t="shared" si="8"/>
        <v>360000</v>
      </c>
      <c r="U18" s="281">
        <f t="shared" si="8"/>
        <v>480000</v>
      </c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94">
        <f t="shared" si="9"/>
        <v>5000</v>
      </c>
      <c r="AJ18" s="295">
        <f t="shared" si="9"/>
        <v>5000</v>
      </c>
      <c r="AK18" s="295">
        <f t="shared" si="9"/>
        <v>5000</v>
      </c>
      <c r="AL18" s="295">
        <f t="shared" si="9"/>
        <v>5000</v>
      </c>
      <c r="AM18" s="295">
        <f t="shared" si="9"/>
        <v>5000</v>
      </c>
      <c r="AN18" s="295">
        <f t="shared" si="9"/>
        <v>5000</v>
      </c>
      <c r="AO18" s="295">
        <f t="shared" si="9"/>
        <v>5000</v>
      </c>
      <c r="AP18" s="295">
        <f t="shared" si="9"/>
        <v>5000</v>
      </c>
      <c r="AQ18" s="295">
        <f t="shared" si="9"/>
        <v>5000</v>
      </c>
      <c r="AR18" s="295">
        <f t="shared" si="9"/>
        <v>5000</v>
      </c>
      <c r="AS18" s="295">
        <f t="shared" si="9"/>
        <v>5000</v>
      </c>
      <c r="AT18" s="296">
        <f t="shared" si="9"/>
        <v>5000</v>
      </c>
      <c r="AU18" s="295">
        <f>$K18</f>
        <v>10000</v>
      </c>
      <c r="AV18" s="295">
        <f t="shared" si="10"/>
        <v>10000</v>
      </c>
      <c r="AW18" s="295">
        <f t="shared" si="10"/>
        <v>10000</v>
      </c>
      <c r="AX18" s="295">
        <f t="shared" si="10"/>
        <v>10000</v>
      </c>
      <c r="AY18" s="295">
        <f t="shared" si="10"/>
        <v>10000</v>
      </c>
      <c r="AZ18" s="295">
        <f t="shared" si="10"/>
        <v>10000</v>
      </c>
      <c r="BA18" s="295">
        <f t="shared" si="10"/>
        <v>10000</v>
      </c>
      <c r="BB18" s="295">
        <f t="shared" si="10"/>
        <v>10000</v>
      </c>
      <c r="BC18" s="295">
        <f t="shared" si="10"/>
        <v>10000</v>
      </c>
      <c r="BD18" s="295">
        <f t="shared" si="10"/>
        <v>10000</v>
      </c>
      <c r="BE18" s="295">
        <f t="shared" si="10"/>
        <v>10000</v>
      </c>
      <c r="BF18" s="296">
        <f t="shared" si="10"/>
        <v>10000</v>
      </c>
      <c r="BG18" s="295">
        <f>$L18</f>
        <v>20000</v>
      </c>
      <c r="BH18" s="295">
        <f t="shared" si="11"/>
        <v>20000</v>
      </c>
      <c r="BI18" s="295">
        <f t="shared" si="11"/>
        <v>20000</v>
      </c>
      <c r="BJ18" s="295">
        <f t="shared" si="11"/>
        <v>20000</v>
      </c>
      <c r="BK18" s="295">
        <f t="shared" si="11"/>
        <v>20000</v>
      </c>
      <c r="BL18" s="295">
        <f t="shared" si="11"/>
        <v>20000</v>
      </c>
      <c r="BM18" s="295">
        <f t="shared" si="11"/>
        <v>20000</v>
      </c>
      <c r="BN18" s="295">
        <f t="shared" si="11"/>
        <v>20000</v>
      </c>
      <c r="BO18" s="295">
        <f t="shared" si="11"/>
        <v>20000</v>
      </c>
      <c r="BP18" s="295">
        <f t="shared" si="11"/>
        <v>20000</v>
      </c>
      <c r="BQ18" s="295">
        <f t="shared" si="11"/>
        <v>20000</v>
      </c>
      <c r="BR18" s="296">
        <f t="shared" si="11"/>
        <v>20000</v>
      </c>
      <c r="BS18" s="295">
        <f>$M18</f>
        <v>30000</v>
      </c>
      <c r="BT18" s="295">
        <f t="shared" si="12"/>
        <v>30000</v>
      </c>
      <c r="BU18" s="295">
        <f t="shared" si="12"/>
        <v>30000</v>
      </c>
      <c r="BV18" s="295">
        <f t="shared" si="12"/>
        <v>30000</v>
      </c>
      <c r="BW18" s="295">
        <f t="shared" si="12"/>
        <v>30000</v>
      </c>
      <c r="BX18" s="295">
        <f t="shared" si="12"/>
        <v>30000</v>
      </c>
      <c r="BY18" s="295">
        <f t="shared" si="12"/>
        <v>30000</v>
      </c>
      <c r="BZ18" s="295">
        <f t="shared" si="12"/>
        <v>30000</v>
      </c>
      <c r="CA18" s="295">
        <f t="shared" si="12"/>
        <v>30000</v>
      </c>
      <c r="CB18" s="295">
        <f t="shared" si="12"/>
        <v>30000</v>
      </c>
      <c r="CC18" s="295">
        <f t="shared" si="12"/>
        <v>30000</v>
      </c>
      <c r="CD18" s="296">
        <f t="shared" si="12"/>
        <v>30000</v>
      </c>
      <c r="CE18" s="295">
        <f t="shared" si="13"/>
        <v>40000</v>
      </c>
      <c r="CF18" s="295">
        <f t="shared" si="13"/>
        <v>40000</v>
      </c>
      <c r="CG18" s="295">
        <f t="shared" si="13"/>
        <v>40000</v>
      </c>
      <c r="CH18" s="295">
        <f t="shared" si="13"/>
        <v>40000</v>
      </c>
      <c r="CI18" s="295">
        <f t="shared" si="13"/>
        <v>40000</v>
      </c>
      <c r="CJ18" s="295">
        <f t="shared" si="13"/>
        <v>40000</v>
      </c>
      <c r="CK18" s="295">
        <f t="shared" si="13"/>
        <v>40000</v>
      </c>
      <c r="CL18" s="295">
        <f t="shared" si="13"/>
        <v>40000</v>
      </c>
      <c r="CM18" s="295">
        <f t="shared" si="13"/>
        <v>40000</v>
      </c>
      <c r="CN18" s="295">
        <f t="shared" si="13"/>
        <v>40000</v>
      </c>
      <c r="CO18" s="295">
        <f t="shared" si="13"/>
        <v>40000</v>
      </c>
      <c r="CP18" s="296">
        <f>$N18</f>
        <v>40000</v>
      </c>
    </row>
    <row r="19" spans="4:94" ht="13.25" customHeight="1" outlineLevel="1">
      <c r="D19" s="284"/>
      <c r="E19" s="234" t="s">
        <v>332</v>
      </c>
      <c r="F19" s="234"/>
      <c r="G19" s="234"/>
      <c r="H19" s="234"/>
      <c r="I19" s="276"/>
      <c r="J19" s="297"/>
      <c r="K19" s="297"/>
      <c r="L19" s="297"/>
      <c r="M19" s="297"/>
      <c r="N19" s="297"/>
      <c r="P19" s="285"/>
      <c r="Q19" s="281">
        <f t="shared" si="8"/>
        <v>420000</v>
      </c>
      <c r="R19" s="281">
        <f t="shared" si="8"/>
        <v>840000</v>
      </c>
      <c r="S19" s="281">
        <f t="shared" si="8"/>
        <v>1440000</v>
      </c>
      <c r="T19" s="281">
        <f t="shared" si="8"/>
        <v>3360000</v>
      </c>
      <c r="U19" s="281">
        <f t="shared" si="8"/>
        <v>6480000</v>
      </c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91">
        <f t="shared" ref="AI19:CO19" si="14">SUM(AI17:AI18)</f>
        <v>35000</v>
      </c>
      <c r="AJ19" s="292">
        <f t="shared" si="14"/>
        <v>35000</v>
      </c>
      <c r="AK19" s="292">
        <f t="shared" si="14"/>
        <v>35000</v>
      </c>
      <c r="AL19" s="292">
        <f t="shared" si="14"/>
        <v>35000</v>
      </c>
      <c r="AM19" s="292">
        <f t="shared" si="14"/>
        <v>35000</v>
      </c>
      <c r="AN19" s="292">
        <f t="shared" si="14"/>
        <v>35000</v>
      </c>
      <c r="AO19" s="292">
        <f t="shared" si="14"/>
        <v>35000</v>
      </c>
      <c r="AP19" s="292">
        <f t="shared" si="14"/>
        <v>35000</v>
      </c>
      <c r="AQ19" s="292">
        <f t="shared" si="14"/>
        <v>35000</v>
      </c>
      <c r="AR19" s="292">
        <f t="shared" si="14"/>
        <v>35000</v>
      </c>
      <c r="AS19" s="292">
        <f t="shared" si="14"/>
        <v>35000</v>
      </c>
      <c r="AT19" s="293">
        <f t="shared" si="14"/>
        <v>35000</v>
      </c>
      <c r="AU19" s="292">
        <f t="shared" si="14"/>
        <v>70000</v>
      </c>
      <c r="AV19" s="292">
        <f t="shared" si="14"/>
        <v>70000</v>
      </c>
      <c r="AW19" s="292">
        <f t="shared" si="14"/>
        <v>70000</v>
      </c>
      <c r="AX19" s="292">
        <f t="shared" si="14"/>
        <v>70000</v>
      </c>
      <c r="AY19" s="292">
        <f t="shared" si="14"/>
        <v>70000</v>
      </c>
      <c r="AZ19" s="292">
        <f t="shared" si="14"/>
        <v>70000</v>
      </c>
      <c r="BA19" s="292">
        <f t="shared" si="14"/>
        <v>70000</v>
      </c>
      <c r="BB19" s="292">
        <f t="shared" si="14"/>
        <v>70000</v>
      </c>
      <c r="BC19" s="292">
        <f t="shared" si="14"/>
        <v>70000</v>
      </c>
      <c r="BD19" s="292">
        <f t="shared" si="14"/>
        <v>70000</v>
      </c>
      <c r="BE19" s="292">
        <f t="shared" si="14"/>
        <v>70000</v>
      </c>
      <c r="BF19" s="293">
        <f t="shared" si="14"/>
        <v>70000</v>
      </c>
      <c r="BG19" s="292">
        <f t="shared" si="14"/>
        <v>120000</v>
      </c>
      <c r="BH19" s="292">
        <f t="shared" si="14"/>
        <v>120000</v>
      </c>
      <c r="BI19" s="292">
        <f t="shared" si="14"/>
        <v>120000</v>
      </c>
      <c r="BJ19" s="292">
        <f t="shared" si="14"/>
        <v>120000</v>
      </c>
      <c r="BK19" s="292">
        <f t="shared" si="14"/>
        <v>120000</v>
      </c>
      <c r="BL19" s="292">
        <f t="shared" si="14"/>
        <v>120000</v>
      </c>
      <c r="BM19" s="292">
        <f t="shared" si="14"/>
        <v>120000</v>
      </c>
      <c r="BN19" s="292">
        <f t="shared" si="14"/>
        <v>120000</v>
      </c>
      <c r="BO19" s="292">
        <f t="shared" si="14"/>
        <v>120000</v>
      </c>
      <c r="BP19" s="292">
        <f t="shared" si="14"/>
        <v>120000</v>
      </c>
      <c r="BQ19" s="292">
        <f t="shared" si="14"/>
        <v>120000</v>
      </c>
      <c r="BR19" s="293">
        <f t="shared" si="14"/>
        <v>120000</v>
      </c>
      <c r="BS19" s="292">
        <f t="shared" si="14"/>
        <v>280000</v>
      </c>
      <c r="BT19" s="292">
        <f t="shared" si="14"/>
        <v>280000</v>
      </c>
      <c r="BU19" s="292">
        <f t="shared" si="14"/>
        <v>280000</v>
      </c>
      <c r="BV19" s="292">
        <f t="shared" si="14"/>
        <v>280000</v>
      </c>
      <c r="BW19" s="292">
        <f t="shared" si="14"/>
        <v>280000</v>
      </c>
      <c r="BX19" s="292">
        <f t="shared" si="14"/>
        <v>280000</v>
      </c>
      <c r="BY19" s="292">
        <f t="shared" si="14"/>
        <v>280000</v>
      </c>
      <c r="BZ19" s="292">
        <f t="shared" si="14"/>
        <v>280000</v>
      </c>
      <c r="CA19" s="292">
        <f t="shared" si="14"/>
        <v>280000</v>
      </c>
      <c r="CB19" s="292">
        <f t="shared" si="14"/>
        <v>280000</v>
      </c>
      <c r="CC19" s="292">
        <f t="shared" si="14"/>
        <v>280000</v>
      </c>
      <c r="CD19" s="293">
        <f t="shared" si="14"/>
        <v>280000</v>
      </c>
      <c r="CE19" s="292">
        <f t="shared" si="14"/>
        <v>540000</v>
      </c>
      <c r="CF19" s="292">
        <f t="shared" si="14"/>
        <v>540000</v>
      </c>
      <c r="CG19" s="292">
        <f t="shared" si="14"/>
        <v>540000</v>
      </c>
      <c r="CH19" s="292">
        <f t="shared" si="14"/>
        <v>540000</v>
      </c>
      <c r="CI19" s="292">
        <f t="shared" si="14"/>
        <v>540000</v>
      </c>
      <c r="CJ19" s="292">
        <f t="shared" si="14"/>
        <v>540000</v>
      </c>
      <c r="CK19" s="292">
        <f t="shared" si="14"/>
        <v>540000</v>
      </c>
      <c r="CL19" s="292">
        <f t="shared" si="14"/>
        <v>540000</v>
      </c>
      <c r="CM19" s="292">
        <f t="shared" si="14"/>
        <v>540000</v>
      </c>
      <c r="CN19" s="292">
        <f t="shared" si="14"/>
        <v>540000</v>
      </c>
      <c r="CO19" s="292">
        <f t="shared" si="14"/>
        <v>540000</v>
      </c>
      <c r="CP19" s="293">
        <f>SUM(CP17:CP18)</f>
        <v>540000</v>
      </c>
    </row>
    <row r="20" spans="4:94" ht="13.25" customHeight="1" outlineLevel="1">
      <c r="D20" s="284"/>
      <c r="E20" s="234"/>
      <c r="F20" s="234"/>
      <c r="G20" s="234"/>
      <c r="H20" s="234"/>
      <c r="I20" s="276"/>
      <c r="J20" s="234"/>
      <c r="K20" s="234"/>
      <c r="L20" s="234"/>
      <c r="M20" s="234"/>
      <c r="N20" s="234"/>
      <c r="P20" s="285"/>
      <c r="Q20" s="286"/>
      <c r="R20" s="286"/>
      <c r="S20" s="286"/>
      <c r="T20" s="286"/>
      <c r="U20" s="286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8"/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90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90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90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90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90"/>
    </row>
    <row r="21" spans="4:94" ht="13.25" customHeight="1" outlineLevel="1">
      <c r="D21" s="284"/>
      <c r="E21" s="298" t="s">
        <v>325</v>
      </c>
      <c r="F21" s="234"/>
      <c r="G21" s="234"/>
      <c r="H21" s="234"/>
      <c r="I21" s="299">
        <v>15</v>
      </c>
      <c r="J21" s="506">
        <f>I21</f>
        <v>15</v>
      </c>
      <c r="K21" s="506">
        <v>15</v>
      </c>
      <c r="L21" s="506">
        <v>14</v>
      </c>
      <c r="M21" s="506">
        <v>13</v>
      </c>
      <c r="N21" s="506">
        <v>13</v>
      </c>
      <c r="P21" s="285"/>
      <c r="Q21" s="286"/>
      <c r="R21" s="286"/>
      <c r="S21" s="286"/>
      <c r="T21" s="286"/>
      <c r="U21" s="286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300">
        <f t="shared" ref="AI21:AT21" si="15">$J21</f>
        <v>15</v>
      </c>
      <c r="AJ21" s="301">
        <f t="shared" si="15"/>
        <v>15</v>
      </c>
      <c r="AK21" s="301">
        <f t="shared" si="15"/>
        <v>15</v>
      </c>
      <c r="AL21" s="301">
        <f t="shared" si="15"/>
        <v>15</v>
      </c>
      <c r="AM21" s="301">
        <f t="shared" si="15"/>
        <v>15</v>
      </c>
      <c r="AN21" s="301">
        <f t="shared" si="15"/>
        <v>15</v>
      </c>
      <c r="AO21" s="301">
        <f t="shared" si="15"/>
        <v>15</v>
      </c>
      <c r="AP21" s="301">
        <f t="shared" si="15"/>
        <v>15</v>
      </c>
      <c r="AQ21" s="301">
        <f t="shared" si="15"/>
        <v>15</v>
      </c>
      <c r="AR21" s="301">
        <f t="shared" si="15"/>
        <v>15</v>
      </c>
      <c r="AS21" s="301">
        <f t="shared" si="15"/>
        <v>15</v>
      </c>
      <c r="AT21" s="302">
        <f t="shared" si="15"/>
        <v>15</v>
      </c>
      <c r="AU21" s="301">
        <f>$K21</f>
        <v>15</v>
      </c>
      <c r="AV21" s="301">
        <f t="shared" ref="AV21:BF21" si="16">$K21</f>
        <v>15</v>
      </c>
      <c r="AW21" s="301">
        <f t="shared" si="16"/>
        <v>15</v>
      </c>
      <c r="AX21" s="301">
        <f t="shared" si="16"/>
        <v>15</v>
      </c>
      <c r="AY21" s="301">
        <f t="shared" si="16"/>
        <v>15</v>
      </c>
      <c r="AZ21" s="301">
        <f t="shared" si="16"/>
        <v>15</v>
      </c>
      <c r="BA21" s="301">
        <f t="shared" si="16"/>
        <v>15</v>
      </c>
      <c r="BB21" s="301">
        <f t="shared" si="16"/>
        <v>15</v>
      </c>
      <c r="BC21" s="301">
        <f t="shared" si="16"/>
        <v>15</v>
      </c>
      <c r="BD21" s="301">
        <f t="shared" si="16"/>
        <v>15</v>
      </c>
      <c r="BE21" s="301">
        <f t="shared" si="16"/>
        <v>15</v>
      </c>
      <c r="BF21" s="302">
        <f t="shared" si="16"/>
        <v>15</v>
      </c>
      <c r="BG21" s="301">
        <f>$L21</f>
        <v>14</v>
      </c>
      <c r="BH21" s="301">
        <f t="shared" ref="BH21:BR21" si="17">$L21</f>
        <v>14</v>
      </c>
      <c r="BI21" s="301">
        <f t="shared" si="17"/>
        <v>14</v>
      </c>
      <c r="BJ21" s="301">
        <f t="shared" si="17"/>
        <v>14</v>
      </c>
      <c r="BK21" s="301">
        <f t="shared" si="17"/>
        <v>14</v>
      </c>
      <c r="BL21" s="301">
        <f t="shared" si="17"/>
        <v>14</v>
      </c>
      <c r="BM21" s="301">
        <f t="shared" si="17"/>
        <v>14</v>
      </c>
      <c r="BN21" s="301">
        <f t="shared" si="17"/>
        <v>14</v>
      </c>
      <c r="BO21" s="301">
        <f t="shared" si="17"/>
        <v>14</v>
      </c>
      <c r="BP21" s="301">
        <f t="shared" si="17"/>
        <v>14</v>
      </c>
      <c r="BQ21" s="301">
        <f t="shared" si="17"/>
        <v>14</v>
      </c>
      <c r="BR21" s="302">
        <f t="shared" si="17"/>
        <v>14</v>
      </c>
      <c r="BS21" s="301">
        <f>$M21</f>
        <v>13</v>
      </c>
      <c r="BT21" s="301">
        <f t="shared" ref="BT21:CD21" si="18">$M21</f>
        <v>13</v>
      </c>
      <c r="BU21" s="301">
        <f t="shared" si="18"/>
        <v>13</v>
      </c>
      <c r="BV21" s="301">
        <f t="shared" si="18"/>
        <v>13</v>
      </c>
      <c r="BW21" s="301">
        <f t="shared" si="18"/>
        <v>13</v>
      </c>
      <c r="BX21" s="301">
        <f t="shared" si="18"/>
        <v>13</v>
      </c>
      <c r="BY21" s="301">
        <f t="shared" si="18"/>
        <v>13</v>
      </c>
      <c r="BZ21" s="301">
        <f t="shared" si="18"/>
        <v>13</v>
      </c>
      <c r="CA21" s="301">
        <f t="shared" si="18"/>
        <v>13</v>
      </c>
      <c r="CB21" s="301">
        <f t="shared" si="18"/>
        <v>13</v>
      </c>
      <c r="CC21" s="301">
        <f t="shared" si="18"/>
        <v>13</v>
      </c>
      <c r="CD21" s="302">
        <f t="shared" si="18"/>
        <v>13</v>
      </c>
      <c r="CE21" s="301">
        <f t="shared" ref="CE21:CO21" si="19">$N21</f>
        <v>13</v>
      </c>
      <c r="CF21" s="301">
        <f t="shared" si="19"/>
        <v>13</v>
      </c>
      <c r="CG21" s="301">
        <f t="shared" si="19"/>
        <v>13</v>
      </c>
      <c r="CH21" s="301">
        <f t="shared" si="19"/>
        <v>13</v>
      </c>
      <c r="CI21" s="301">
        <f t="shared" si="19"/>
        <v>13</v>
      </c>
      <c r="CJ21" s="301">
        <f t="shared" si="19"/>
        <v>13</v>
      </c>
      <c r="CK21" s="301">
        <f t="shared" si="19"/>
        <v>13</v>
      </c>
      <c r="CL21" s="301">
        <f t="shared" si="19"/>
        <v>13</v>
      </c>
      <c r="CM21" s="301">
        <f t="shared" si="19"/>
        <v>13</v>
      </c>
      <c r="CN21" s="301">
        <f t="shared" si="19"/>
        <v>13</v>
      </c>
      <c r="CO21" s="301">
        <f t="shared" si="19"/>
        <v>13</v>
      </c>
      <c r="CP21" s="302">
        <f>$N21</f>
        <v>13</v>
      </c>
    </row>
    <row r="22" spans="4:94" ht="13.25" customHeight="1" outlineLevel="1">
      <c r="D22" s="284"/>
      <c r="E22" s="234"/>
      <c r="F22" s="234"/>
      <c r="G22" s="234"/>
      <c r="H22" s="234"/>
      <c r="I22" s="276"/>
      <c r="J22" s="234"/>
      <c r="K22" s="234"/>
      <c r="L22" s="234"/>
      <c r="M22" s="234"/>
      <c r="N22" s="234"/>
      <c r="P22" s="285"/>
      <c r="Q22" s="286"/>
      <c r="R22" s="286"/>
      <c r="S22" s="286"/>
      <c r="T22" s="286"/>
      <c r="U22" s="286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7"/>
      <c r="AI22" s="288"/>
      <c r="AJ22" s="289"/>
      <c r="AK22" s="289"/>
      <c r="AL22" s="289"/>
      <c r="AM22" s="289"/>
      <c r="AN22" s="289"/>
      <c r="AO22" s="289"/>
      <c r="AP22" s="289"/>
      <c r="AQ22" s="289"/>
      <c r="AR22" s="289"/>
      <c r="AS22" s="289"/>
      <c r="AT22" s="290"/>
      <c r="AU22" s="289"/>
      <c r="AV22" s="289"/>
      <c r="AW22" s="289"/>
      <c r="AX22" s="289"/>
      <c r="AY22" s="289"/>
      <c r="AZ22" s="289"/>
      <c r="BA22" s="289"/>
      <c r="BB22" s="289"/>
      <c r="BC22" s="289"/>
      <c r="BD22" s="289"/>
      <c r="BE22" s="289"/>
      <c r="BF22" s="290"/>
      <c r="BG22" s="289"/>
      <c r="BH22" s="289"/>
      <c r="BI22" s="289"/>
      <c r="BJ22" s="289"/>
      <c r="BK22" s="289"/>
      <c r="BL22" s="289"/>
      <c r="BM22" s="289"/>
      <c r="BN22" s="289"/>
      <c r="BO22" s="289"/>
      <c r="BP22" s="289"/>
      <c r="BQ22" s="289"/>
      <c r="BR22" s="290"/>
      <c r="BS22" s="289"/>
      <c r="BT22" s="289"/>
      <c r="BU22" s="289"/>
      <c r="BV22" s="289"/>
      <c r="BW22" s="289"/>
      <c r="BX22" s="289"/>
      <c r="BY22" s="289"/>
      <c r="BZ22" s="289"/>
      <c r="CA22" s="289"/>
      <c r="CB22" s="289"/>
      <c r="CC22" s="289"/>
      <c r="CD22" s="290"/>
      <c r="CE22" s="289"/>
      <c r="CF22" s="289"/>
      <c r="CG22" s="289"/>
      <c r="CH22" s="289"/>
      <c r="CI22" s="289"/>
      <c r="CJ22" s="289"/>
      <c r="CK22" s="289"/>
      <c r="CL22" s="289"/>
      <c r="CM22" s="289"/>
      <c r="CN22" s="289"/>
      <c r="CO22" s="289"/>
      <c r="CP22" s="290"/>
    </row>
    <row r="23" spans="4:94" ht="13.25" customHeight="1" outlineLevel="1">
      <c r="D23" s="284"/>
      <c r="E23" s="234" t="s">
        <v>326</v>
      </c>
      <c r="F23" s="234"/>
      <c r="G23" s="234"/>
      <c r="H23" s="234"/>
      <c r="I23" s="276"/>
      <c r="J23" s="234"/>
      <c r="K23" s="234"/>
      <c r="L23" s="234"/>
      <c r="M23" s="234"/>
      <c r="N23" s="234"/>
      <c r="P23" s="285"/>
      <c r="Q23" s="303"/>
      <c r="R23" s="303"/>
      <c r="S23" s="303"/>
      <c r="T23" s="303"/>
      <c r="U23" s="303"/>
      <c r="W23" s="304"/>
      <c r="X23" s="304"/>
      <c r="Y23" s="304">
        <v>5</v>
      </c>
      <c r="Z23" s="304">
        <v>8</v>
      </c>
      <c r="AA23" s="304">
        <v>12</v>
      </c>
      <c r="AB23" s="304">
        <v>20</v>
      </c>
      <c r="AC23" s="304">
        <v>25</v>
      </c>
      <c r="AD23" s="304">
        <v>35</v>
      </c>
      <c r="AE23" s="304">
        <v>50</v>
      </c>
      <c r="AF23" s="304">
        <v>75</v>
      </c>
      <c r="AG23" s="304">
        <v>100</v>
      </c>
      <c r="AH23" s="304">
        <v>150</v>
      </c>
      <c r="AI23" s="305">
        <f>AI17/AI21</f>
        <v>2000</v>
      </c>
      <c r="AJ23" s="306">
        <f t="shared" ref="AJ23:CP23" si="20">AJ17/AJ21</f>
        <v>2000</v>
      </c>
      <c r="AK23" s="306">
        <f t="shared" si="20"/>
        <v>2000</v>
      </c>
      <c r="AL23" s="306">
        <f t="shared" si="20"/>
        <v>2000</v>
      </c>
      <c r="AM23" s="306">
        <f t="shared" si="20"/>
        <v>2000</v>
      </c>
      <c r="AN23" s="306">
        <f t="shared" si="20"/>
        <v>2000</v>
      </c>
      <c r="AO23" s="306">
        <f t="shared" si="20"/>
        <v>2000</v>
      </c>
      <c r="AP23" s="306">
        <f t="shared" si="20"/>
        <v>2000</v>
      </c>
      <c r="AQ23" s="306">
        <f t="shared" si="20"/>
        <v>2000</v>
      </c>
      <c r="AR23" s="306">
        <f t="shared" si="20"/>
        <v>2000</v>
      </c>
      <c r="AS23" s="306">
        <f t="shared" si="20"/>
        <v>2000</v>
      </c>
      <c r="AT23" s="307">
        <f t="shared" si="20"/>
        <v>2000</v>
      </c>
      <c r="AU23" s="306">
        <f t="shared" si="20"/>
        <v>4000</v>
      </c>
      <c r="AV23" s="306">
        <f t="shared" si="20"/>
        <v>4000</v>
      </c>
      <c r="AW23" s="306">
        <f t="shared" si="20"/>
        <v>4000</v>
      </c>
      <c r="AX23" s="306">
        <f t="shared" si="20"/>
        <v>4000</v>
      </c>
      <c r="AY23" s="306">
        <f t="shared" si="20"/>
        <v>4000</v>
      </c>
      <c r="AZ23" s="306">
        <f t="shared" si="20"/>
        <v>4000</v>
      </c>
      <c r="BA23" s="306">
        <f t="shared" si="20"/>
        <v>4000</v>
      </c>
      <c r="BB23" s="306">
        <f t="shared" si="20"/>
        <v>4000</v>
      </c>
      <c r="BC23" s="306">
        <f t="shared" si="20"/>
        <v>4000</v>
      </c>
      <c r="BD23" s="306">
        <f t="shared" si="20"/>
        <v>4000</v>
      </c>
      <c r="BE23" s="306">
        <f t="shared" si="20"/>
        <v>4000</v>
      </c>
      <c r="BF23" s="307">
        <f t="shared" si="20"/>
        <v>4000</v>
      </c>
      <c r="BG23" s="306">
        <f t="shared" si="20"/>
        <v>7142.8571428571431</v>
      </c>
      <c r="BH23" s="306">
        <f t="shared" si="20"/>
        <v>7142.8571428571431</v>
      </c>
      <c r="BI23" s="306">
        <f t="shared" si="20"/>
        <v>7142.8571428571431</v>
      </c>
      <c r="BJ23" s="306">
        <f t="shared" si="20"/>
        <v>7142.8571428571431</v>
      </c>
      <c r="BK23" s="306">
        <f t="shared" si="20"/>
        <v>7142.8571428571431</v>
      </c>
      <c r="BL23" s="306">
        <f t="shared" si="20"/>
        <v>7142.8571428571431</v>
      </c>
      <c r="BM23" s="306">
        <f t="shared" si="20"/>
        <v>7142.8571428571431</v>
      </c>
      <c r="BN23" s="306">
        <f t="shared" si="20"/>
        <v>7142.8571428571431</v>
      </c>
      <c r="BO23" s="306">
        <f t="shared" si="20"/>
        <v>7142.8571428571431</v>
      </c>
      <c r="BP23" s="306">
        <f t="shared" si="20"/>
        <v>7142.8571428571431</v>
      </c>
      <c r="BQ23" s="306">
        <f t="shared" si="20"/>
        <v>7142.8571428571431</v>
      </c>
      <c r="BR23" s="307">
        <f t="shared" si="20"/>
        <v>7142.8571428571431</v>
      </c>
      <c r="BS23" s="306">
        <f t="shared" si="20"/>
        <v>19230.76923076923</v>
      </c>
      <c r="BT23" s="306">
        <f t="shared" si="20"/>
        <v>19230.76923076923</v>
      </c>
      <c r="BU23" s="306">
        <f t="shared" si="20"/>
        <v>19230.76923076923</v>
      </c>
      <c r="BV23" s="306">
        <f t="shared" si="20"/>
        <v>19230.76923076923</v>
      </c>
      <c r="BW23" s="306">
        <f t="shared" si="20"/>
        <v>19230.76923076923</v>
      </c>
      <c r="BX23" s="306">
        <f t="shared" si="20"/>
        <v>19230.76923076923</v>
      </c>
      <c r="BY23" s="306">
        <f t="shared" si="20"/>
        <v>19230.76923076923</v>
      </c>
      <c r="BZ23" s="306">
        <f t="shared" si="20"/>
        <v>19230.76923076923</v>
      </c>
      <c r="CA23" s="306">
        <f t="shared" si="20"/>
        <v>19230.76923076923</v>
      </c>
      <c r="CB23" s="306">
        <f t="shared" si="20"/>
        <v>19230.76923076923</v>
      </c>
      <c r="CC23" s="306">
        <f t="shared" si="20"/>
        <v>19230.76923076923</v>
      </c>
      <c r="CD23" s="307">
        <f t="shared" si="20"/>
        <v>19230.76923076923</v>
      </c>
      <c r="CE23" s="306">
        <f t="shared" si="20"/>
        <v>38461.538461538461</v>
      </c>
      <c r="CF23" s="306">
        <f t="shared" si="20"/>
        <v>38461.538461538461</v>
      </c>
      <c r="CG23" s="306">
        <f t="shared" si="20"/>
        <v>38461.538461538461</v>
      </c>
      <c r="CH23" s="306">
        <f t="shared" si="20"/>
        <v>38461.538461538461</v>
      </c>
      <c r="CI23" s="306">
        <f t="shared" si="20"/>
        <v>38461.538461538461</v>
      </c>
      <c r="CJ23" s="306">
        <f t="shared" si="20"/>
        <v>38461.538461538461</v>
      </c>
      <c r="CK23" s="306">
        <f t="shared" si="20"/>
        <v>38461.538461538461</v>
      </c>
      <c r="CL23" s="306">
        <f t="shared" si="20"/>
        <v>38461.538461538461</v>
      </c>
      <c r="CM23" s="306">
        <f t="shared" si="20"/>
        <v>38461.538461538461</v>
      </c>
      <c r="CN23" s="306">
        <f t="shared" si="20"/>
        <v>38461.538461538461</v>
      </c>
      <c r="CO23" s="306">
        <f t="shared" si="20"/>
        <v>38461.538461538461</v>
      </c>
      <c r="CP23" s="307">
        <f t="shared" si="20"/>
        <v>38461.538461538461</v>
      </c>
    </row>
    <row r="24" spans="4:94" ht="13.25" customHeight="1" outlineLevel="1">
      <c r="D24" s="284"/>
      <c r="E24" s="234"/>
      <c r="F24" s="234"/>
      <c r="G24" s="234"/>
      <c r="H24" s="234"/>
      <c r="I24" s="276"/>
      <c r="J24" s="234"/>
      <c r="K24" s="234"/>
      <c r="L24" s="234"/>
      <c r="M24" s="234"/>
      <c r="N24" s="234"/>
      <c r="P24" s="285"/>
      <c r="Q24" s="303"/>
      <c r="R24" s="303"/>
      <c r="S24" s="303"/>
      <c r="T24" s="303"/>
      <c r="U24" s="303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5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7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7"/>
      <c r="BG24" s="306"/>
      <c r="BH24" s="306"/>
      <c r="BI24" s="306"/>
      <c r="BJ24" s="306"/>
      <c r="BK24" s="306"/>
      <c r="BL24" s="306"/>
      <c r="BM24" s="306"/>
      <c r="BN24" s="306"/>
      <c r="BO24" s="306"/>
      <c r="BP24" s="306"/>
      <c r="BQ24" s="306"/>
      <c r="BR24" s="307"/>
      <c r="BS24" s="306"/>
      <c r="BT24" s="306"/>
      <c r="BU24" s="306"/>
      <c r="BV24" s="306"/>
      <c r="BW24" s="306"/>
      <c r="BX24" s="306"/>
      <c r="BY24" s="306"/>
      <c r="BZ24" s="306"/>
      <c r="CA24" s="306"/>
      <c r="CB24" s="306"/>
      <c r="CC24" s="306"/>
      <c r="CD24" s="307"/>
      <c r="CE24" s="306"/>
      <c r="CF24" s="306"/>
      <c r="CG24" s="306"/>
      <c r="CH24" s="306"/>
      <c r="CI24" s="306"/>
      <c r="CJ24" s="306"/>
      <c r="CK24" s="306"/>
      <c r="CL24" s="306"/>
      <c r="CM24" s="306"/>
      <c r="CN24" s="306"/>
      <c r="CO24" s="306"/>
      <c r="CP24" s="307"/>
    </row>
    <row r="25" spans="4:94" ht="13.25" customHeight="1" outlineLevel="1">
      <c r="D25" s="284"/>
      <c r="E25" s="234" t="s">
        <v>329</v>
      </c>
      <c r="F25" s="234"/>
      <c r="G25" s="234"/>
      <c r="H25" s="234"/>
      <c r="I25" s="276"/>
      <c r="J25" s="507">
        <v>0.2</v>
      </c>
      <c r="K25" s="507">
        <v>0.2</v>
      </c>
      <c r="L25" s="507">
        <v>0.2</v>
      </c>
      <c r="M25" s="507">
        <v>0.2</v>
      </c>
      <c r="N25" s="507">
        <v>0.2</v>
      </c>
      <c r="P25" s="285"/>
      <c r="Q25" s="303"/>
      <c r="R25" s="303"/>
      <c r="S25" s="303"/>
      <c r="T25" s="303"/>
      <c r="U25" s="303"/>
      <c r="W25" s="304"/>
      <c r="X25" s="304"/>
      <c r="Y25" s="304"/>
      <c r="Z25" s="304">
        <v>1</v>
      </c>
      <c r="AA25" s="304">
        <v>1</v>
      </c>
      <c r="AB25" s="304">
        <v>2</v>
      </c>
      <c r="AC25" s="304">
        <v>4</v>
      </c>
      <c r="AD25" s="304">
        <v>5</v>
      </c>
      <c r="AE25" s="304">
        <v>12</v>
      </c>
      <c r="AF25" s="304">
        <v>20</v>
      </c>
      <c r="AG25" s="304">
        <v>30</v>
      </c>
      <c r="AH25" s="304">
        <v>40</v>
      </c>
      <c r="AI25" s="305">
        <f>$J25*AI27</f>
        <v>73</v>
      </c>
      <c r="AJ25" s="306">
        <f t="shared" ref="AJ25:CP25" si="21">$J25*AJ27</f>
        <v>458.40000000000003</v>
      </c>
      <c r="AK25" s="306">
        <f t="shared" si="21"/>
        <v>766.72</v>
      </c>
      <c r="AL25" s="306">
        <f t="shared" si="21"/>
        <v>1013.3760000000001</v>
      </c>
      <c r="AM25" s="306">
        <f t="shared" si="21"/>
        <v>1210.7008000000001</v>
      </c>
      <c r="AN25" s="306">
        <f t="shared" si="21"/>
        <v>1368.5606400000001</v>
      </c>
      <c r="AO25" s="306">
        <f t="shared" si="21"/>
        <v>1494.8485120000003</v>
      </c>
      <c r="AP25" s="306">
        <f t="shared" si="21"/>
        <v>1595.8788096000001</v>
      </c>
      <c r="AQ25" s="306">
        <f t="shared" si="21"/>
        <v>1676.7030476800001</v>
      </c>
      <c r="AR25" s="306">
        <f t="shared" si="21"/>
        <v>1741.3624381440002</v>
      </c>
      <c r="AS25" s="306">
        <f t="shared" si="21"/>
        <v>1793.0899505152001</v>
      </c>
      <c r="AT25" s="307">
        <f t="shared" si="21"/>
        <v>1834.4719604121601</v>
      </c>
      <c r="AU25" s="306">
        <f t="shared" si="21"/>
        <v>1867.5775683297281</v>
      </c>
      <c r="AV25" s="306">
        <f t="shared" si="21"/>
        <v>2294.0620546637824</v>
      </c>
      <c r="AW25" s="306">
        <f t="shared" si="21"/>
        <v>2635.249643731026</v>
      </c>
      <c r="AX25" s="306">
        <f t="shared" si="21"/>
        <v>2908.1997149848207</v>
      </c>
      <c r="AY25" s="306">
        <f t="shared" si="21"/>
        <v>3126.5597719878565</v>
      </c>
      <c r="AZ25" s="306">
        <f t="shared" si="21"/>
        <v>3301.2478175902852</v>
      </c>
      <c r="BA25" s="306">
        <f t="shared" si="21"/>
        <v>3440.9982540722285</v>
      </c>
      <c r="BB25" s="306">
        <f t="shared" si="21"/>
        <v>3552.7986032577828</v>
      </c>
      <c r="BC25" s="306">
        <f t="shared" si="21"/>
        <v>3642.2388826062265</v>
      </c>
      <c r="BD25" s="306">
        <f t="shared" si="21"/>
        <v>3713.791106084981</v>
      </c>
      <c r="BE25" s="306">
        <f t="shared" si="21"/>
        <v>3771.0328848679851</v>
      </c>
      <c r="BF25" s="307">
        <f t="shared" si="21"/>
        <v>3816.8263078943878</v>
      </c>
      <c r="BG25" s="306">
        <f t="shared" si="21"/>
        <v>3853.46104631551</v>
      </c>
      <c r="BH25" s="306">
        <f t="shared" si="21"/>
        <v>4511.3402656238368</v>
      </c>
      <c r="BI25" s="306">
        <f t="shared" si="21"/>
        <v>5037.6436410704991</v>
      </c>
      <c r="BJ25" s="306">
        <f t="shared" si="21"/>
        <v>5458.6863414278268</v>
      </c>
      <c r="BK25" s="306">
        <f t="shared" si="21"/>
        <v>5795.5205017136905</v>
      </c>
      <c r="BL25" s="306">
        <f t="shared" si="21"/>
        <v>6064.9878299423817</v>
      </c>
      <c r="BM25" s="306">
        <f t="shared" si="21"/>
        <v>6280.5616925253344</v>
      </c>
      <c r="BN25" s="306">
        <f t="shared" si="21"/>
        <v>6453.0207825916968</v>
      </c>
      <c r="BO25" s="306">
        <f t="shared" si="21"/>
        <v>6590.9880546447866</v>
      </c>
      <c r="BP25" s="306">
        <f t="shared" si="21"/>
        <v>6701.3618722872579</v>
      </c>
      <c r="BQ25" s="306">
        <f t="shared" si="21"/>
        <v>6789.6609264012359</v>
      </c>
      <c r="BR25" s="307">
        <f t="shared" si="21"/>
        <v>6860.3001696924175</v>
      </c>
      <c r="BS25" s="306">
        <f t="shared" si="21"/>
        <v>6916.8115643253623</v>
      </c>
      <c r="BT25" s="306">
        <f t="shared" si="21"/>
        <v>9379.6030976141355</v>
      </c>
      <c r="BU25" s="306">
        <f t="shared" si="21"/>
        <v>11349.836324245154</v>
      </c>
      <c r="BV25" s="306">
        <f t="shared" si="21"/>
        <v>12926.022905549971</v>
      </c>
      <c r="BW25" s="306">
        <f t="shared" si="21"/>
        <v>14186.972170593823</v>
      </c>
      <c r="BX25" s="306">
        <f t="shared" si="21"/>
        <v>15195.731582628905</v>
      </c>
      <c r="BY25" s="306">
        <f t="shared" si="21"/>
        <v>16002.739112256968</v>
      </c>
      <c r="BZ25" s="306">
        <f t="shared" si="21"/>
        <v>16648.345135959422</v>
      </c>
      <c r="CA25" s="306">
        <f t="shared" si="21"/>
        <v>17164.829954921384</v>
      </c>
      <c r="CB25" s="306">
        <f t="shared" si="21"/>
        <v>17578.017810090954</v>
      </c>
      <c r="CC25" s="306">
        <f t="shared" si="21"/>
        <v>17908.568094226612</v>
      </c>
      <c r="CD25" s="307">
        <f t="shared" si="21"/>
        <v>18173.008321535133</v>
      </c>
      <c r="CE25" s="306">
        <f t="shared" si="21"/>
        <v>18384.560503381956</v>
      </c>
      <c r="CF25" s="306">
        <f t="shared" si="21"/>
        <v>22399.956095013255</v>
      </c>
      <c r="CG25" s="306">
        <f t="shared" si="21"/>
        <v>25612.272568318294</v>
      </c>
      <c r="CH25" s="306">
        <f t="shared" si="21"/>
        <v>28182.125746962323</v>
      </c>
      <c r="CI25" s="306">
        <f t="shared" si="21"/>
        <v>30238.008289877554</v>
      </c>
      <c r="CJ25" s="306">
        <f t="shared" si="21"/>
        <v>31882.714324209737</v>
      </c>
      <c r="CK25" s="306">
        <f t="shared" si="21"/>
        <v>33198.479151675478</v>
      </c>
      <c r="CL25" s="306">
        <f t="shared" si="21"/>
        <v>34251.091013648074</v>
      </c>
      <c r="CM25" s="306">
        <f t="shared" si="21"/>
        <v>35093.180503226155</v>
      </c>
      <c r="CN25" s="306">
        <f t="shared" si="21"/>
        <v>35766.852094888622</v>
      </c>
      <c r="CO25" s="306">
        <f t="shared" si="21"/>
        <v>36305.78936821859</v>
      </c>
      <c r="CP25" s="307">
        <f t="shared" si="21"/>
        <v>36736.939186882562</v>
      </c>
    </row>
    <row r="26" spans="4:94" ht="13.25" customHeight="1" outlineLevel="1" thickBot="1">
      <c r="D26" s="284"/>
      <c r="E26" s="234"/>
      <c r="F26" s="234"/>
      <c r="G26" s="234"/>
      <c r="H26" s="234"/>
      <c r="I26" s="276"/>
      <c r="J26" s="234"/>
      <c r="K26" s="234"/>
      <c r="L26" s="234"/>
      <c r="M26" s="234"/>
      <c r="N26" s="234"/>
      <c r="P26" s="285"/>
      <c r="Q26" s="303"/>
      <c r="R26" s="303"/>
      <c r="S26" s="303"/>
      <c r="T26" s="303"/>
      <c r="U26" s="303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5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7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7"/>
      <c r="BG26" s="306"/>
      <c r="BH26" s="306"/>
      <c r="BI26" s="306"/>
      <c r="BJ26" s="306"/>
      <c r="BK26" s="306"/>
      <c r="BL26" s="306"/>
      <c r="BM26" s="306"/>
      <c r="BN26" s="306"/>
      <c r="BO26" s="306"/>
      <c r="BP26" s="306"/>
      <c r="BQ26" s="306"/>
      <c r="BR26" s="307"/>
      <c r="BS26" s="306"/>
      <c r="BT26" s="306"/>
      <c r="BU26" s="306"/>
      <c r="BV26" s="306"/>
      <c r="BW26" s="306"/>
      <c r="BX26" s="306"/>
      <c r="BY26" s="306"/>
      <c r="BZ26" s="306"/>
      <c r="CA26" s="306"/>
      <c r="CB26" s="306"/>
      <c r="CC26" s="306"/>
      <c r="CD26" s="307"/>
      <c r="CE26" s="306"/>
      <c r="CF26" s="306"/>
      <c r="CG26" s="306"/>
      <c r="CH26" s="306"/>
      <c r="CI26" s="306"/>
      <c r="CJ26" s="306"/>
      <c r="CK26" s="306"/>
      <c r="CL26" s="306"/>
      <c r="CM26" s="306"/>
      <c r="CN26" s="306"/>
      <c r="CO26" s="306"/>
      <c r="CP26" s="307"/>
    </row>
    <row r="27" spans="4:94" ht="13.25" customHeight="1" outlineLevel="1">
      <c r="D27" s="569" t="s">
        <v>331</v>
      </c>
      <c r="E27" s="308" t="s">
        <v>327</v>
      </c>
      <c r="F27" s="309"/>
      <c r="G27" s="309"/>
      <c r="H27" s="309"/>
      <c r="I27" s="310"/>
      <c r="J27" s="309"/>
      <c r="K27" s="309"/>
      <c r="L27" s="309"/>
      <c r="M27" s="309"/>
      <c r="N27" s="309"/>
      <c r="O27" s="309"/>
      <c r="P27" s="311"/>
      <c r="Q27" s="312">
        <f>AI27</f>
        <v>365</v>
      </c>
      <c r="R27" s="312">
        <f>Q30</f>
        <v>9337.8878416486405</v>
      </c>
      <c r="S27" s="312">
        <f t="shared" ref="S27:U27" si="22">R30</f>
        <v>19267.305231577557</v>
      </c>
      <c r="T27" s="312">
        <f t="shared" si="22"/>
        <v>34584.057821626804</v>
      </c>
      <c r="U27" s="312">
        <f t="shared" si="22"/>
        <v>91922.802516909695</v>
      </c>
      <c r="V27" s="309"/>
      <c r="W27" s="313"/>
      <c r="X27" s="313">
        <f>W30</f>
        <v>0</v>
      </c>
      <c r="Y27" s="313">
        <f t="shared" ref="Y27:CJ27" si="23">X30</f>
        <v>0</v>
      </c>
      <c r="Z27" s="313">
        <f t="shared" si="23"/>
        <v>5</v>
      </c>
      <c r="AA27" s="313">
        <f t="shared" si="23"/>
        <v>12</v>
      </c>
      <c r="AB27" s="313">
        <f t="shared" si="23"/>
        <v>23</v>
      </c>
      <c r="AC27" s="313">
        <f t="shared" si="23"/>
        <v>41</v>
      </c>
      <c r="AD27" s="313">
        <f t="shared" si="23"/>
        <v>62</v>
      </c>
      <c r="AE27" s="313">
        <f t="shared" si="23"/>
        <v>92</v>
      </c>
      <c r="AF27" s="313">
        <f t="shared" si="23"/>
        <v>130</v>
      </c>
      <c r="AG27" s="313">
        <f t="shared" si="23"/>
        <v>185</v>
      </c>
      <c r="AH27" s="313">
        <f t="shared" si="23"/>
        <v>255</v>
      </c>
      <c r="AI27" s="314">
        <f t="shared" si="23"/>
        <v>365</v>
      </c>
      <c r="AJ27" s="315">
        <f t="shared" si="23"/>
        <v>2292</v>
      </c>
      <c r="AK27" s="315">
        <f t="shared" si="23"/>
        <v>3833.6</v>
      </c>
      <c r="AL27" s="315">
        <f t="shared" si="23"/>
        <v>5066.88</v>
      </c>
      <c r="AM27" s="315">
        <f t="shared" si="23"/>
        <v>6053.5039999999999</v>
      </c>
      <c r="AN27" s="315">
        <f t="shared" si="23"/>
        <v>6842.8032000000003</v>
      </c>
      <c r="AO27" s="315">
        <f t="shared" si="23"/>
        <v>7474.2425600000006</v>
      </c>
      <c r="AP27" s="315">
        <f t="shared" si="23"/>
        <v>7979.3940480000001</v>
      </c>
      <c r="AQ27" s="315">
        <f t="shared" si="23"/>
        <v>8383.5152383999994</v>
      </c>
      <c r="AR27" s="315">
        <f t="shared" si="23"/>
        <v>8706.8121907200002</v>
      </c>
      <c r="AS27" s="315">
        <f t="shared" si="23"/>
        <v>8965.4497525759998</v>
      </c>
      <c r="AT27" s="316">
        <f t="shared" si="23"/>
        <v>9172.3598020608006</v>
      </c>
      <c r="AU27" s="315">
        <f t="shared" si="23"/>
        <v>9337.8878416486405</v>
      </c>
      <c r="AV27" s="315">
        <f t="shared" si="23"/>
        <v>11470.310273318912</v>
      </c>
      <c r="AW27" s="315">
        <f t="shared" si="23"/>
        <v>13176.24821865513</v>
      </c>
      <c r="AX27" s="315">
        <f t="shared" si="23"/>
        <v>14540.998574924102</v>
      </c>
      <c r="AY27" s="315">
        <f t="shared" si="23"/>
        <v>15632.798859939281</v>
      </c>
      <c r="AZ27" s="315">
        <f t="shared" si="23"/>
        <v>16506.239087951424</v>
      </c>
      <c r="BA27" s="315">
        <f t="shared" si="23"/>
        <v>17204.991270361141</v>
      </c>
      <c r="BB27" s="315">
        <f t="shared" si="23"/>
        <v>17763.993016288914</v>
      </c>
      <c r="BC27" s="315">
        <f t="shared" si="23"/>
        <v>18211.194413031131</v>
      </c>
      <c r="BD27" s="315">
        <f t="shared" si="23"/>
        <v>18568.955530424904</v>
      </c>
      <c r="BE27" s="315">
        <f t="shared" si="23"/>
        <v>18855.164424339924</v>
      </c>
      <c r="BF27" s="316">
        <f t="shared" si="23"/>
        <v>19084.131539471939</v>
      </c>
      <c r="BG27" s="315">
        <f t="shared" si="23"/>
        <v>19267.305231577549</v>
      </c>
      <c r="BH27" s="315">
        <f t="shared" si="23"/>
        <v>22556.701328119183</v>
      </c>
      <c r="BI27" s="315">
        <f t="shared" si="23"/>
        <v>25188.218205352492</v>
      </c>
      <c r="BJ27" s="315">
        <f t="shared" si="23"/>
        <v>27293.431707139134</v>
      </c>
      <c r="BK27" s="315">
        <f t="shared" si="23"/>
        <v>28977.602508568452</v>
      </c>
      <c r="BL27" s="315">
        <f t="shared" si="23"/>
        <v>30324.939149711907</v>
      </c>
      <c r="BM27" s="315">
        <f t="shared" si="23"/>
        <v>31402.808462626672</v>
      </c>
      <c r="BN27" s="315">
        <f t="shared" si="23"/>
        <v>32265.103912958482</v>
      </c>
      <c r="BO27" s="315">
        <f t="shared" si="23"/>
        <v>32954.940273223932</v>
      </c>
      <c r="BP27" s="315">
        <f t="shared" si="23"/>
        <v>33506.809361436288</v>
      </c>
      <c r="BQ27" s="315">
        <f t="shared" si="23"/>
        <v>33948.304632006177</v>
      </c>
      <c r="BR27" s="316">
        <f t="shared" si="23"/>
        <v>34301.500848462085</v>
      </c>
      <c r="BS27" s="315">
        <f t="shared" si="23"/>
        <v>34584.057821626811</v>
      </c>
      <c r="BT27" s="315">
        <f t="shared" si="23"/>
        <v>46898.015488070676</v>
      </c>
      <c r="BU27" s="315">
        <f t="shared" si="23"/>
        <v>56749.181621225769</v>
      </c>
      <c r="BV27" s="315">
        <f t="shared" si="23"/>
        <v>64630.114527749851</v>
      </c>
      <c r="BW27" s="315">
        <f t="shared" si="23"/>
        <v>70934.860852969112</v>
      </c>
      <c r="BX27" s="315">
        <f t="shared" si="23"/>
        <v>75978.657913144518</v>
      </c>
      <c r="BY27" s="315">
        <f t="shared" si="23"/>
        <v>80013.69556128484</v>
      </c>
      <c r="BZ27" s="315">
        <f t="shared" si="23"/>
        <v>83241.725679797106</v>
      </c>
      <c r="CA27" s="315">
        <f t="shared" si="23"/>
        <v>85824.149774606922</v>
      </c>
      <c r="CB27" s="315">
        <f t="shared" si="23"/>
        <v>87890.089050454771</v>
      </c>
      <c r="CC27" s="315">
        <f t="shared" si="23"/>
        <v>89542.840471133051</v>
      </c>
      <c r="CD27" s="316">
        <f t="shared" si="23"/>
        <v>90865.041607675666</v>
      </c>
      <c r="CE27" s="315">
        <f t="shared" si="23"/>
        <v>91922.802516909767</v>
      </c>
      <c r="CF27" s="315">
        <f t="shared" si="23"/>
        <v>111999.78047506626</v>
      </c>
      <c r="CG27" s="315">
        <f t="shared" si="23"/>
        <v>128061.36284159146</v>
      </c>
      <c r="CH27" s="315">
        <f t="shared" si="23"/>
        <v>140910.62873481162</v>
      </c>
      <c r="CI27" s="315">
        <f t="shared" si="23"/>
        <v>151190.04144938776</v>
      </c>
      <c r="CJ27" s="315">
        <f t="shared" si="23"/>
        <v>159413.57162104867</v>
      </c>
      <c r="CK27" s="315">
        <f t="shared" ref="CK27:CP27" si="24">CJ30</f>
        <v>165992.39575837739</v>
      </c>
      <c r="CL27" s="315">
        <f t="shared" si="24"/>
        <v>171255.45506824038</v>
      </c>
      <c r="CM27" s="315">
        <f t="shared" si="24"/>
        <v>175465.90251613077</v>
      </c>
      <c r="CN27" s="315">
        <f t="shared" si="24"/>
        <v>178834.26047444309</v>
      </c>
      <c r="CO27" s="315">
        <f t="shared" si="24"/>
        <v>181528.94684109293</v>
      </c>
      <c r="CP27" s="317">
        <f t="shared" si="24"/>
        <v>183684.6959344128</v>
      </c>
    </row>
    <row r="28" spans="4:94" ht="13.25" customHeight="1" outlineLevel="1">
      <c r="D28" s="570"/>
      <c r="E28" s="318" t="s">
        <v>328</v>
      </c>
      <c r="F28" s="234"/>
      <c r="G28" s="234"/>
      <c r="H28" s="234"/>
      <c r="I28" s="276"/>
      <c r="J28" s="234"/>
      <c r="K28" s="234"/>
      <c r="L28" s="234"/>
      <c r="M28" s="234"/>
      <c r="N28" s="234"/>
      <c r="P28" s="285"/>
      <c r="Q28" s="303">
        <f t="shared" ref="Q28:U29" si="25">SUMIF($11:$11,Q$10,28:28)</f>
        <v>24000</v>
      </c>
      <c r="R28" s="303">
        <f t="shared" si="25"/>
        <v>48000</v>
      </c>
      <c r="S28" s="303">
        <f t="shared" si="25"/>
        <v>85714.285714285725</v>
      </c>
      <c r="T28" s="303">
        <f t="shared" si="25"/>
        <v>230769.23076923072</v>
      </c>
      <c r="U28" s="303">
        <f t="shared" si="25"/>
        <v>461538.46153846144</v>
      </c>
      <c r="W28" s="304">
        <f>W23</f>
        <v>0</v>
      </c>
      <c r="X28" s="304">
        <f t="shared" ref="X28:CI28" si="26">X23</f>
        <v>0</v>
      </c>
      <c r="Y28" s="304">
        <f t="shared" si="26"/>
        <v>5</v>
      </c>
      <c r="Z28" s="304">
        <f t="shared" si="26"/>
        <v>8</v>
      </c>
      <c r="AA28" s="304">
        <f t="shared" si="26"/>
        <v>12</v>
      </c>
      <c r="AB28" s="304">
        <f t="shared" si="26"/>
        <v>20</v>
      </c>
      <c r="AC28" s="304">
        <f t="shared" si="26"/>
        <v>25</v>
      </c>
      <c r="AD28" s="304">
        <f t="shared" si="26"/>
        <v>35</v>
      </c>
      <c r="AE28" s="304">
        <f t="shared" si="26"/>
        <v>50</v>
      </c>
      <c r="AF28" s="304">
        <f t="shared" si="26"/>
        <v>75</v>
      </c>
      <c r="AG28" s="304">
        <f t="shared" si="26"/>
        <v>100</v>
      </c>
      <c r="AH28" s="304">
        <f t="shared" si="26"/>
        <v>150</v>
      </c>
      <c r="AI28" s="305">
        <f t="shared" si="26"/>
        <v>2000</v>
      </c>
      <c r="AJ28" s="306">
        <f t="shared" si="26"/>
        <v>2000</v>
      </c>
      <c r="AK28" s="306">
        <f t="shared" si="26"/>
        <v>2000</v>
      </c>
      <c r="AL28" s="306">
        <f t="shared" si="26"/>
        <v>2000</v>
      </c>
      <c r="AM28" s="306">
        <f t="shared" si="26"/>
        <v>2000</v>
      </c>
      <c r="AN28" s="306">
        <f t="shared" si="26"/>
        <v>2000</v>
      </c>
      <c r="AO28" s="306">
        <f t="shared" si="26"/>
        <v>2000</v>
      </c>
      <c r="AP28" s="306">
        <f t="shared" si="26"/>
        <v>2000</v>
      </c>
      <c r="AQ28" s="306">
        <f t="shared" si="26"/>
        <v>2000</v>
      </c>
      <c r="AR28" s="306">
        <f t="shared" si="26"/>
        <v>2000</v>
      </c>
      <c r="AS28" s="306">
        <f t="shared" si="26"/>
        <v>2000</v>
      </c>
      <c r="AT28" s="307">
        <f t="shared" si="26"/>
        <v>2000</v>
      </c>
      <c r="AU28" s="306">
        <f t="shared" si="26"/>
        <v>4000</v>
      </c>
      <c r="AV28" s="306">
        <f t="shared" si="26"/>
        <v>4000</v>
      </c>
      <c r="AW28" s="306">
        <f t="shared" si="26"/>
        <v>4000</v>
      </c>
      <c r="AX28" s="306">
        <f t="shared" si="26"/>
        <v>4000</v>
      </c>
      <c r="AY28" s="306">
        <f t="shared" si="26"/>
        <v>4000</v>
      </c>
      <c r="AZ28" s="306">
        <f t="shared" si="26"/>
        <v>4000</v>
      </c>
      <c r="BA28" s="306">
        <f t="shared" si="26"/>
        <v>4000</v>
      </c>
      <c r="BB28" s="306">
        <f t="shared" si="26"/>
        <v>4000</v>
      </c>
      <c r="BC28" s="306">
        <f t="shared" si="26"/>
        <v>4000</v>
      </c>
      <c r="BD28" s="306">
        <f t="shared" si="26"/>
        <v>4000</v>
      </c>
      <c r="BE28" s="306">
        <f t="shared" si="26"/>
        <v>4000</v>
      </c>
      <c r="BF28" s="307">
        <f t="shared" si="26"/>
        <v>4000</v>
      </c>
      <c r="BG28" s="306">
        <f t="shared" si="26"/>
        <v>7142.8571428571431</v>
      </c>
      <c r="BH28" s="306">
        <f t="shared" si="26"/>
        <v>7142.8571428571431</v>
      </c>
      <c r="BI28" s="306">
        <f t="shared" si="26"/>
        <v>7142.8571428571431</v>
      </c>
      <c r="BJ28" s="306">
        <f t="shared" si="26"/>
        <v>7142.8571428571431</v>
      </c>
      <c r="BK28" s="306">
        <f t="shared" si="26"/>
        <v>7142.8571428571431</v>
      </c>
      <c r="BL28" s="306">
        <f t="shared" si="26"/>
        <v>7142.8571428571431</v>
      </c>
      <c r="BM28" s="306">
        <f t="shared" si="26"/>
        <v>7142.8571428571431</v>
      </c>
      <c r="BN28" s="306">
        <f t="shared" si="26"/>
        <v>7142.8571428571431</v>
      </c>
      <c r="BO28" s="306">
        <f t="shared" si="26"/>
        <v>7142.8571428571431</v>
      </c>
      <c r="BP28" s="306">
        <f t="shared" si="26"/>
        <v>7142.8571428571431</v>
      </c>
      <c r="BQ28" s="306">
        <f t="shared" si="26"/>
        <v>7142.8571428571431</v>
      </c>
      <c r="BR28" s="307">
        <f t="shared" si="26"/>
        <v>7142.8571428571431</v>
      </c>
      <c r="BS28" s="306">
        <f t="shared" si="26"/>
        <v>19230.76923076923</v>
      </c>
      <c r="BT28" s="306">
        <f t="shared" si="26"/>
        <v>19230.76923076923</v>
      </c>
      <c r="BU28" s="306">
        <f t="shared" si="26"/>
        <v>19230.76923076923</v>
      </c>
      <c r="BV28" s="306">
        <f t="shared" si="26"/>
        <v>19230.76923076923</v>
      </c>
      <c r="BW28" s="306">
        <f t="shared" si="26"/>
        <v>19230.76923076923</v>
      </c>
      <c r="BX28" s="306">
        <f t="shared" si="26"/>
        <v>19230.76923076923</v>
      </c>
      <c r="BY28" s="306">
        <f t="shared" si="26"/>
        <v>19230.76923076923</v>
      </c>
      <c r="BZ28" s="306">
        <f t="shared" si="26"/>
        <v>19230.76923076923</v>
      </c>
      <c r="CA28" s="306">
        <f t="shared" si="26"/>
        <v>19230.76923076923</v>
      </c>
      <c r="CB28" s="306">
        <f t="shared" si="26"/>
        <v>19230.76923076923</v>
      </c>
      <c r="CC28" s="306">
        <f t="shared" si="26"/>
        <v>19230.76923076923</v>
      </c>
      <c r="CD28" s="307">
        <f t="shared" si="26"/>
        <v>19230.76923076923</v>
      </c>
      <c r="CE28" s="306">
        <f t="shared" si="26"/>
        <v>38461.538461538461</v>
      </c>
      <c r="CF28" s="306">
        <f t="shared" si="26"/>
        <v>38461.538461538461</v>
      </c>
      <c r="CG28" s="306">
        <f t="shared" si="26"/>
        <v>38461.538461538461</v>
      </c>
      <c r="CH28" s="306">
        <f t="shared" si="26"/>
        <v>38461.538461538461</v>
      </c>
      <c r="CI28" s="306">
        <f t="shared" si="26"/>
        <v>38461.538461538461</v>
      </c>
      <c r="CJ28" s="306">
        <f t="shared" ref="CJ28:CP28" si="27">CJ23</f>
        <v>38461.538461538461</v>
      </c>
      <c r="CK28" s="306">
        <f t="shared" si="27"/>
        <v>38461.538461538461</v>
      </c>
      <c r="CL28" s="306">
        <f t="shared" si="27"/>
        <v>38461.538461538461</v>
      </c>
      <c r="CM28" s="306">
        <f t="shared" si="27"/>
        <v>38461.538461538461</v>
      </c>
      <c r="CN28" s="306">
        <f t="shared" si="27"/>
        <v>38461.538461538461</v>
      </c>
      <c r="CO28" s="306">
        <f t="shared" si="27"/>
        <v>38461.538461538461</v>
      </c>
      <c r="CP28" s="319">
        <f t="shared" si="27"/>
        <v>38461.538461538461</v>
      </c>
    </row>
    <row r="29" spans="4:94" ht="13.25" customHeight="1" outlineLevel="1">
      <c r="D29" s="570"/>
      <c r="E29" s="318" t="s">
        <v>329</v>
      </c>
      <c r="F29" s="234"/>
      <c r="G29" s="234"/>
      <c r="H29" s="234"/>
      <c r="I29" s="276"/>
      <c r="J29" s="234"/>
      <c r="K29" s="234"/>
      <c r="L29" s="234"/>
      <c r="M29" s="234"/>
      <c r="N29" s="234"/>
      <c r="P29" s="285"/>
      <c r="Q29" s="303">
        <f t="shared" si="25"/>
        <v>-15027.11215835136</v>
      </c>
      <c r="R29" s="303">
        <f t="shared" si="25"/>
        <v>-38070.582610071084</v>
      </c>
      <c r="S29" s="303">
        <f t="shared" si="25"/>
        <v>-70397.533124236477</v>
      </c>
      <c r="T29" s="303">
        <f t="shared" si="25"/>
        <v>-173430.48607394783</v>
      </c>
      <c r="U29" s="303">
        <f t="shared" si="25"/>
        <v>-368051.9688463026</v>
      </c>
      <c r="W29" s="304">
        <f t="shared" ref="W29:AH29" si="28">-W25</f>
        <v>0</v>
      </c>
      <c r="X29" s="304">
        <f t="shared" si="28"/>
        <v>0</v>
      </c>
      <c r="Y29" s="304">
        <f t="shared" si="28"/>
        <v>0</v>
      </c>
      <c r="Z29" s="304">
        <f t="shared" si="28"/>
        <v>-1</v>
      </c>
      <c r="AA29" s="304">
        <f t="shared" si="28"/>
        <v>-1</v>
      </c>
      <c r="AB29" s="304">
        <f t="shared" si="28"/>
        <v>-2</v>
      </c>
      <c r="AC29" s="304">
        <f t="shared" si="28"/>
        <v>-4</v>
      </c>
      <c r="AD29" s="304">
        <f t="shared" si="28"/>
        <v>-5</v>
      </c>
      <c r="AE29" s="304">
        <f t="shared" si="28"/>
        <v>-12</v>
      </c>
      <c r="AF29" s="304">
        <f t="shared" si="28"/>
        <v>-20</v>
      </c>
      <c r="AG29" s="304">
        <f t="shared" si="28"/>
        <v>-30</v>
      </c>
      <c r="AH29" s="304">
        <f t="shared" si="28"/>
        <v>-40</v>
      </c>
      <c r="AI29" s="305">
        <f>-AI25</f>
        <v>-73</v>
      </c>
      <c r="AJ29" s="306">
        <f t="shared" ref="AJ29:CP29" si="29">-AJ25</f>
        <v>-458.40000000000003</v>
      </c>
      <c r="AK29" s="306">
        <f t="shared" si="29"/>
        <v>-766.72</v>
      </c>
      <c r="AL29" s="306">
        <f t="shared" si="29"/>
        <v>-1013.3760000000001</v>
      </c>
      <c r="AM29" s="306">
        <f t="shared" si="29"/>
        <v>-1210.7008000000001</v>
      </c>
      <c r="AN29" s="306">
        <f t="shared" si="29"/>
        <v>-1368.5606400000001</v>
      </c>
      <c r="AO29" s="306">
        <f t="shared" si="29"/>
        <v>-1494.8485120000003</v>
      </c>
      <c r="AP29" s="306">
        <f t="shared" si="29"/>
        <v>-1595.8788096000001</v>
      </c>
      <c r="AQ29" s="306">
        <f t="shared" si="29"/>
        <v>-1676.7030476800001</v>
      </c>
      <c r="AR29" s="306">
        <f t="shared" si="29"/>
        <v>-1741.3624381440002</v>
      </c>
      <c r="AS29" s="306">
        <f t="shared" si="29"/>
        <v>-1793.0899505152001</v>
      </c>
      <c r="AT29" s="307">
        <f t="shared" si="29"/>
        <v>-1834.4719604121601</v>
      </c>
      <c r="AU29" s="306">
        <f t="shared" si="29"/>
        <v>-1867.5775683297281</v>
      </c>
      <c r="AV29" s="306">
        <f t="shared" si="29"/>
        <v>-2294.0620546637824</v>
      </c>
      <c r="AW29" s="306">
        <f t="shared" si="29"/>
        <v>-2635.249643731026</v>
      </c>
      <c r="AX29" s="306">
        <f t="shared" si="29"/>
        <v>-2908.1997149848207</v>
      </c>
      <c r="AY29" s="306">
        <f t="shared" si="29"/>
        <v>-3126.5597719878565</v>
      </c>
      <c r="AZ29" s="306">
        <f t="shared" si="29"/>
        <v>-3301.2478175902852</v>
      </c>
      <c r="BA29" s="306">
        <f t="shared" si="29"/>
        <v>-3440.9982540722285</v>
      </c>
      <c r="BB29" s="306">
        <f t="shared" si="29"/>
        <v>-3552.7986032577828</v>
      </c>
      <c r="BC29" s="306">
        <f t="shared" si="29"/>
        <v>-3642.2388826062265</v>
      </c>
      <c r="BD29" s="306">
        <f t="shared" si="29"/>
        <v>-3713.791106084981</v>
      </c>
      <c r="BE29" s="306">
        <f t="shared" si="29"/>
        <v>-3771.0328848679851</v>
      </c>
      <c r="BF29" s="307">
        <f t="shared" si="29"/>
        <v>-3816.8263078943878</v>
      </c>
      <c r="BG29" s="306">
        <f t="shared" si="29"/>
        <v>-3853.46104631551</v>
      </c>
      <c r="BH29" s="306">
        <f t="shared" si="29"/>
        <v>-4511.3402656238368</v>
      </c>
      <c r="BI29" s="306">
        <f t="shared" si="29"/>
        <v>-5037.6436410704991</v>
      </c>
      <c r="BJ29" s="306">
        <f t="shared" si="29"/>
        <v>-5458.6863414278268</v>
      </c>
      <c r="BK29" s="306">
        <f t="shared" si="29"/>
        <v>-5795.5205017136905</v>
      </c>
      <c r="BL29" s="306">
        <f t="shared" si="29"/>
        <v>-6064.9878299423817</v>
      </c>
      <c r="BM29" s="306">
        <f t="shared" si="29"/>
        <v>-6280.5616925253344</v>
      </c>
      <c r="BN29" s="306">
        <f t="shared" si="29"/>
        <v>-6453.0207825916968</v>
      </c>
      <c r="BO29" s="306">
        <f t="shared" si="29"/>
        <v>-6590.9880546447866</v>
      </c>
      <c r="BP29" s="306">
        <f t="shared" si="29"/>
        <v>-6701.3618722872579</v>
      </c>
      <c r="BQ29" s="306">
        <f t="shared" si="29"/>
        <v>-6789.6609264012359</v>
      </c>
      <c r="BR29" s="307">
        <f t="shared" si="29"/>
        <v>-6860.3001696924175</v>
      </c>
      <c r="BS29" s="306">
        <f t="shared" si="29"/>
        <v>-6916.8115643253623</v>
      </c>
      <c r="BT29" s="306">
        <f t="shared" si="29"/>
        <v>-9379.6030976141355</v>
      </c>
      <c r="BU29" s="306">
        <f t="shared" si="29"/>
        <v>-11349.836324245154</v>
      </c>
      <c r="BV29" s="306">
        <f t="shared" si="29"/>
        <v>-12926.022905549971</v>
      </c>
      <c r="BW29" s="306">
        <f t="shared" si="29"/>
        <v>-14186.972170593823</v>
      </c>
      <c r="BX29" s="306">
        <f t="shared" si="29"/>
        <v>-15195.731582628905</v>
      </c>
      <c r="BY29" s="306">
        <f t="shared" si="29"/>
        <v>-16002.739112256968</v>
      </c>
      <c r="BZ29" s="306">
        <f t="shared" si="29"/>
        <v>-16648.345135959422</v>
      </c>
      <c r="CA29" s="306">
        <f t="shared" si="29"/>
        <v>-17164.829954921384</v>
      </c>
      <c r="CB29" s="306">
        <f t="shared" si="29"/>
        <v>-17578.017810090954</v>
      </c>
      <c r="CC29" s="306">
        <f t="shared" si="29"/>
        <v>-17908.568094226612</v>
      </c>
      <c r="CD29" s="307">
        <f t="shared" si="29"/>
        <v>-18173.008321535133</v>
      </c>
      <c r="CE29" s="306">
        <f t="shared" si="29"/>
        <v>-18384.560503381956</v>
      </c>
      <c r="CF29" s="306">
        <f t="shared" si="29"/>
        <v>-22399.956095013255</v>
      </c>
      <c r="CG29" s="306">
        <f t="shared" si="29"/>
        <v>-25612.272568318294</v>
      </c>
      <c r="CH29" s="306">
        <f t="shared" si="29"/>
        <v>-28182.125746962323</v>
      </c>
      <c r="CI29" s="306">
        <f t="shared" si="29"/>
        <v>-30238.008289877554</v>
      </c>
      <c r="CJ29" s="306">
        <f t="shared" si="29"/>
        <v>-31882.714324209737</v>
      </c>
      <c r="CK29" s="306">
        <f t="shared" si="29"/>
        <v>-33198.479151675478</v>
      </c>
      <c r="CL29" s="306">
        <f t="shared" si="29"/>
        <v>-34251.091013648074</v>
      </c>
      <c r="CM29" s="306">
        <f t="shared" si="29"/>
        <v>-35093.180503226155</v>
      </c>
      <c r="CN29" s="306">
        <f t="shared" si="29"/>
        <v>-35766.852094888622</v>
      </c>
      <c r="CO29" s="306">
        <f t="shared" si="29"/>
        <v>-36305.78936821859</v>
      </c>
      <c r="CP29" s="319">
        <f t="shared" si="29"/>
        <v>-36736.939186882562</v>
      </c>
    </row>
    <row r="30" spans="4:94" s="329" customFormat="1" ht="13.25" customHeight="1" outlineLevel="1" thickBot="1">
      <c r="D30" s="571"/>
      <c r="E30" s="320" t="s">
        <v>330</v>
      </c>
      <c r="F30" s="320"/>
      <c r="G30" s="320"/>
      <c r="H30" s="320"/>
      <c r="I30" s="321"/>
      <c r="J30" s="320"/>
      <c r="K30" s="320"/>
      <c r="L30" s="320"/>
      <c r="M30" s="320"/>
      <c r="N30" s="320"/>
      <c r="O30" s="320"/>
      <c r="P30" s="322"/>
      <c r="Q30" s="323">
        <f>SUM(Q27:Q29)</f>
        <v>9337.8878416486405</v>
      </c>
      <c r="R30" s="323">
        <f t="shared" ref="R30:U30" si="30">SUM(R27:R29)</f>
        <v>19267.305231577557</v>
      </c>
      <c r="S30" s="323">
        <f t="shared" si="30"/>
        <v>34584.057821626804</v>
      </c>
      <c r="T30" s="323">
        <f t="shared" si="30"/>
        <v>91922.802516909695</v>
      </c>
      <c r="U30" s="323">
        <f t="shared" si="30"/>
        <v>185409.29520906857</v>
      </c>
      <c r="V30" s="320"/>
      <c r="W30" s="324">
        <f t="shared" ref="W30:AH30" si="31">SUM(W27:W29)</f>
        <v>0</v>
      </c>
      <c r="X30" s="324">
        <f t="shared" si="31"/>
        <v>0</v>
      </c>
      <c r="Y30" s="324">
        <f t="shared" si="31"/>
        <v>5</v>
      </c>
      <c r="Z30" s="324">
        <f t="shared" si="31"/>
        <v>12</v>
      </c>
      <c r="AA30" s="324">
        <f t="shared" si="31"/>
        <v>23</v>
      </c>
      <c r="AB30" s="324">
        <f t="shared" si="31"/>
        <v>41</v>
      </c>
      <c r="AC30" s="324">
        <f t="shared" si="31"/>
        <v>62</v>
      </c>
      <c r="AD30" s="324">
        <f t="shared" si="31"/>
        <v>92</v>
      </c>
      <c r="AE30" s="324">
        <f t="shared" si="31"/>
        <v>130</v>
      </c>
      <c r="AF30" s="324">
        <f t="shared" si="31"/>
        <v>185</v>
      </c>
      <c r="AG30" s="324">
        <f t="shared" si="31"/>
        <v>255</v>
      </c>
      <c r="AH30" s="324">
        <f t="shared" si="31"/>
        <v>365</v>
      </c>
      <c r="AI30" s="325">
        <f>SUM(AI27:AI29)</f>
        <v>2292</v>
      </c>
      <c r="AJ30" s="326">
        <f t="shared" ref="AJ30:CP30" si="32">SUM(AJ27:AJ29)</f>
        <v>3833.6</v>
      </c>
      <c r="AK30" s="326">
        <f t="shared" si="32"/>
        <v>5066.88</v>
      </c>
      <c r="AL30" s="326">
        <f t="shared" si="32"/>
        <v>6053.5039999999999</v>
      </c>
      <c r="AM30" s="326">
        <f t="shared" si="32"/>
        <v>6842.8032000000003</v>
      </c>
      <c r="AN30" s="326">
        <f t="shared" si="32"/>
        <v>7474.2425600000006</v>
      </c>
      <c r="AO30" s="326">
        <f t="shared" si="32"/>
        <v>7979.3940480000001</v>
      </c>
      <c r="AP30" s="326">
        <f t="shared" si="32"/>
        <v>8383.5152383999994</v>
      </c>
      <c r="AQ30" s="326">
        <f t="shared" si="32"/>
        <v>8706.8121907200002</v>
      </c>
      <c r="AR30" s="326">
        <f t="shared" si="32"/>
        <v>8965.4497525759998</v>
      </c>
      <c r="AS30" s="326">
        <f t="shared" si="32"/>
        <v>9172.3598020608006</v>
      </c>
      <c r="AT30" s="327">
        <f t="shared" si="32"/>
        <v>9337.8878416486405</v>
      </c>
      <c r="AU30" s="326">
        <f t="shared" si="32"/>
        <v>11470.310273318912</v>
      </c>
      <c r="AV30" s="326">
        <f t="shared" si="32"/>
        <v>13176.24821865513</v>
      </c>
      <c r="AW30" s="326">
        <f t="shared" si="32"/>
        <v>14540.998574924102</v>
      </c>
      <c r="AX30" s="326">
        <f t="shared" si="32"/>
        <v>15632.798859939281</v>
      </c>
      <c r="AY30" s="326">
        <f t="shared" si="32"/>
        <v>16506.239087951424</v>
      </c>
      <c r="AZ30" s="326">
        <f t="shared" si="32"/>
        <v>17204.991270361141</v>
      </c>
      <c r="BA30" s="326">
        <f t="shared" si="32"/>
        <v>17763.993016288914</v>
      </c>
      <c r="BB30" s="326">
        <f t="shared" si="32"/>
        <v>18211.194413031131</v>
      </c>
      <c r="BC30" s="326">
        <f t="shared" si="32"/>
        <v>18568.955530424904</v>
      </c>
      <c r="BD30" s="326">
        <f t="shared" si="32"/>
        <v>18855.164424339924</v>
      </c>
      <c r="BE30" s="326">
        <f t="shared" si="32"/>
        <v>19084.131539471939</v>
      </c>
      <c r="BF30" s="327">
        <f t="shared" si="32"/>
        <v>19267.305231577549</v>
      </c>
      <c r="BG30" s="326">
        <f t="shared" si="32"/>
        <v>22556.701328119183</v>
      </c>
      <c r="BH30" s="326">
        <f t="shared" si="32"/>
        <v>25188.218205352492</v>
      </c>
      <c r="BI30" s="326">
        <f t="shared" si="32"/>
        <v>27293.431707139134</v>
      </c>
      <c r="BJ30" s="326">
        <f t="shared" si="32"/>
        <v>28977.602508568452</v>
      </c>
      <c r="BK30" s="326">
        <f t="shared" si="32"/>
        <v>30324.939149711907</v>
      </c>
      <c r="BL30" s="326">
        <f t="shared" si="32"/>
        <v>31402.808462626672</v>
      </c>
      <c r="BM30" s="326">
        <f t="shared" si="32"/>
        <v>32265.103912958482</v>
      </c>
      <c r="BN30" s="326">
        <f t="shared" si="32"/>
        <v>32954.940273223932</v>
      </c>
      <c r="BO30" s="326">
        <f t="shared" si="32"/>
        <v>33506.809361436288</v>
      </c>
      <c r="BP30" s="326">
        <f t="shared" si="32"/>
        <v>33948.304632006177</v>
      </c>
      <c r="BQ30" s="326">
        <f t="shared" si="32"/>
        <v>34301.500848462085</v>
      </c>
      <c r="BR30" s="327">
        <f t="shared" si="32"/>
        <v>34584.057821626811</v>
      </c>
      <c r="BS30" s="326">
        <f t="shared" si="32"/>
        <v>46898.015488070676</v>
      </c>
      <c r="BT30" s="326">
        <f t="shared" si="32"/>
        <v>56749.181621225769</v>
      </c>
      <c r="BU30" s="326">
        <f t="shared" si="32"/>
        <v>64630.114527749851</v>
      </c>
      <c r="BV30" s="326">
        <f t="shared" si="32"/>
        <v>70934.860852969112</v>
      </c>
      <c r="BW30" s="326">
        <f t="shared" si="32"/>
        <v>75978.657913144518</v>
      </c>
      <c r="BX30" s="326">
        <f t="shared" si="32"/>
        <v>80013.69556128484</v>
      </c>
      <c r="BY30" s="326">
        <f t="shared" si="32"/>
        <v>83241.725679797106</v>
      </c>
      <c r="BZ30" s="326">
        <f t="shared" si="32"/>
        <v>85824.149774606922</v>
      </c>
      <c r="CA30" s="326">
        <f t="shared" si="32"/>
        <v>87890.089050454771</v>
      </c>
      <c r="CB30" s="326">
        <f t="shared" si="32"/>
        <v>89542.840471133051</v>
      </c>
      <c r="CC30" s="326">
        <f t="shared" si="32"/>
        <v>90865.041607675666</v>
      </c>
      <c r="CD30" s="327">
        <f t="shared" si="32"/>
        <v>91922.802516909767</v>
      </c>
      <c r="CE30" s="326">
        <f t="shared" si="32"/>
        <v>111999.78047506626</v>
      </c>
      <c r="CF30" s="326">
        <f t="shared" si="32"/>
        <v>128061.36284159146</v>
      </c>
      <c r="CG30" s="326">
        <f t="shared" si="32"/>
        <v>140910.62873481162</v>
      </c>
      <c r="CH30" s="326">
        <f t="shared" si="32"/>
        <v>151190.04144938776</v>
      </c>
      <c r="CI30" s="326">
        <f t="shared" si="32"/>
        <v>159413.57162104867</v>
      </c>
      <c r="CJ30" s="326">
        <f t="shared" si="32"/>
        <v>165992.39575837739</v>
      </c>
      <c r="CK30" s="326">
        <f t="shared" si="32"/>
        <v>171255.45506824038</v>
      </c>
      <c r="CL30" s="326">
        <f t="shared" si="32"/>
        <v>175465.90251613077</v>
      </c>
      <c r="CM30" s="326">
        <f t="shared" si="32"/>
        <v>178834.26047444309</v>
      </c>
      <c r="CN30" s="326">
        <f t="shared" si="32"/>
        <v>181528.94684109293</v>
      </c>
      <c r="CO30" s="326">
        <f t="shared" si="32"/>
        <v>183684.6959344128</v>
      </c>
      <c r="CP30" s="328">
        <f t="shared" si="32"/>
        <v>185409.29520906869</v>
      </c>
    </row>
    <row r="31" spans="4:94" ht="13.25" customHeight="1" outlineLevel="1">
      <c r="D31" s="284"/>
      <c r="E31" s="234"/>
      <c r="F31" s="234"/>
      <c r="G31" s="234"/>
      <c r="H31" s="234"/>
      <c r="I31" s="276"/>
      <c r="J31" s="234"/>
      <c r="K31" s="234"/>
      <c r="L31" s="234"/>
      <c r="M31" s="234"/>
      <c r="N31" s="234"/>
      <c r="P31" s="285"/>
      <c r="Q31" s="286"/>
      <c r="R31" s="286"/>
      <c r="S31" s="286"/>
      <c r="T31" s="286"/>
      <c r="U31" s="286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  <c r="AH31" s="287"/>
      <c r="AI31" s="288"/>
      <c r="AJ31" s="289"/>
      <c r="AK31" s="289"/>
      <c r="AL31" s="289"/>
      <c r="AM31" s="289"/>
      <c r="AN31" s="289"/>
      <c r="AO31" s="289"/>
      <c r="AP31" s="289"/>
      <c r="AQ31" s="289"/>
      <c r="AR31" s="289"/>
      <c r="AS31" s="289"/>
      <c r="AT31" s="290"/>
      <c r="AU31" s="289"/>
      <c r="AV31" s="289"/>
      <c r="AW31" s="289"/>
      <c r="AX31" s="289"/>
      <c r="AY31" s="289"/>
      <c r="AZ31" s="289"/>
      <c r="BA31" s="289"/>
      <c r="BB31" s="289"/>
      <c r="BC31" s="289"/>
      <c r="BD31" s="289"/>
      <c r="BE31" s="289"/>
      <c r="BF31" s="290"/>
      <c r="BG31" s="289"/>
      <c r="BH31" s="289"/>
      <c r="BI31" s="289"/>
      <c r="BJ31" s="289"/>
      <c r="BK31" s="289"/>
      <c r="BL31" s="289"/>
      <c r="BM31" s="289"/>
      <c r="BN31" s="289"/>
      <c r="BO31" s="289"/>
      <c r="BP31" s="289"/>
      <c r="BQ31" s="289"/>
      <c r="BR31" s="290"/>
      <c r="BS31" s="289"/>
      <c r="BT31" s="289"/>
      <c r="BU31" s="289"/>
      <c r="BV31" s="289"/>
      <c r="BW31" s="289"/>
      <c r="BX31" s="289"/>
      <c r="BY31" s="289"/>
      <c r="BZ31" s="289"/>
      <c r="CA31" s="289"/>
      <c r="CB31" s="289"/>
      <c r="CC31" s="289"/>
      <c r="CD31" s="290"/>
      <c r="CE31" s="289"/>
      <c r="CF31" s="289"/>
      <c r="CG31" s="289"/>
      <c r="CH31" s="289"/>
      <c r="CI31" s="289"/>
      <c r="CJ31" s="289"/>
      <c r="CK31" s="289"/>
      <c r="CL31" s="289"/>
      <c r="CM31" s="289"/>
      <c r="CN31" s="289"/>
      <c r="CO31" s="289"/>
      <c r="CP31" s="290"/>
    </row>
    <row r="32" spans="4:94" outlineLevel="1">
      <c r="D32" s="234"/>
      <c r="E32" s="330"/>
      <c r="I32" s="276"/>
      <c r="P32" s="331"/>
      <c r="Q32" s="332"/>
      <c r="R32" s="332"/>
      <c r="S32" s="332"/>
      <c r="T32" s="332"/>
      <c r="U32" s="332"/>
      <c r="W32" s="331"/>
      <c r="X32" s="331"/>
      <c r="Y32" s="331"/>
      <c r="Z32" s="331"/>
      <c r="AA32" s="331"/>
      <c r="AB32" s="331"/>
      <c r="AC32" s="331"/>
      <c r="AD32" s="331"/>
      <c r="AE32" s="331"/>
      <c r="AF32" s="331"/>
      <c r="AG32" s="331"/>
      <c r="AH32" s="331"/>
      <c r="AI32" s="333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4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4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4"/>
      <c r="BS32" s="332"/>
      <c r="BT32" s="332"/>
      <c r="BU32" s="332"/>
      <c r="BV32" s="332"/>
      <c r="BW32" s="332"/>
      <c r="BX32" s="332"/>
      <c r="BY32" s="332"/>
      <c r="BZ32" s="332"/>
      <c r="CA32" s="332"/>
      <c r="CB32" s="332"/>
      <c r="CC32" s="332"/>
      <c r="CD32" s="334"/>
      <c r="CE32" s="332"/>
      <c r="CF32" s="332"/>
      <c r="CG32" s="332"/>
      <c r="CH32" s="332"/>
      <c r="CI32" s="332"/>
      <c r="CJ32" s="332"/>
      <c r="CK32" s="332"/>
      <c r="CL32" s="332"/>
      <c r="CM32" s="332"/>
      <c r="CN32" s="332"/>
      <c r="CO32" s="332"/>
      <c r="CP32" s="334"/>
    </row>
    <row r="33" spans="3:94" outlineLevel="1">
      <c r="D33" s="234"/>
      <c r="E33" s="335" t="s">
        <v>178</v>
      </c>
      <c r="I33" s="276"/>
      <c r="P33" s="331"/>
      <c r="Q33" s="332"/>
      <c r="R33" s="332"/>
      <c r="S33" s="332"/>
      <c r="T33" s="332"/>
      <c r="U33" s="332"/>
      <c r="W33" s="331"/>
      <c r="X33" s="331"/>
      <c r="Y33" s="331"/>
      <c r="Z33" s="331"/>
      <c r="AA33" s="331"/>
      <c r="AB33" s="331"/>
      <c r="AC33" s="331"/>
      <c r="AD33" s="331"/>
      <c r="AE33" s="331"/>
      <c r="AF33" s="331"/>
      <c r="AG33" s="331"/>
      <c r="AH33" s="331"/>
      <c r="AI33" s="333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4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4"/>
      <c r="BG33" s="332"/>
      <c r="BH33" s="332"/>
      <c r="BI33" s="332"/>
      <c r="BJ33" s="332"/>
      <c r="BK33" s="332"/>
      <c r="BL33" s="332"/>
      <c r="BM33" s="332"/>
      <c r="BN33" s="332"/>
      <c r="BO33" s="332"/>
      <c r="BP33" s="332"/>
      <c r="BQ33" s="332"/>
      <c r="BR33" s="334"/>
      <c r="BS33" s="332"/>
      <c r="BT33" s="332"/>
      <c r="BU33" s="332"/>
      <c r="BV33" s="332"/>
      <c r="BW33" s="332"/>
      <c r="BX33" s="332"/>
      <c r="BY33" s="332"/>
      <c r="BZ33" s="332"/>
      <c r="CA33" s="332"/>
      <c r="CB33" s="332"/>
      <c r="CC33" s="332"/>
      <c r="CD33" s="334"/>
      <c r="CE33" s="332"/>
      <c r="CF33" s="332"/>
      <c r="CG33" s="332"/>
      <c r="CH33" s="332"/>
      <c r="CI33" s="332"/>
      <c r="CJ33" s="332"/>
      <c r="CK33" s="332"/>
      <c r="CL33" s="332"/>
      <c r="CM33" s="332"/>
      <c r="CN33" s="332"/>
      <c r="CO33" s="332"/>
      <c r="CP33" s="334"/>
    </row>
    <row r="34" spans="3:94" outlineLevel="1">
      <c r="D34" s="234"/>
      <c r="E34" s="278" t="s">
        <v>319</v>
      </c>
      <c r="F34" s="236" t="s">
        <v>336</v>
      </c>
      <c r="G34" s="236"/>
      <c r="H34" s="236"/>
      <c r="I34" s="336"/>
      <c r="J34" s="509">
        <v>25</v>
      </c>
      <c r="K34" s="509">
        <f>+J34*1.1</f>
        <v>27.500000000000004</v>
      </c>
      <c r="L34" s="509">
        <f t="shared" ref="L34:M34" si="33">1.02*K34</f>
        <v>28.050000000000004</v>
      </c>
      <c r="M34" s="509">
        <f t="shared" si="33"/>
        <v>28.611000000000004</v>
      </c>
      <c r="N34" s="509">
        <f>+M34*0.95</f>
        <v>27.180450000000004</v>
      </c>
      <c r="P34" s="280">
        <f t="shared" ref="P34:U38" si="34">SUMIF($11:$11,P$10,34:34)</f>
        <v>0</v>
      </c>
      <c r="Q34" s="281">
        <f t="shared" si="34"/>
        <v>2102711.2158351359</v>
      </c>
      <c r="R34" s="281">
        <f t="shared" si="34"/>
        <v>5507764.0871078214</v>
      </c>
      <c r="S34" s="281">
        <f t="shared" si="34"/>
        <v>10302888.930825047</v>
      </c>
      <c r="T34" s="281">
        <f t="shared" si="34"/>
        <v>26450617.00978535</v>
      </c>
      <c r="U34" s="281">
        <f t="shared" si="34"/>
        <v>52560095.623437025</v>
      </c>
      <c r="W34" s="337">
        <v>0</v>
      </c>
      <c r="X34" s="337">
        <v>0</v>
      </c>
      <c r="Y34" s="337">
        <v>0</v>
      </c>
      <c r="Z34" s="337">
        <v>0</v>
      </c>
      <c r="AA34" s="337">
        <v>0</v>
      </c>
      <c r="AB34" s="337">
        <v>0</v>
      </c>
      <c r="AC34" s="337">
        <v>0</v>
      </c>
      <c r="AD34" s="337">
        <v>0</v>
      </c>
      <c r="AE34" s="337">
        <v>0</v>
      </c>
      <c r="AF34" s="337">
        <v>0</v>
      </c>
      <c r="AG34" s="337">
        <v>0</v>
      </c>
      <c r="AH34" s="337">
        <v>0</v>
      </c>
      <c r="AI34" s="282">
        <f>$J34*AI30</f>
        <v>57300</v>
      </c>
      <c r="AJ34" s="281">
        <f t="shared" ref="AJ34:AT34" si="35">$J34*AJ30</f>
        <v>95840</v>
      </c>
      <c r="AK34" s="281">
        <f t="shared" si="35"/>
        <v>126672</v>
      </c>
      <c r="AL34" s="281">
        <f t="shared" si="35"/>
        <v>151337.60000000001</v>
      </c>
      <c r="AM34" s="281">
        <f t="shared" si="35"/>
        <v>171070.08000000002</v>
      </c>
      <c r="AN34" s="281">
        <f t="shared" si="35"/>
        <v>186856.06400000001</v>
      </c>
      <c r="AO34" s="281">
        <f t="shared" si="35"/>
        <v>199484.8512</v>
      </c>
      <c r="AP34" s="281">
        <f t="shared" si="35"/>
        <v>209587.88095999998</v>
      </c>
      <c r="AQ34" s="281">
        <f t="shared" si="35"/>
        <v>217670.304768</v>
      </c>
      <c r="AR34" s="281">
        <f t="shared" si="35"/>
        <v>224136.24381439999</v>
      </c>
      <c r="AS34" s="281">
        <f t="shared" si="35"/>
        <v>229308.99505152</v>
      </c>
      <c r="AT34" s="283">
        <f t="shared" si="35"/>
        <v>233447.19604121603</v>
      </c>
      <c r="AU34" s="281">
        <f>$K34*AU30</f>
        <v>315433.53251627012</v>
      </c>
      <c r="AV34" s="281">
        <f t="shared" ref="AV34:BF34" si="36">$K34*AV30</f>
        <v>362346.82601301611</v>
      </c>
      <c r="AW34" s="281">
        <f t="shared" si="36"/>
        <v>399877.46081041289</v>
      </c>
      <c r="AX34" s="281">
        <f t="shared" si="36"/>
        <v>429901.96864833031</v>
      </c>
      <c r="AY34" s="281">
        <f t="shared" si="36"/>
        <v>453921.57491866424</v>
      </c>
      <c r="AZ34" s="281">
        <f t="shared" si="36"/>
        <v>473137.25993493141</v>
      </c>
      <c r="BA34" s="281">
        <f t="shared" si="36"/>
        <v>488509.8079479452</v>
      </c>
      <c r="BB34" s="281">
        <f t="shared" si="36"/>
        <v>500807.84635835618</v>
      </c>
      <c r="BC34" s="281">
        <f t="shared" si="36"/>
        <v>510646.27708668495</v>
      </c>
      <c r="BD34" s="281">
        <f t="shared" si="36"/>
        <v>518517.021669348</v>
      </c>
      <c r="BE34" s="281">
        <f t="shared" si="36"/>
        <v>524813.61733547843</v>
      </c>
      <c r="BF34" s="283">
        <f t="shared" si="36"/>
        <v>529850.89386838267</v>
      </c>
      <c r="BG34" s="281">
        <f>$L34*BG30</f>
        <v>632715.47225374321</v>
      </c>
      <c r="BH34" s="281">
        <f t="shared" ref="BH34:BR34" si="37">$L34*BH30</f>
        <v>706529.52066013752</v>
      </c>
      <c r="BI34" s="281">
        <f t="shared" si="37"/>
        <v>765580.75938525284</v>
      </c>
      <c r="BJ34" s="281">
        <f t="shared" si="37"/>
        <v>812821.75036534516</v>
      </c>
      <c r="BK34" s="281">
        <f t="shared" si="37"/>
        <v>850614.54314941913</v>
      </c>
      <c r="BL34" s="281">
        <f t="shared" si="37"/>
        <v>880848.77737667831</v>
      </c>
      <c r="BM34" s="281">
        <f t="shared" si="37"/>
        <v>905036.16475848563</v>
      </c>
      <c r="BN34" s="281">
        <f t="shared" si="37"/>
        <v>924386.07466393139</v>
      </c>
      <c r="BO34" s="281">
        <f t="shared" si="37"/>
        <v>939866.00258828804</v>
      </c>
      <c r="BP34" s="281">
        <f t="shared" si="37"/>
        <v>952249.94492777344</v>
      </c>
      <c r="BQ34" s="281">
        <f t="shared" si="37"/>
        <v>962157.09879936161</v>
      </c>
      <c r="BR34" s="283">
        <f t="shared" si="37"/>
        <v>970082.8218966322</v>
      </c>
      <c r="BS34" s="281">
        <f>$M34*BS30</f>
        <v>1341799.1211291903</v>
      </c>
      <c r="BT34" s="281">
        <f t="shared" ref="BT34:CD34" si="38">$M34*BT30</f>
        <v>1623650.8353648908</v>
      </c>
      <c r="BU34" s="281">
        <f t="shared" si="38"/>
        <v>1849132.2067534511</v>
      </c>
      <c r="BV34" s="281">
        <f t="shared" si="38"/>
        <v>2029517.3038642996</v>
      </c>
      <c r="BW34" s="281">
        <f t="shared" si="38"/>
        <v>2173825.381552978</v>
      </c>
      <c r="BX34" s="281">
        <f t="shared" si="38"/>
        <v>2289271.843703921</v>
      </c>
      <c r="BY34" s="281">
        <f t="shared" si="38"/>
        <v>2381629.0134246754</v>
      </c>
      <c r="BZ34" s="281">
        <f t="shared" si="38"/>
        <v>2455514.7492012791</v>
      </c>
      <c r="CA34" s="281">
        <f t="shared" si="38"/>
        <v>2514623.3378225616</v>
      </c>
      <c r="CB34" s="281">
        <f t="shared" si="38"/>
        <v>2561910.2087195879</v>
      </c>
      <c r="CC34" s="281">
        <f t="shared" si="38"/>
        <v>2599739.705437209</v>
      </c>
      <c r="CD34" s="283">
        <f t="shared" si="38"/>
        <v>2630003.302811306</v>
      </c>
      <c r="CE34" s="281">
        <f>$N34*CE30</f>
        <v>3044204.4332135152</v>
      </c>
      <c r="CF34" s="281">
        <f t="shared" ref="CF34:CP34" si="39">$N34*CF30</f>
        <v>3480765.4696477349</v>
      </c>
      <c r="CG34" s="281">
        <f t="shared" si="39"/>
        <v>3830014.298795111</v>
      </c>
      <c r="CH34" s="281">
        <f t="shared" si="39"/>
        <v>4109413.362113012</v>
      </c>
      <c r="CI34" s="281">
        <f t="shared" si="39"/>
        <v>4332932.6127673332</v>
      </c>
      <c r="CJ34" s="281">
        <f t="shared" si="39"/>
        <v>4511748.013290789</v>
      </c>
      <c r="CK34" s="281">
        <f t="shared" si="39"/>
        <v>4654800.3337095547</v>
      </c>
      <c r="CL34" s="281">
        <f t="shared" si="39"/>
        <v>4769242.190044567</v>
      </c>
      <c r="CM34" s="281">
        <f t="shared" si="39"/>
        <v>4860795.6751125772</v>
      </c>
      <c r="CN34" s="281">
        <f t="shared" si="39"/>
        <v>4934038.4631669847</v>
      </c>
      <c r="CO34" s="281">
        <f t="shared" si="39"/>
        <v>4992632.6936105108</v>
      </c>
      <c r="CP34" s="283">
        <f t="shared" si="39"/>
        <v>5039508.0779653322</v>
      </c>
    </row>
    <row r="35" spans="3:94" outlineLevel="1">
      <c r="D35" s="234"/>
      <c r="E35" s="508" t="s">
        <v>335</v>
      </c>
      <c r="F35" s="236" t="s">
        <v>336</v>
      </c>
      <c r="I35" s="336"/>
      <c r="J35" s="509">
        <v>1</v>
      </c>
      <c r="K35" s="509">
        <f>J35*1.1</f>
        <v>1.1000000000000001</v>
      </c>
      <c r="L35" s="509">
        <f t="shared" ref="L35:N35" si="40">K35*1.1</f>
        <v>1.2100000000000002</v>
      </c>
      <c r="M35" s="509">
        <f t="shared" si="40"/>
        <v>1.3310000000000004</v>
      </c>
      <c r="N35" s="509">
        <f t="shared" si="40"/>
        <v>1.4641000000000006</v>
      </c>
      <c r="P35" s="280">
        <f t="shared" si="34"/>
        <v>0</v>
      </c>
      <c r="Q35" s="281">
        <f t="shared" si="34"/>
        <v>84108.448633405438</v>
      </c>
      <c r="R35" s="281">
        <f t="shared" si="34"/>
        <v>220310.56348431279</v>
      </c>
      <c r="S35" s="281">
        <f t="shared" si="34"/>
        <v>444438.34603559034</v>
      </c>
      <c r="T35" s="281">
        <f t="shared" si="34"/>
        <v>1230497.7540115446</v>
      </c>
      <c r="U35" s="281">
        <f t="shared" si="34"/>
        <v>2831198.011889949</v>
      </c>
      <c r="W35" s="337">
        <v>0</v>
      </c>
      <c r="X35" s="337">
        <v>0</v>
      </c>
      <c r="Y35" s="337">
        <v>0</v>
      </c>
      <c r="Z35" s="337">
        <v>0</v>
      </c>
      <c r="AA35" s="337">
        <v>0</v>
      </c>
      <c r="AB35" s="337">
        <v>0</v>
      </c>
      <c r="AC35" s="337">
        <v>0</v>
      </c>
      <c r="AD35" s="337">
        <v>0</v>
      </c>
      <c r="AE35" s="337">
        <v>0</v>
      </c>
      <c r="AF35" s="337">
        <v>0</v>
      </c>
      <c r="AG35" s="337">
        <v>0</v>
      </c>
      <c r="AH35" s="337">
        <v>0</v>
      </c>
      <c r="AI35" s="282">
        <f>$J35*AI30</f>
        <v>2292</v>
      </c>
      <c r="AJ35" s="281">
        <f t="shared" ref="AJ35:AT35" si="41">$J35*AJ30</f>
        <v>3833.6</v>
      </c>
      <c r="AK35" s="281">
        <f t="shared" si="41"/>
        <v>5066.88</v>
      </c>
      <c r="AL35" s="281">
        <f t="shared" si="41"/>
        <v>6053.5039999999999</v>
      </c>
      <c r="AM35" s="281">
        <f t="shared" si="41"/>
        <v>6842.8032000000003</v>
      </c>
      <c r="AN35" s="281">
        <f t="shared" si="41"/>
        <v>7474.2425600000006</v>
      </c>
      <c r="AO35" s="281">
        <f t="shared" si="41"/>
        <v>7979.3940480000001</v>
      </c>
      <c r="AP35" s="281">
        <f t="shared" si="41"/>
        <v>8383.5152383999994</v>
      </c>
      <c r="AQ35" s="281">
        <f t="shared" si="41"/>
        <v>8706.8121907200002</v>
      </c>
      <c r="AR35" s="281">
        <f t="shared" si="41"/>
        <v>8965.4497525759998</v>
      </c>
      <c r="AS35" s="281">
        <f t="shared" si="41"/>
        <v>9172.3598020608006</v>
      </c>
      <c r="AT35" s="283">
        <f t="shared" si="41"/>
        <v>9337.8878416486405</v>
      </c>
      <c r="AU35" s="281">
        <f>$K35*AU30</f>
        <v>12617.341300650804</v>
      </c>
      <c r="AV35" s="281">
        <f t="shared" ref="AV35:BF35" si="42">$K35*AV30</f>
        <v>14493.873040520644</v>
      </c>
      <c r="AW35" s="281">
        <f t="shared" si="42"/>
        <v>15995.098432416515</v>
      </c>
      <c r="AX35" s="281">
        <f t="shared" si="42"/>
        <v>17196.07874593321</v>
      </c>
      <c r="AY35" s="281">
        <f t="shared" si="42"/>
        <v>18156.862996746568</v>
      </c>
      <c r="AZ35" s="281">
        <f t="shared" si="42"/>
        <v>18925.490397397258</v>
      </c>
      <c r="BA35" s="281">
        <f t="shared" si="42"/>
        <v>19540.392317917805</v>
      </c>
      <c r="BB35" s="281">
        <f t="shared" si="42"/>
        <v>20032.313854334247</v>
      </c>
      <c r="BC35" s="281">
        <f t="shared" si="42"/>
        <v>20425.851083467398</v>
      </c>
      <c r="BD35" s="281">
        <f t="shared" si="42"/>
        <v>20740.680866773917</v>
      </c>
      <c r="BE35" s="281">
        <f t="shared" si="42"/>
        <v>20992.544693419135</v>
      </c>
      <c r="BF35" s="283">
        <f t="shared" si="42"/>
        <v>21194.035754735305</v>
      </c>
      <c r="BG35" s="281">
        <f>$L35*BG30</f>
        <v>27293.608607024216</v>
      </c>
      <c r="BH35" s="281">
        <f t="shared" ref="BH35:BR35" si="43">$L35*BH30</f>
        <v>30477.744028476522</v>
      </c>
      <c r="BI35" s="281">
        <f t="shared" si="43"/>
        <v>33025.052365638359</v>
      </c>
      <c r="BJ35" s="281">
        <f t="shared" si="43"/>
        <v>35062.899035367831</v>
      </c>
      <c r="BK35" s="281">
        <f t="shared" si="43"/>
        <v>36693.176371151414</v>
      </c>
      <c r="BL35" s="281">
        <f t="shared" si="43"/>
        <v>37997.398239778282</v>
      </c>
      <c r="BM35" s="281">
        <f t="shared" si="43"/>
        <v>39040.775734679766</v>
      </c>
      <c r="BN35" s="281">
        <f t="shared" si="43"/>
        <v>39875.477730600964</v>
      </c>
      <c r="BO35" s="281">
        <f t="shared" si="43"/>
        <v>40543.239327337913</v>
      </c>
      <c r="BP35" s="281">
        <f t="shared" si="43"/>
        <v>41077.448604727477</v>
      </c>
      <c r="BQ35" s="281">
        <f t="shared" si="43"/>
        <v>41504.816026639128</v>
      </c>
      <c r="BR35" s="283">
        <f t="shared" si="43"/>
        <v>41846.709964168447</v>
      </c>
      <c r="BS35" s="281">
        <f>$M35*BS30</f>
        <v>62421.258614622086</v>
      </c>
      <c r="BT35" s="281">
        <f t="shared" ref="BT35:CD35" si="44">$M35*BT30</f>
        <v>75533.160737851518</v>
      </c>
      <c r="BU35" s="281">
        <f t="shared" si="44"/>
        <v>86022.682436435076</v>
      </c>
      <c r="BV35" s="281">
        <f t="shared" si="44"/>
        <v>94414.299795301922</v>
      </c>
      <c r="BW35" s="281">
        <f t="shared" si="44"/>
        <v>101127.59368239538</v>
      </c>
      <c r="BX35" s="281">
        <f t="shared" si="44"/>
        <v>106498.22879207015</v>
      </c>
      <c r="BY35" s="281">
        <f t="shared" si="44"/>
        <v>110794.73687980998</v>
      </c>
      <c r="BZ35" s="281">
        <f t="shared" si="44"/>
        <v>114231.94335000185</v>
      </c>
      <c r="CA35" s="281">
        <f t="shared" si="44"/>
        <v>116981.70852615533</v>
      </c>
      <c r="CB35" s="281">
        <f t="shared" si="44"/>
        <v>119181.52066707813</v>
      </c>
      <c r="CC35" s="281">
        <f t="shared" si="44"/>
        <v>120941.37037981635</v>
      </c>
      <c r="CD35" s="283">
        <f t="shared" si="44"/>
        <v>122349.25015000693</v>
      </c>
      <c r="CE35" s="281">
        <f>$N35*CE30</f>
        <v>163978.87859354459</v>
      </c>
      <c r="CF35" s="281">
        <f t="shared" ref="CF35:CP35" si="45">$N35*CF30</f>
        <v>187494.64133637413</v>
      </c>
      <c r="CG35" s="281">
        <f t="shared" si="45"/>
        <v>206307.25153063779</v>
      </c>
      <c r="CH35" s="281">
        <f t="shared" si="45"/>
        <v>221357.33968604871</v>
      </c>
      <c r="CI35" s="281">
        <f t="shared" si="45"/>
        <v>233397.41021037745</v>
      </c>
      <c r="CJ35" s="281">
        <f t="shared" si="45"/>
        <v>243029.46662984043</v>
      </c>
      <c r="CK35" s="281">
        <f t="shared" si="45"/>
        <v>250735.11176541084</v>
      </c>
      <c r="CL35" s="281">
        <f t="shared" si="45"/>
        <v>256899.62787386717</v>
      </c>
      <c r="CM35" s="281">
        <f t="shared" si="45"/>
        <v>261831.24076063224</v>
      </c>
      <c r="CN35" s="281">
        <f t="shared" si="45"/>
        <v>265776.53107004426</v>
      </c>
      <c r="CO35" s="281">
        <f t="shared" si="45"/>
        <v>268932.76331757387</v>
      </c>
      <c r="CP35" s="283">
        <f t="shared" si="45"/>
        <v>271457.74911559757</v>
      </c>
    </row>
    <row r="36" spans="3:94" outlineLevel="1">
      <c r="D36" s="234"/>
      <c r="E36" s="508" t="s">
        <v>334</v>
      </c>
      <c r="F36" s="237" t="s">
        <v>333</v>
      </c>
      <c r="I36" s="336"/>
      <c r="J36" s="505">
        <v>600</v>
      </c>
      <c r="K36" s="505">
        <v>700</v>
      </c>
      <c r="L36" s="505">
        <v>800</v>
      </c>
      <c r="M36" s="505">
        <v>900</v>
      </c>
      <c r="N36" s="505">
        <v>900</v>
      </c>
      <c r="P36" s="280">
        <f t="shared" si="34"/>
        <v>0</v>
      </c>
      <c r="Q36" s="281">
        <f t="shared" si="34"/>
        <v>7200</v>
      </c>
      <c r="R36" s="281">
        <f t="shared" si="34"/>
        <v>8400</v>
      </c>
      <c r="S36" s="281">
        <f t="shared" si="34"/>
        <v>9600</v>
      </c>
      <c r="T36" s="281">
        <f t="shared" si="34"/>
        <v>10800</v>
      </c>
      <c r="U36" s="281">
        <f t="shared" si="34"/>
        <v>10800</v>
      </c>
      <c r="W36" s="280">
        <v>0</v>
      </c>
      <c r="X36" s="280">
        <v>0</v>
      </c>
      <c r="Y36" s="280">
        <v>0</v>
      </c>
      <c r="Z36" s="280">
        <v>0</v>
      </c>
      <c r="AA36" s="280">
        <v>0</v>
      </c>
      <c r="AB36" s="280">
        <v>0</v>
      </c>
      <c r="AC36" s="280">
        <v>0</v>
      </c>
      <c r="AD36" s="280">
        <v>0</v>
      </c>
      <c r="AE36" s="280">
        <v>0</v>
      </c>
      <c r="AF36" s="280">
        <v>0</v>
      </c>
      <c r="AG36" s="280">
        <v>0</v>
      </c>
      <c r="AH36" s="280">
        <v>0</v>
      </c>
      <c r="AI36" s="282">
        <f t="shared" ref="AI36:AT38" si="46">$J36</f>
        <v>600</v>
      </c>
      <c r="AJ36" s="281">
        <f t="shared" si="46"/>
        <v>600</v>
      </c>
      <c r="AK36" s="281">
        <f t="shared" si="46"/>
        <v>600</v>
      </c>
      <c r="AL36" s="281">
        <f t="shared" si="46"/>
        <v>600</v>
      </c>
      <c r="AM36" s="281">
        <f t="shared" si="46"/>
        <v>600</v>
      </c>
      <c r="AN36" s="281">
        <f t="shared" si="46"/>
        <v>600</v>
      </c>
      <c r="AO36" s="281">
        <f t="shared" si="46"/>
        <v>600</v>
      </c>
      <c r="AP36" s="281">
        <f t="shared" si="46"/>
        <v>600</v>
      </c>
      <c r="AQ36" s="281">
        <f t="shared" si="46"/>
        <v>600</v>
      </c>
      <c r="AR36" s="281">
        <f t="shared" si="46"/>
        <v>600</v>
      </c>
      <c r="AS36" s="281">
        <f t="shared" si="46"/>
        <v>600</v>
      </c>
      <c r="AT36" s="283">
        <f t="shared" si="46"/>
        <v>600</v>
      </c>
      <c r="AU36" s="281">
        <f t="shared" ref="AU36:BF38" si="47">$K36</f>
        <v>700</v>
      </c>
      <c r="AV36" s="281">
        <f t="shared" si="47"/>
        <v>700</v>
      </c>
      <c r="AW36" s="281">
        <f t="shared" si="47"/>
        <v>700</v>
      </c>
      <c r="AX36" s="281">
        <f t="shared" si="47"/>
        <v>700</v>
      </c>
      <c r="AY36" s="281">
        <f t="shared" si="47"/>
        <v>700</v>
      </c>
      <c r="AZ36" s="281">
        <f t="shared" si="47"/>
        <v>700</v>
      </c>
      <c r="BA36" s="281">
        <f t="shared" si="47"/>
        <v>700</v>
      </c>
      <c r="BB36" s="281">
        <f t="shared" si="47"/>
        <v>700</v>
      </c>
      <c r="BC36" s="281">
        <f t="shared" si="47"/>
        <v>700</v>
      </c>
      <c r="BD36" s="281">
        <f t="shared" si="47"/>
        <v>700</v>
      </c>
      <c r="BE36" s="281">
        <f t="shared" si="47"/>
        <v>700</v>
      </c>
      <c r="BF36" s="283">
        <f t="shared" si="47"/>
        <v>700</v>
      </c>
      <c r="BG36" s="281">
        <f t="shared" ref="BG36:BR38" si="48">$L36</f>
        <v>800</v>
      </c>
      <c r="BH36" s="281">
        <f t="shared" si="48"/>
        <v>800</v>
      </c>
      <c r="BI36" s="281">
        <f t="shared" si="48"/>
        <v>800</v>
      </c>
      <c r="BJ36" s="281">
        <f t="shared" si="48"/>
        <v>800</v>
      </c>
      <c r="BK36" s="281">
        <f t="shared" si="48"/>
        <v>800</v>
      </c>
      <c r="BL36" s="281">
        <f t="shared" si="48"/>
        <v>800</v>
      </c>
      <c r="BM36" s="281">
        <f t="shared" si="48"/>
        <v>800</v>
      </c>
      <c r="BN36" s="281">
        <f t="shared" si="48"/>
        <v>800</v>
      </c>
      <c r="BO36" s="281">
        <f t="shared" si="48"/>
        <v>800</v>
      </c>
      <c r="BP36" s="281">
        <f t="shared" si="48"/>
        <v>800</v>
      </c>
      <c r="BQ36" s="281">
        <f t="shared" si="48"/>
        <v>800</v>
      </c>
      <c r="BR36" s="283">
        <f t="shared" si="48"/>
        <v>800</v>
      </c>
      <c r="BS36" s="281">
        <f t="shared" ref="BS36:CD38" si="49">$M36</f>
        <v>900</v>
      </c>
      <c r="BT36" s="281">
        <f t="shared" si="49"/>
        <v>900</v>
      </c>
      <c r="BU36" s="281">
        <f t="shared" si="49"/>
        <v>900</v>
      </c>
      <c r="BV36" s="281">
        <f t="shared" si="49"/>
        <v>900</v>
      </c>
      <c r="BW36" s="281">
        <f t="shared" si="49"/>
        <v>900</v>
      </c>
      <c r="BX36" s="281">
        <f t="shared" si="49"/>
        <v>900</v>
      </c>
      <c r="BY36" s="281">
        <f t="shared" si="49"/>
        <v>900</v>
      </c>
      <c r="BZ36" s="281">
        <f t="shared" si="49"/>
        <v>900</v>
      </c>
      <c r="CA36" s="281">
        <f t="shared" si="49"/>
        <v>900</v>
      </c>
      <c r="CB36" s="281">
        <f t="shared" si="49"/>
        <v>900</v>
      </c>
      <c r="CC36" s="281">
        <f t="shared" si="49"/>
        <v>900</v>
      </c>
      <c r="CD36" s="283">
        <f t="shared" si="49"/>
        <v>900</v>
      </c>
      <c r="CE36" s="281">
        <f t="shared" ref="CE36:CP38" si="50">$N36</f>
        <v>900</v>
      </c>
      <c r="CF36" s="281">
        <f t="shared" si="50"/>
        <v>900</v>
      </c>
      <c r="CG36" s="281">
        <f t="shared" si="50"/>
        <v>900</v>
      </c>
      <c r="CH36" s="281">
        <f t="shared" si="50"/>
        <v>900</v>
      </c>
      <c r="CI36" s="281">
        <f t="shared" si="50"/>
        <v>900</v>
      </c>
      <c r="CJ36" s="281">
        <f t="shared" si="50"/>
        <v>900</v>
      </c>
      <c r="CK36" s="281">
        <f t="shared" si="50"/>
        <v>900</v>
      </c>
      <c r="CL36" s="281">
        <f t="shared" si="50"/>
        <v>900</v>
      </c>
      <c r="CM36" s="281">
        <f t="shared" si="50"/>
        <v>900</v>
      </c>
      <c r="CN36" s="281">
        <f t="shared" si="50"/>
        <v>900</v>
      </c>
      <c r="CO36" s="281">
        <f t="shared" si="50"/>
        <v>900</v>
      </c>
      <c r="CP36" s="283">
        <f t="shared" si="50"/>
        <v>900</v>
      </c>
    </row>
    <row r="37" spans="3:94" outlineLevel="1">
      <c r="D37" s="234"/>
      <c r="E37" s="508" t="s">
        <v>198</v>
      </c>
      <c r="F37" s="237" t="s">
        <v>333</v>
      </c>
      <c r="I37" s="336"/>
      <c r="J37" s="509"/>
      <c r="K37" s="509"/>
      <c r="L37" s="509"/>
      <c r="M37" s="509"/>
      <c r="N37" s="509"/>
      <c r="P37" s="280">
        <f t="shared" si="34"/>
        <v>0</v>
      </c>
      <c r="Q37" s="281">
        <f t="shared" si="34"/>
        <v>0</v>
      </c>
      <c r="R37" s="281">
        <f t="shared" si="34"/>
        <v>0</v>
      </c>
      <c r="S37" s="281">
        <f t="shared" si="34"/>
        <v>0</v>
      </c>
      <c r="T37" s="281">
        <f t="shared" si="34"/>
        <v>0</v>
      </c>
      <c r="U37" s="281">
        <f t="shared" si="34"/>
        <v>0</v>
      </c>
      <c r="W37" s="337">
        <v>0</v>
      </c>
      <c r="X37" s="337">
        <v>0</v>
      </c>
      <c r="Y37" s="337">
        <v>0</v>
      </c>
      <c r="Z37" s="337">
        <v>0</v>
      </c>
      <c r="AA37" s="337">
        <v>0</v>
      </c>
      <c r="AB37" s="337">
        <v>0</v>
      </c>
      <c r="AC37" s="337">
        <v>0</v>
      </c>
      <c r="AD37" s="337">
        <v>0</v>
      </c>
      <c r="AE37" s="337">
        <v>0</v>
      </c>
      <c r="AF37" s="337">
        <v>0</v>
      </c>
      <c r="AG37" s="337">
        <v>0</v>
      </c>
      <c r="AH37" s="337">
        <v>0</v>
      </c>
      <c r="AI37" s="338">
        <f t="shared" si="46"/>
        <v>0</v>
      </c>
      <c r="AJ37" s="339">
        <f t="shared" si="46"/>
        <v>0</v>
      </c>
      <c r="AK37" s="339">
        <f t="shared" si="46"/>
        <v>0</v>
      </c>
      <c r="AL37" s="339">
        <f t="shared" si="46"/>
        <v>0</v>
      </c>
      <c r="AM37" s="339">
        <f t="shared" si="46"/>
        <v>0</v>
      </c>
      <c r="AN37" s="339">
        <f t="shared" si="46"/>
        <v>0</v>
      </c>
      <c r="AO37" s="339">
        <f t="shared" si="46"/>
        <v>0</v>
      </c>
      <c r="AP37" s="339">
        <f t="shared" si="46"/>
        <v>0</v>
      </c>
      <c r="AQ37" s="339">
        <f t="shared" si="46"/>
        <v>0</v>
      </c>
      <c r="AR37" s="339">
        <f t="shared" si="46"/>
        <v>0</v>
      </c>
      <c r="AS37" s="339">
        <f t="shared" si="46"/>
        <v>0</v>
      </c>
      <c r="AT37" s="340">
        <f t="shared" si="46"/>
        <v>0</v>
      </c>
      <c r="AU37" s="339">
        <f t="shared" si="47"/>
        <v>0</v>
      </c>
      <c r="AV37" s="339">
        <f t="shared" si="47"/>
        <v>0</v>
      </c>
      <c r="AW37" s="339">
        <f t="shared" si="47"/>
        <v>0</v>
      </c>
      <c r="AX37" s="339">
        <f t="shared" si="47"/>
        <v>0</v>
      </c>
      <c r="AY37" s="339">
        <f t="shared" si="47"/>
        <v>0</v>
      </c>
      <c r="AZ37" s="339">
        <f t="shared" si="47"/>
        <v>0</v>
      </c>
      <c r="BA37" s="339">
        <f t="shared" si="47"/>
        <v>0</v>
      </c>
      <c r="BB37" s="339">
        <f t="shared" si="47"/>
        <v>0</v>
      </c>
      <c r="BC37" s="339">
        <f t="shared" si="47"/>
        <v>0</v>
      </c>
      <c r="BD37" s="339">
        <f t="shared" si="47"/>
        <v>0</v>
      </c>
      <c r="BE37" s="339">
        <f t="shared" si="47"/>
        <v>0</v>
      </c>
      <c r="BF37" s="340">
        <f t="shared" si="47"/>
        <v>0</v>
      </c>
      <c r="BG37" s="339">
        <f t="shared" si="48"/>
        <v>0</v>
      </c>
      <c r="BH37" s="339">
        <f t="shared" si="48"/>
        <v>0</v>
      </c>
      <c r="BI37" s="339">
        <f t="shared" si="48"/>
        <v>0</v>
      </c>
      <c r="BJ37" s="339">
        <f t="shared" si="48"/>
        <v>0</v>
      </c>
      <c r="BK37" s="339">
        <f t="shared" si="48"/>
        <v>0</v>
      </c>
      <c r="BL37" s="339">
        <f t="shared" si="48"/>
        <v>0</v>
      </c>
      <c r="BM37" s="339">
        <f t="shared" si="48"/>
        <v>0</v>
      </c>
      <c r="BN37" s="339">
        <f t="shared" si="48"/>
        <v>0</v>
      </c>
      <c r="BO37" s="339">
        <f t="shared" si="48"/>
        <v>0</v>
      </c>
      <c r="BP37" s="339">
        <f t="shared" si="48"/>
        <v>0</v>
      </c>
      <c r="BQ37" s="339">
        <f t="shared" si="48"/>
        <v>0</v>
      </c>
      <c r="BR37" s="340">
        <f t="shared" si="48"/>
        <v>0</v>
      </c>
      <c r="BS37" s="339">
        <f t="shared" si="49"/>
        <v>0</v>
      </c>
      <c r="BT37" s="339">
        <f t="shared" si="49"/>
        <v>0</v>
      </c>
      <c r="BU37" s="339">
        <f t="shared" si="49"/>
        <v>0</v>
      </c>
      <c r="BV37" s="339">
        <f t="shared" si="49"/>
        <v>0</v>
      </c>
      <c r="BW37" s="339">
        <f t="shared" si="49"/>
        <v>0</v>
      </c>
      <c r="BX37" s="339">
        <f t="shared" si="49"/>
        <v>0</v>
      </c>
      <c r="BY37" s="339">
        <f t="shared" si="49"/>
        <v>0</v>
      </c>
      <c r="BZ37" s="339">
        <f t="shared" si="49"/>
        <v>0</v>
      </c>
      <c r="CA37" s="339">
        <f t="shared" si="49"/>
        <v>0</v>
      </c>
      <c r="CB37" s="339">
        <f t="shared" si="49"/>
        <v>0</v>
      </c>
      <c r="CC37" s="339">
        <f t="shared" si="49"/>
        <v>0</v>
      </c>
      <c r="CD37" s="340">
        <f t="shared" si="49"/>
        <v>0</v>
      </c>
      <c r="CE37" s="339">
        <f t="shared" si="50"/>
        <v>0</v>
      </c>
      <c r="CF37" s="339">
        <f t="shared" si="50"/>
        <v>0</v>
      </c>
      <c r="CG37" s="339">
        <f t="shared" si="50"/>
        <v>0</v>
      </c>
      <c r="CH37" s="339">
        <f t="shared" si="50"/>
        <v>0</v>
      </c>
      <c r="CI37" s="339">
        <f t="shared" si="50"/>
        <v>0</v>
      </c>
      <c r="CJ37" s="339">
        <f t="shared" si="50"/>
        <v>0</v>
      </c>
      <c r="CK37" s="339">
        <f t="shared" si="50"/>
        <v>0</v>
      </c>
      <c r="CL37" s="339">
        <f t="shared" si="50"/>
        <v>0</v>
      </c>
      <c r="CM37" s="339">
        <f t="shared" si="50"/>
        <v>0</v>
      </c>
      <c r="CN37" s="339">
        <f t="shared" si="50"/>
        <v>0</v>
      </c>
      <c r="CO37" s="339">
        <f t="shared" si="50"/>
        <v>0</v>
      </c>
      <c r="CP37" s="340">
        <f t="shared" si="50"/>
        <v>0</v>
      </c>
    </row>
    <row r="38" spans="3:94" outlineLevel="1">
      <c r="D38" s="234"/>
      <c r="E38" s="508" t="s">
        <v>199</v>
      </c>
      <c r="F38" s="237" t="s">
        <v>333</v>
      </c>
      <c r="I38" s="336"/>
      <c r="J38" s="509"/>
      <c r="K38" s="509"/>
      <c r="L38" s="509"/>
      <c r="M38" s="509"/>
      <c r="N38" s="509"/>
      <c r="P38" s="280">
        <f t="shared" si="34"/>
        <v>0</v>
      </c>
      <c r="Q38" s="281">
        <f t="shared" si="34"/>
        <v>0</v>
      </c>
      <c r="R38" s="281">
        <f t="shared" si="34"/>
        <v>0</v>
      </c>
      <c r="S38" s="281">
        <f t="shared" si="34"/>
        <v>0</v>
      </c>
      <c r="T38" s="281">
        <f t="shared" si="34"/>
        <v>0</v>
      </c>
      <c r="U38" s="281">
        <f t="shared" si="34"/>
        <v>0</v>
      </c>
      <c r="W38" s="280">
        <v>0</v>
      </c>
      <c r="X38" s="280">
        <v>0</v>
      </c>
      <c r="Y38" s="280">
        <v>0</v>
      </c>
      <c r="Z38" s="280">
        <v>0</v>
      </c>
      <c r="AA38" s="280">
        <v>0</v>
      </c>
      <c r="AB38" s="280">
        <v>0</v>
      </c>
      <c r="AC38" s="280">
        <v>0</v>
      </c>
      <c r="AD38" s="280">
        <v>0</v>
      </c>
      <c r="AE38" s="280">
        <v>0</v>
      </c>
      <c r="AF38" s="280">
        <v>0</v>
      </c>
      <c r="AG38" s="280">
        <v>0</v>
      </c>
      <c r="AH38" s="280">
        <v>0</v>
      </c>
      <c r="AI38" s="282">
        <f t="shared" si="46"/>
        <v>0</v>
      </c>
      <c r="AJ38" s="281">
        <f t="shared" si="46"/>
        <v>0</v>
      </c>
      <c r="AK38" s="281">
        <f t="shared" si="46"/>
        <v>0</v>
      </c>
      <c r="AL38" s="281">
        <f t="shared" si="46"/>
        <v>0</v>
      </c>
      <c r="AM38" s="281">
        <f t="shared" si="46"/>
        <v>0</v>
      </c>
      <c r="AN38" s="281">
        <f t="shared" si="46"/>
        <v>0</v>
      </c>
      <c r="AO38" s="281">
        <f t="shared" si="46"/>
        <v>0</v>
      </c>
      <c r="AP38" s="281">
        <f t="shared" si="46"/>
        <v>0</v>
      </c>
      <c r="AQ38" s="281">
        <f t="shared" si="46"/>
        <v>0</v>
      </c>
      <c r="AR38" s="281">
        <f t="shared" si="46"/>
        <v>0</v>
      </c>
      <c r="AS38" s="281">
        <f t="shared" si="46"/>
        <v>0</v>
      </c>
      <c r="AT38" s="283">
        <f t="shared" si="46"/>
        <v>0</v>
      </c>
      <c r="AU38" s="281">
        <f t="shared" si="47"/>
        <v>0</v>
      </c>
      <c r="AV38" s="281">
        <f t="shared" si="47"/>
        <v>0</v>
      </c>
      <c r="AW38" s="281">
        <f t="shared" si="47"/>
        <v>0</v>
      </c>
      <c r="AX38" s="281">
        <f t="shared" si="47"/>
        <v>0</v>
      </c>
      <c r="AY38" s="281">
        <f t="shared" si="47"/>
        <v>0</v>
      </c>
      <c r="AZ38" s="281">
        <f t="shared" si="47"/>
        <v>0</v>
      </c>
      <c r="BA38" s="281">
        <f t="shared" si="47"/>
        <v>0</v>
      </c>
      <c r="BB38" s="281">
        <f t="shared" si="47"/>
        <v>0</v>
      </c>
      <c r="BC38" s="281">
        <f t="shared" si="47"/>
        <v>0</v>
      </c>
      <c r="BD38" s="281">
        <f t="shared" si="47"/>
        <v>0</v>
      </c>
      <c r="BE38" s="281">
        <f t="shared" si="47"/>
        <v>0</v>
      </c>
      <c r="BF38" s="283">
        <f t="shared" si="47"/>
        <v>0</v>
      </c>
      <c r="BG38" s="281">
        <f t="shared" si="48"/>
        <v>0</v>
      </c>
      <c r="BH38" s="281">
        <f t="shared" si="48"/>
        <v>0</v>
      </c>
      <c r="BI38" s="281">
        <f t="shared" si="48"/>
        <v>0</v>
      </c>
      <c r="BJ38" s="281">
        <f t="shared" si="48"/>
        <v>0</v>
      </c>
      <c r="BK38" s="281">
        <f t="shared" si="48"/>
        <v>0</v>
      </c>
      <c r="BL38" s="281">
        <f t="shared" si="48"/>
        <v>0</v>
      </c>
      <c r="BM38" s="281">
        <f t="shared" si="48"/>
        <v>0</v>
      </c>
      <c r="BN38" s="281">
        <f t="shared" si="48"/>
        <v>0</v>
      </c>
      <c r="BO38" s="281">
        <f t="shared" si="48"/>
        <v>0</v>
      </c>
      <c r="BP38" s="281">
        <f t="shared" si="48"/>
        <v>0</v>
      </c>
      <c r="BQ38" s="281">
        <f t="shared" si="48"/>
        <v>0</v>
      </c>
      <c r="BR38" s="283">
        <f t="shared" si="48"/>
        <v>0</v>
      </c>
      <c r="BS38" s="281">
        <f t="shared" si="49"/>
        <v>0</v>
      </c>
      <c r="BT38" s="281">
        <f t="shared" si="49"/>
        <v>0</v>
      </c>
      <c r="BU38" s="281">
        <f t="shared" si="49"/>
        <v>0</v>
      </c>
      <c r="BV38" s="281">
        <f t="shared" si="49"/>
        <v>0</v>
      </c>
      <c r="BW38" s="281">
        <f t="shared" si="49"/>
        <v>0</v>
      </c>
      <c r="BX38" s="281">
        <f t="shared" si="49"/>
        <v>0</v>
      </c>
      <c r="BY38" s="281">
        <f t="shared" si="49"/>
        <v>0</v>
      </c>
      <c r="BZ38" s="281">
        <f t="shared" si="49"/>
        <v>0</v>
      </c>
      <c r="CA38" s="281">
        <f t="shared" si="49"/>
        <v>0</v>
      </c>
      <c r="CB38" s="281">
        <f t="shared" si="49"/>
        <v>0</v>
      </c>
      <c r="CC38" s="281">
        <f t="shared" si="49"/>
        <v>0</v>
      </c>
      <c r="CD38" s="283">
        <f t="shared" si="49"/>
        <v>0</v>
      </c>
      <c r="CE38" s="281">
        <f t="shared" si="50"/>
        <v>0</v>
      </c>
      <c r="CF38" s="281">
        <f t="shared" si="50"/>
        <v>0</v>
      </c>
      <c r="CG38" s="281">
        <f t="shared" si="50"/>
        <v>0</v>
      </c>
      <c r="CH38" s="281">
        <f t="shared" si="50"/>
        <v>0</v>
      </c>
      <c r="CI38" s="281">
        <f t="shared" si="50"/>
        <v>0</v>
      </c>
      <c r="CJ38" s="281">
        <f t="shared" si="50"/>
        <v>0</v>
      </c>
      <c r="CK38" s="281">
        <f t="shared" si="50"/>
        <v>0</v>
      </c>
      <c r="CL38" s="281">
        <f t="shared" si="50"/>
        <v>0</v>
      </c>
      <c r="CM38" s="281">
        <f t="shared" si="50"/>
        <v>0</v>
      </c>
      <c r="CN38" s="281">
        <f t="shared" si="50"/>
        <v>0</v>
      </c>
      <c r="CO38" s="281">
        <f t="shared" si="50"/>
        <v>0</v>
      </c>
      <c r="CP38" s="283">
        <f t="shared" si="50"/>
        <v>0</v>
      </c>
    </row>
    <row r="39" spans="3:94" s="329" customFormat="1">
      <c r="C39" s="234"/>
      <c r="D39" s="234"/>
      <c r="E39" s="341" t="s">
        <v>145</v>
      </c>
      <c r="F39" s="240"/>
      <c r="G39" s="240"/>
      <c r="H39" s="240"/>
      <c r="I39" s="342"/>
      <c r="J39" s="237" t="s">
        <v>197</v>
      </c>
      <c r="K39" s="343">
        <f>IFERROR((R39-Q39)/Q39,"")</f>
        <v>1.6145958231334645</v>
      </c>
      <c r="L39" s="343">
        <f>IFERROR((S39-R39)/R39,"")</f>
        <v>0.87518082656397378</v>
      </c>
      <c r="M39" s="343">
        <f>IFERROR((T39-S39)/S39,"")</f>
        <v>1.574333176293319</v>
      </c>
      <c r="N39" s="343">
        <f>IFERROR((U39-T39)/T39,"")</f>
        <v>1.0006595465820609</v>
      </c>
      <c r="P39" s="344">
        <f t="shared" ref="P39" si="51">SUM(W39:AH39)</f>
        <v>0</v>
      </c>
      <c r="Q39" s="345">
        <f>SUM(AI39:AT39)</f>
        <v>2194019.6644685413</v>
      </c>
      <c r="R39" s="345">
        <f>SUM(AU39:BF39)</f>
        <v>5736474.6505921334</v>
      </c>
      <c r="S39" s="345">
        <f>SUM(BG39:BR39)</f>
        <v>10756927.276860639</v>
      </c>
      <c r="T39" s="345">
        <f>SUM(BS39:CD39)</f>
        <v>27691914.763796892</v>
      </c>
      <c r="U39" s="345">
        <f>SUM(CE39:CP39)</f>
        <v>55402093.635326967</v>
      </c>
      <c r="W39" s="344">
        <f t="shared" ref="W39:BB39" si="52">SUM(W34:W38)</f>
        <v>0</v>
      </c>
      <c r="X39" s="344">
        <f t="shared" si="52"/>
        <v>0</v>
      </c>
      <c r="Y39" s="344">
        <f t="shared" si="52"/>
        <v>0</v>
      </c>
      <c r="Z39" s="344">
        <f t="shared" si="52"/>
        <v>0</v>
      </c>
      <c r="AA39" s="344">
        <f t="shared" si="52"/>
        <v>0</v>
      </c>
      <c r="AB39" s="344">
        <f t="shared" si="52"/>
        <v>0</v>
      </c>
      <c r="AC39" s="344">
        <f t="shared" si="52"/>
        <v>0</v>
      </c>
      <c r="AD39" s="344">
        <f t="shared" si="52"/>
        <v>0</v>
      </c>
      <c r="AE39" s="344">
        <f t="shared" si="52"/>
        <v>0</v>
      </c>
      <c r="AF39" s="344">
        <f t="shared" si="52"/>
        <v>0</v>
      </c>
      <c r="AG39" s="344">
        <f t="shared" si="52"/>
        <v>0</v>
      </c>
      <c r="AH39" s="344">
        <f t="shared" si="52"/>
        <v>0</v>
      </c>
      <c r="AI39" s="346">
        <f t="shared" si="52"/>
        <v>60192</v>
      </c>
      <c r="AJ39" s="345">
        <f t="shared" si="52"/>
        <v>100273.60000000001</v>
      </c>
      <c r="AK39" s="345">
        <f t="shared" si="52"/>
        <v>132338.88</v>
      </c>
      <c r="AL39" s="345">
        <f t="shared" si="52"/>
        <v>157991.10399999999</v>
      </c>
      <c r="AM39" s="345">
        <f t="shared" si="52"/>
        <v>178512.88320000001</v>
      </c>
      <c r="AN39" s="345">
        <f t="shared" si="52"/>
        <v>194930.30656000003</v>
      </c>
      <c r="AO39" s="345">
        <f t="shared" si="52"/>
        <v>208064.24524799999</v>
      </c>
      <c r="AP39" s="345">
        <f t="shared" si="52"/>
        <v>218571.39619839998</v>
      </c>
      <c r="AQ39" s="345">
        <f t="shared" si="52"/>
        <v>226977.11695872</v>
      </c>
      <c r="AR39" s="345">
        <f t="shared" si="52"/>
        <v>233701.693566976</v>
      </c>
      <c r="AS39" s="345">
        <f t="shared" si="52"/>
        <v>239081.35485358079</v>
      </c>
      <c r="AT39" s="347">
        <f t="shared" si="52"/>
        <v>243385.08388286468</v>
      </c>
      <c r="AU39" s="345">
        <f t="shared" si="52"/>
        <v>328750.87381692091</v>
      </c>
      <c r="AV39" s="345">
        <f t="shared" si="52"/>
        <v>377540.69905353675</v>
      </c>
      <c r="AW39" s="345">
        <f t="shared" si="52"/>
        <v>416572.55924282939</v>
      </c>
      <c r="AX39" s="345">
        <f t="shared" si="52"/>
        <v>447798.0473942635</v>
      </c>
      <c r="AY39" s="345">
        <f t="shared" si="52"/>
        <v>472778.43791541079</v>
      </c>
      <c r="AZ39" s="345">
        <f t="shared" si="52"/>
        <v>492762.75033232867</v>
      </c>
      <c r="BA39" s="345">
        <f t="shared" si="52"/>
        <v>508750.20026586298</v>
      </c>
      <c r="BB39" s="345">
        <f t="shared" si="52"/>
        <v>521540.16021269042</v>
      </c>
      <c r="BC39" s="345">
        <f t="shared" ref="BC39:CH39" si="53">SUM(BC34:BC38)</f>
        <v>531772.12817015231</v>
      </c>
      <c r="BD39" s="345">
        <f t="shared" si="53"/>
        <v>539957.70253612194</v>
      </c>
      <c r="BE39" s="345">
        <f t="shared" si="53"/>
        <v>546506.16202889755</v>
      </c>
      <c r="BF39" s="347">
        <f t="shared" si="53"/>
        <v>551744.92962311802</v>
      </c>
      <c r="BG39" s="345">
        <f t="shared" si="53"/>
        <v>660809.0808607674</v>
      </c>
      <c r="BH39" s="345">
        <f t="shared" si="53"/>
        <v>737807.26468861406</v>
      </c>
      <c r="BI39" s="345">
        <f t="shared" si="53"/>
        <v>799405.81175089115</v>
      </c>
      <c r="BJ39" s="345">
        <f t="shared" si="53"/>
        <v>848684.64940071304</v>
      </c>
      <c r="BK39" s="345">
        <f t="shared" si="53"/>
        <v>888107.71952057059</v>
      </c>
      <c r="BL39" s="345">
        <f t="shared" si="53"/>
        <v>919646.17561645654</v>
      </c>
      <c r="BM39" s="345">
        <f t="shared" si="53"/>
        <v>944876.9404931654</v>
      </c>
      <c r="BN39" s="345">
        <f t="shared" si="53"/>
        <v>965061.55239453237</v>
      </c>
      <c r="BO39" s="345">
        <f t="shared" si="53"/>
        <v>981209.24191562599</v>
      </c>
      <c r="BP39" s="345">
        <f t="shared" si="53"/>
        <v>994127.39353250095</v>
      </c>
      <c r="BQ39" s="345">
        <f t="shared" si="53"/>
        <v>1004461.9148260007</v>
      </c>
      <c r="BR39" s="347">
        <f t="shared" si="53"/>
        <v>1012729.5318608007</v>
      </c>
      <c r="BS39" s="345">
        <f t="shared" si="53"/>
        <v>1405120.3797438124</v>
      </c>
      <c r="BT39" s="345">
        <f t="shared" si="53"/>
        <v>1700083.9961027424</v>
      </c>
      <c r="BU39" s="345">
        <f t="shared" si="53"/>
        <v>1936054.8891898862</v>
      </c>
      <c r="BV39" s="345">
        <f t="shared" si="53"/>
        <v>2124831.6036596014</v>
      </c>
      <c r="BW39" s="345">
        <f t="shared" si="53"/>
        <v>2275852.9752353732</v>
      </c>
      <c r="BX39" s="345">
        <f t="shared" si="53"/>
        <v>2396670.0724959909</v>
      </c>
      <c r="BY39" s="345">
        <f t="shared" si="53"/>
        <v>2493323.7503044852</v>
      </c>
      <c r="BZ39" s="345">
        <f t="shared" si="53"/>
        <v>2570646.6925512808</v>
      </c>
      <c r="CA39" s="345">
        <f t="shared" si="53"/>
        <v>2632505.0463487171</v>
      </c>
      <c r="CB39" s="345">
        <f t="shared" si="53"/>
        <v>2681991.7293866659</v>
      </c>
      <c r="CC39" s="345">
        <f t="shared" si="53"/>
        <v>2721581.0758170253</v>
      </c>
      <c r="CD39" s="347">
        <f t="shared" si="53"/>
        <v>2753252.5529613127</v>
      </c>
      <c r="CE39" s="345">
        <f t="shared" si="53"/>
        <v>3209083.3118070597</v>
      </c>
      <c r="CF39" s="345">
        <f t="shared" si="53"/>
        <v>3669160.1109841089</v>
      </c>
      <c r="CG39" s="345">
        <f t="shared" si="53"/>
        <v>4037221.550325749</v>
      </c>
      <c r="CH39" s="345">
        <f t="shared" si="53"/>
        <v>4331670.7017990611</v>
      </c>
      <c r="CI39" s="345">
        <f t="shared" ref="CI39:CP39" si="54">SUM(CI34:CI38)</f>
        <v>4567230.0229777107</v>
      </c>
      <c r="CJ39" s="345">
        <f t="shared" si="54"/>
        <v>4755677.4799206294</v>
      </c>
      <c r="CK39" s="345">
        <f t="shared" si="54"/>
        <v>4906435.4454749655</v>
      </c>
      <c r="CL39" s="345">
        <f t="shared" si="54"/>
        <v>5027041.8179184338</v>
      </c>
      <c r="CM39" s="345">
        <f t="shared" si="54"/>
        <v>5123526.915873209</v>
      </c>
      <c r="CN39" s="345">
        <f t="shared" si="54"/>
        <v>5200714.994237029</v>
      </c>
      <c r="CO39" s="345">
        <f t="shared" si="54"/>
        <v>5262465.4569280846</v>
      </c>
      <c r="CP39" s="347">
        <f t="shared" si="54"/>
        <v>5311865.8270809297</v>
      </c>
    </row>
    <row r="40" spans="3:94" s="329" customFormat="1" outlineLevel="1">
      <c r="C40" s="234"/>
      <c r="D40" s="234"/>
      <c r="E40" s="341"/>
      <c r="F40" s="348"/>
      <c r="G40" s="240"/>
      <c r="H40" s="348"/>
      <c r="I40" s="349"/>
      <c r="J40" s="350"/>
      <c r="K40" s="350"/>
      <c r="L40" s="350"/>
      <c r="M40" s="350"/>
      <c r="N40" s="350"/>
      <c r="P40" s="285"/>
      <c r="Q40" s="286"/>
      <c r="R40" s="351"/>
      <c r="S40" s="351"/>
      <c r="T40" s="286"/>
      <c r="U40" s="351"/>
      <c r="W40" s="352"/>
      <c r="X40" s="352"/>
      <c r="Y40" s="352"/>
      <c r="Z40" s="352"/>
      <c r="AA40" s="352"/>
      <c r="AB40" s="352"/>
      <c r="AC40" s="352"/>
      <c r="AD40" s="352"/>
      <c r="AE40" s="352"/>
      <c r="AF40" s="352"/>
      <c r="AG40" s="352"/>
      <c r="AH40" s="352"/>
      <c r="AI40" s="353"/>
      <c r="AJ40" s="354"/>
      <c r="AK40" s="354"/>
      <c r="AL40" s="354"/>
      <c r="AM40" s="354"/>
      <c r="AN40" s="354"/>
      <c r="AO40" s="354"/>
      <c r="AP40" s="354"/>
      <c r="AQ40" s="354"/>
      <c r="AR40" s="354"/>
      <c r="AS40" s="354"/>
      <c r="AT40" s="355"/>
      <c r="AU40" s="354"/>
      <c r="AV40" s="354"/>
      <c r="AW40" s="354"/>
      <c r="AX40" s="354"/>
      <c r="AY40" s="354"/>
      <c r="AZ40" s="354"/>
      <c r="BA40" s="354"/>
      <c r="BB40" s="354"/>
      <c r="BC40" s="354"/>
      <c r="BD40" s="354"/>
      <c r="BE40" s="354"/>
      <c r="BF40" s="355"/>
      <c r="BG40" s="354"/>
      <c r="BH40" s="354"/>
      <c r="BI40" s="354"/>
      <c r="BJ40" s="354"/>
      <c r="BK40" s="354"/>
      <c r="BL40" s="354"/>
      <c r="BM40" s="354"/>
      <c r="BN40" s="354"/>
      <c r="BO40" s="354"/>
      <c r="BP40" s="354"/>
      <c r="BQ40" s="354"/>
      <c r="BR40" s="355"/>
      <c r="BS40" s="354"/>
      <c r="BT40" s="354"/>
      <c r="BU40" s="354"/>
      <c r="BV40" s="354"/>
      <c r="BW40" s="354"/>
      <c r="BX40" s="354"/>
      <c r="BY40" s="354"/>
      <c r="BZ40" s="354"/>
      <c r="CA40" s="354"/>
      <c r="CB40" s="354"/>
      <c r="CC40" s="354"/>
      <c r="CD40" s="355"/>
      <c r="CE40" s="354"/>
      <c r="CF40" s="354"/>
      <c r="CG40" s="354"/>
      <c r="CH40" s="354"/>
      <c r="CI40" s="354"/>
      <c r="CJ40" s="354"/>
      <c r="CK40" s="354"/>
      <c r="CL40" s="354"/>
      <c r="CM40" s="354"/>
      <c r="CN40" s="354"/>
      <c r="CO40" s="354"/>
      <c r="CP40" s="355"/>
    </row>
    <row r="41" spans="3:94" outlineLevel="1">
      <c r="D41" s="234"/>
      <c r="E41" s="356" t="s">
        <v>26</v>
      </c>
      <c r="F41" s="240"/>
      <c r="G41" s="240"/>
      <c r="I41" s="276"/>
      <c r="J41" s="357"/>
      <c r="K41" s="357"/>
      <c r="L41" s="357"/>
      <c r="M41" s="357"/>
      <c r="N41" s="357"/>
      <c r="P41" s="276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358"/>
      <c r="AJ41" s="286"/>
      <c r="AK41" s="286"/>
      <c r="AL41" s="286"/>
      <c r="AM41" s="286"/>
      <c r="AN41" s="286"/>
      <c r="AO41" s="286"/>
      <c r="AP41" s="286"/>
      <c r="AQ41" s="286"/>
      <c r="AR41" s="286"/>
      <c r="AS41" s="286"/>
      <c r="AT41" s="359"/>
      <c r="AU41" s="286"/>
      <c r="AV41" s="286"/>
      <c r="AW41" s="286"/>
      <c r="AX41" s="286"/>
      <c r="AY41" s="286"/>
      <c r="AZ41" s="286"/>
      <c r="BA41" s="286"/>
      <c r="BB41" s="286"/>
      <c r="BC41" s="286"/>
      <c r="BD41" s="286"/>
      <c r="BE41" s="286"/>
      <c r="BF41" s="359"/>
      <c r="BG41" s="286"/>
      <c r="BH41" s="286"/>
      <c r="BI41" s="286"/>
      <c r="BJ41" s="286"/>
      <c r="BK41" s="286"/>
      <c r="BL41" s="286"/>
      <c r="BM41" s="286"/>
      <c r="BN41" s="286"/>
      <c r="BO41" s="286"/>
      <c r="BP41" s="286"/>
      <c r="BQ41" s="286"/>
      <c r="BR41" s="359"/>
      <c r="BS41" s="286"/>
      <c r="BT41" s="286"/>
      <c r="BU41" s="286"/>
      <c r="BV41" s="286"/>
      <c r="BW41" s="286"/>
      <c r="BX41" s="286"/>
      <c r="BY41" s="286"/>
      <c r="BZ41" s="286"/>
      <c r="CA41" s="286"/>
      <c r="CB41" s="286"/>
      <c r="CC41" s="286"/>
      <c r="CD41" s="359"/>
      <c r="CE41" s="286"/>
      <c r="CF41" s="286"/>
      <c r="CG41" s="286"/>
      <c r="CH41" s="286"/>
      <c r="CI41" s="286"/>
      <c r="CJ41" s="286"/>
      <c r="CK41" s="286"/>
      <c r="CL41" s="286"/>
      <c r="CM41" s="286"/>
      <c r="CN41" s="286"/>
      <c r="CO41" s="286"/>
      <c r="CP41" s="359"/>
    </row>
    <row r="42" spans="3:94" outlineLevel="1">
      <c r="D42" s="234"/>
      <c r="E42" s="278" t="str">
        <f>IF(E34="","","COGS - "&amp;E34)</f>
        <v>COGS - Software Subscription</v>
      </c>
      <c r="F42" s="236" t="s">
        <v>184</v>
      </c>
      <c r="G42" s="240"/>
      <c r="I42" s="360">
        <v>0</v>
      </c>
      <c r="J42" s="506">
        <v>0.3</v>
      </c>
      <c r="K42" s="506">
        <v>0.3</v>
      </c>
      <c r="L42" s="506">
        <v>0.26</v>
      </c>
      <c r="M42" s="506">
        <v>0.25</v>
      </c>
      <c r="N42" s="506">
        <v>0.25</v>
      </c>
      <c r="P42" s="280">
        <f t="shared" ref="P42:U47" si="55">SUMIF($11:$11,P$10,42:42)</f>
        <v>480</v>
      </c>
      <c r="Q42" s="281">
        <f t="shared" si="55"/>
        <v>630813.36475054082</v>
      </c>
      <c r="R42" s="281">
        <f t="shared" si="55"/>
        <v>1652329.2261323461</v>
      </c>
      <c r="S42" s="281">
        <f t="shared" si="55"/>
        <v>2678751.1220145128</v>
      </c>
      <c r="T42" s="281">
        <f t="shared" si="55"/>
        <v>6612654.2524463376</v>
      </c>
      <c r="U42" s="281">
        <f t="shared" si="55"/>
        <v>13140023.905859256</v>
      </c>
      <c r="V42" s="361"/>
      <c r="W42" s="280">
        <v>0</v>
      </c>
      <c r="X42" s="280">
        <v>0</v>
      </c>
      <c r="Y42" s="280">
        <v>0</v>
      </c>
      <c r="Z42" s="280">
        <v>50</v>
      </c>
      <c r="AA42" s="280">
        <v>50</v>
      </c>
      <c r="AB42" s="280">
        <v>50</v>
      </c>
      <c r="AC42" s="280">
        <v>55</v>
      </c>
      <c r="AD42" s="280">
        <v>55</v>
      </c>
      <c r="AE42" s="280">
        <v>55</v>
      </c>
      <c r="AF42" s="280">
        <v>55</v>
      </c>
      <c r="AG42" s="280">
        <v>55</v>
      </c>
      <c r="AH42" s="280">
        <v>55</v>
      </c>
      <c r="AI42" s="362">
        <f>$J42*AI34</f>
        <v>17190</v>
      </c>
      <c r="AJ42" s="363">
        <f t="shared" ref="AJ42:AT42" si="56">$J42*AJ34</f>
        <v>28752</v>
      </c>
      <c r="AK42" s="363">
        <f t="shared" si="56"/>
        <v>38001.599999999999</v>
      </c>
      <c r="AL42" s="363">
        <f t="shared" si="56"/>
        <v>45401.279999999999</v>
      </c>
      <c r="AM42" s="363">
        <f t="shared" si="56"/>
        <v>51321.024000000005</v>
      </c>
      <c r="AN42" s="363">
        <f t="shared" si="56"/>
        <v>56056.819200000005</v>
      </c>
      <c r="AO42" s="363">
        <f t="shared" si="56"/>
        <v>59845.45536</v>
      </c>
      <c r="AP42" s="363">
        <f t="shared" si="56"/>
        <v>62876.36428799999</v>
      </c>
      <c r="AQ42" s="363">
        <f t="shared" si="56"/>
        <v>65301.091430399996</v>
      </c>
      <c r="AR42" s="363">
        <f t="shared" si="56"/>
        <v>67240.873144319994</v>
      </c>
      <c r="AS42" s="363">
        <f t="shared" si="56"/>
        <v>68792.698515455995</v>
      </c>
      <c r="AT42" s="364">
        <f t="shared" si="56"/>
        <v>70034.158812364811</v>
      </c>
      <c r="AU42" s="363">
        <f t="shared" ref="AU42:BF42" si="57">$K42*AU34</f>
        <v>94630.059754881033</v>
      </c>
      <c r="AV42" s="363">
        <f t="shared" si="57"/>
        <v>108704.04780390483</v>
      </c>
      <c r="AW42" s="363">
        <f t="shared" si="57"/>
        <v>119963.23824312387</v>
      </c>
      <c r="AX42" s="363">
        <f t="shared" si="57"/>
        <v>128970.59059449908</v>
      </c>
      <c r="AY42" s="363">
        <f t="shared" si="57"/>
        <v>136176.47247559926</v>
      </c>
      <c r="AZ42" s="363">
        <f t="shared" si="57"/>
        <v>141941.17798047941</v>
      </c>
      <c r="BA42" s="363">
        <f t="shared" si="57"/>
        <v>146552.94238438355</v>
      </c>
      <c r="BB42" s="363">
        <f t="shared" si="57"/>
        <v>150242.35390750685</v>
      </c>
      <c r="BC42" s="363">
        <f t="shared" si="57"/>
        <v>153193.88312600547</v>
      </c>
      <c r="BD42" s="363">
        <f t="shared" si="57"/>
        <v>155555.1065008044</v>
      </c>
      <c r="BE42" s="363">
        <f t="shared" si="57"/>
        <v>157444.08520064352</v>
      </c>
      <c r="BF42" s="364">
        <f t="shared" si="57"/>
        <v>158955.2681605148</v>
      </c>
      <c r="BG42" s="363">
        <f t="shared" ref="BG42:BR42" si="58">$L42*BG34</f>
        <v>164506.02278597324</v>
      </c>
      <c r="BH42" s="363">
        <f t="shared" si="58"/>
        <v>183697.67537163576</v>
      </c>
      <c r="BI42" s="363">
        <f t="shared" si="58"/>
        <v>199050.99744016575</v>
      </c>
      <c r="BJ42" s="363">
        <f t="shared" si="58"/>
        <v>211333.65509498975</v>
      </c>
      <c r="BK42" s="363">
        <f t="shared" si="58"/>
        <v>221159.78121884898</v>
      </c>
      <c r="BL42" s="363">
        <f t="shared" si="58"/>
        <v>229020.68211793638</v>
      </c>
      <c r="BM42" s="363">
        <f t="shared" si="58"/>
        <v>235309.40283720626</v>
      </c>
      <c r="BN42" s="363">
        <f t="shared" si="58"/>
        <v>240340.37941262216</v>
      </c>
      <c r="BO42" s="363">
        <f t="shared" si="58"/>
        <v>244365.16067295489</v>
      </c>
      <c r="BP42" s="363">
        <f t="shared" si="58"/>
        <v>247584.98568122109</v>
      </c>
      <c r="BQ42" s="363">
        <f t="shared" si="58"/>
        <v>250160.84568783402</v>
      </c>
      <c r="BR42" s="364">
        <f t="shared" si="58"/>
        <v>252221.53369312439</v>
      </c>
      <c r="BS42" s="363">
        <f t="shared" ref="BS42:CD42" si="59">$M42*BS34</f>
        <v>335449.78028229758</v>
      </c>
      <c r="BT42" s="363">
        <f t="shared" si="59"/>
        <v>405912.70884122269</v>
      </c>
      <c r="BU42" s="363">
        <f t="shared" si="59"/>
        <v>462283.05168836279</v>
      </c>
      <c r="BV42" s="363">
        <f t="shared" si="59"/>
        <v>507379.32596607489</v>
      </c>
      <c r="BW42" s="363">
        <f t="shared" si="59"/>
        <v>543456.34538824449</v>
      </c>
      <c r="BX42" s="363">
        <f t="shared" si="59"/>
        <v>572317.96092598024</v>
      </c>
      <c r="BY42" s="363">
        <f t="shared" si="59"/>
        <v>595407.25335616886</v>
      </c>
      <c r="BZ42" s="363">
        <f t="shared" si="59"/>
        <v>613878.68730031978</v>
      </c>
      <c r="CA42" s="363">
        <f t="shared" si="59"/>
        <v>628655.8344556404</v>
      </c>
      <c r="CB42" s="363">
        <f t="shared" si="59"/>
        <v>640477.55217989697</v>
      </c>
      <c r="CC42" s="363">
        <f t="shared" si="59"/>
        <v>649934.92635930225</v>
      </c>
      <c r="CD42" s="364">
        <f t="shared" si="59"/>
        <v>657500.82570282649</v>
      </c>
      <c r="CE42" s="363">
        <f t="shared" ref="CE42:CP42" si="60">$N42*CE34</f>
        <v>761051.1083033788</v>
      </c>
      <c r="CF42" s="363">
        <f t="shared" si="60"/>
        <v>870191.36741193372</v>
      </c>
      <c r="CG42" s="363">
        <f t="shared" si="60"/>
        <v>957503.57469877775</v>
      </c>
      <c r="CH42" s="363">
        <f t="shared" si="60"/>
        <v>1027353.340528253</v>
      </c>
      <c r="CI42" s="363">
        <f t="shared" si="60"/>
        <v>1083233.1531918333</v>
      </c>
      <c r="CJ42" s="363">
        <f t="shared" si="60"/>
        <v>1127937.0033226972</v>
      </c>
      <c r="CK42" s="363">
        <f t="shared" si="60"/>
        <v>1163700.0834273887</v>
      </c>
      <c r="CL42" s="363">
        <f t="shared" si="60"/>
        <v>1192310.5475111417</v>
      </c>
      <c r="CM42" s="363">
        <f t="shared" si="60"/>
        <v>1215198.9187781443</v>
      </c>
      <c r="CN42" s="363">
        <f t="shared" si="60"/>
        <v>1233509.6157917462</v>
      </c>
      <c r="CO42" s="363">
        <f t="shared" si="60"/>
        <v>1248158.1734026277</v>
      </c>
      <c r="CP42" s="364">
        <f t="shared" si="60"/>
        <v>1259877.019491333</v>
      </c>
    </row>
    <row r="43" spans="3:94" outlineLevel="1">
      <c r="D43" s="234"/>
      <c r="E43" s="278" t="str">
        <f>IF(E35="","","COGS - "&amp;E35)</f>
        <v>COGS - Subscription Add-on</v>
      </c>
      <c r="F43" s="236" t="s">
        <v>184</v>
      </c>
      <c r="G43" s="240"/>
      <c r="I43" s="360">
        <v>0</v>
      </c>
      <c r="J43" s="506">
        <v>0.2</v>
      </c>
      <c r="K43" s="506">
        <v>0.18</v>
      </c>
      <c r="L43" s="506">
        <v>0.18</v>
      </c>
      <c r="M43" s="506">
        <v>0.17</v>
      </c>
      <c r="N43" s="506">
        <v>0.16</v>
      </c>
      <c r="P43" s="280">
        <f t="shared" si="55"/>
        <v>0</v>
      </c>
      <c r="Q43" s="281">
        <f t="shared" si="55"/>
        <v>420542.24316702719</v>
      </c>
      <c r="R43" s="281">
        <f t="shared" si="55"/>
        <v>991397.53567940765</v>
      </c>
      <c r="S43" s="281">
        <f t="shared" si="55"/>
        <v>1854520.0075485087</v>
      </c>
      <c r="T43" s="281">
        <f t="shared" si="55"/>
        <v>4496604.8916635104</v>
      </c>
      <c r="U43" s="281">
        <f t="shared" si="55"/>
        <v>8409615.299749922</v>
      </c>
      <c r="V43" s="361"/>
      <c r="W43" s="280">
        <v>0</v>
      </c>
      <c r="X43" s="280">
        <v>0</v>
      </c>
      <c r="Y43" s="280">
        <v>0</v>
      </c>
      <c r="Z43" s="280">
        <v>0</v>
      </c>
      <c r="AA43" s="280">
        <v>0</v>
      </c>
      <c r="AB43" s="280">
        <v>0</v>
      </c>
      <c r="AC43" s="280">
        <v>0</v>
      </c>
      <c r="AD43" s="280">
        <v>0</v>
      </c>
      <c r="AE43" s="280">
        <v>0</v>
      </c>
      <c r="AF43" s="280">
        <v>0</v>
      </c>
      <c r="AG43" s="280">
        <v>0</v>
      </c>
      <c r="AH43" s="280">
        <v>0</v>
      </c>
      <c r="AI43" s="362">
        <f>$J43*AI34</f>
        <v>11460</v>
      </c>
      <c r="AJ43" s="363">
        <f t="shared" ref="AJ43:AT43" si="61">$J43*AJ34</f>
        <v>19168</v>
      </c>
      <c r="AK43" s="363">
        <f t="shared" si="61"/>
        <v>25334.400000000001</v>
      </c>
      <c r="AL43" s="363">
        <f t="shared" si="61"/>
        <v>30267.520000000004</v>
      </c>
      <c r="AM43" s="363">
        <f t="shared" si="61"/>
        <v>34214.016000000003</v>
      </c>
      <c r="AN43" s="363">
        <f t="shared" si="61"/>
        <v>37371.212800000001</v>
      </c>
      <c r="AO43" s="363">
        <f t="shared" si="61"/>
        <v>39896.970240000002</v>
      </c>
      <c r="AP43" s="363">
        <f t="shared" si="61"/>
        <v>41917.576192</v>
      </c>
      <c r="AQ43" s="363">
        <f t="shared" si="61"/>
        <v>43534.060953600005</v>
      </c>
      <c r="AR43" s="363">
        <f t="shared" si="61"/>
        <v>44827.248762880001</v>
      </c>
      <c r="AS43" s="363">
        <f t="shared" si="61"/>
        <v>45861.799010304007</v>
      </c>
      <c r="AT43" s="364">
        <f t="shared" si="61"/>
        <v>46689.43920824321</v>
      </c>
      <c r="AU43" s="363">
        <f t="shared" ref="AU43:BF43" si="62">$K43*AU34</f>
        <v>56778.035852928617</v>
      </c>
      <c r="AV43" s="363">
        <f t="shared" si="62"/>
        <v>65222.428682342899</v>
      </c>
      <c r="AW43" s="363">
        <f t="shared" si="62"/>
        <v>71977.942945874311</v>
      </c>
      <c r="AX43" s="363">
        <f t="shared" si="62"/>
        <v>77382.354356699449</v>
      </c>
      <c r="AY43" s="363">
        <f t="shared" si="62"/>
        <v>81705.883485359562</v>
      </c>
      <c r="AZ43" s="363">
        <f t="shared" si="62"/>
        <v>85164.706788287658</v>
      </c>
      <c r="BA43" s="363">
        <f t="shared" si="62"/>
        <v>87931.765430630127</v>
      </c>
      <c r="BB43" s="363">
        <f t="shared" si="62"/>
        <v>90145.412344504104</v>
      </c>
      <c r="BC43" s="363">
        <f t="shared" si="62"/>
        <v>91916.329875603289</v>
      </c>
      <c r="BD43" s="363">
        <f t="shared" si="62"/>
        <v>93333.063900482637</v>
      </c>
      <c r="BE43" s="363">
        <f t="shared" si="62"/>
        <v>94466.451120386118</v>
      </c>
      <c r="BF43" s="364">
        <f t="shared" si="62"/>
        <v>95373.16089630888</v>
      </c>
      <c r="BG43" s="363">
        <f t="shared" ref="BG43:BR43" si="63">$L43*BG34</f>
        <v>113888.78500567378</v>
      </c>
      <c r="BH43" s="363">
        <f t="shared" si="63"/>
        <v>127175.31371882475</v>
      </c>
      <c r="BI43" s="363">
        <f t="shared" si="63"/>
        <v>137804.53668934549</v>
      </c>
      <c r="BJ43" s="363">
        <f t="shared" si="63"/>
        <v>146307.91506576212</v>
      </c>
      <c r="BK43" s="363">
        <f t="shared" si="63"/>
        <v>153110.61776689545</v>
      </c>
      <c r="BL43" s="363">
        <f t="shared" si="63"/>
        <v>158552.7799278021</v>
      </c>
      <c r="BM43" s="363">
        <f t="shared" si="63"/>
        <v>162906.5096565274</v>
      </c>
      <c r="BN43" s="363">
        <f t="shared" si="63"/>
        <v>166389.49343950764</v>
      </c>
      <c r="BO43" s="363">
        <f t="shared" si="63"/>
        <v>169175.88046589185</v>
      </c>
      <c r="BP43" s="363">
        <f t="shared" si="63"/>
        <v>171404.99008699923</v>
      </c>
      <c r="BQ43" s="363">
        <f t="shared" si="63"/>
        <v>173188.27778388507</v>
      </c>
      <c r="BR43" s="364">
        <f t="shared" si="63"/>
        <v>174614.90794139379</v>
      </c>
      <c r="BS43" s="363">
        <f t="shared" ref="BS43:CD43" si="64">$M43*BS34</f>
        <v>228105.85059196237</v>
      </c>
      <c r="BT43" s="363">
        <f t="shared" si="64"/>
        <v>276020.64201203146</v>
      </c>
      <c r="BU43" s="363">
        <f t="shared" si="64"/>
        <v>314352.47514808673</v>
      </c>
      <c r="BV43" s="363">
        <f t="shared" si="64"/>
        <v>345017.94165693095</v>
      </c>
      <c r="BW43" s="363">
        <f t="shared" si="64"/>
        <v>369550.3148640063</v>
      </c>
      <c r="BX43" s="363">
        <f t="shared" si="64"/>
        <v>389176.21342966659</v>
      </c>
      <c r="BY43" s="363">
        <f t="shared" si="64"/>
        <v>404876.93228219484</v>
      </c>
      <c r="BZ43" s="363">
        <f t="shared" si="64"/>
        <v>417437.50736421748</v>
      </c>
      <c r="CA43" s="363">
        <f t="shared" si="64"/>
        <v>427485.96742983552</v>
      </c>
      <c r="CB43" s="363">
        <f t="shared" si="64"/>
        <v>435524.73548232997</v>
      </c>
      <c r="CC43" s="363">
        <f t="shared" si="64"/>
        <v>441955.74992432556</v>
      </c>
      <c r="CD43" s="364">
        <f t="shared" si="64"/>
        <v>447100.56147792202</v>
      </c>
      <c r="CE43" s="363">
        <f t="shared" ref="CE43:CP43" si="65">$N43*CE34</f>
        <v>487072.70931416244</v>
      </c>
      <c r="CF43" s="363">
        <f t="shared" si="65"/>
        <v>556922.47514363762</v>
      </c>
      <c r="CG43" s="363">
        <f t="shared" si="65"/>
        <v>612802.2878072178</v>
      </c>
      <c r="CH43" s="363">
        <f t="shared" si="65"/>
        <v>657506.13793808199</v>
      </c>
      <c r="CI43" s="363">
        <f t="shared" si="65"/>
        <v>693269.21804277331</v>
      </c>
      <c r="CJ43" s="363">
        <f t="shared" si="65"/>
        <v>721879.68212652626</v>
      </c>
      <c r="CK43" s="363">
        <f t="shared" si="65"/>
        <v>744768.0533935288</v>
      </c>
      <c r="CL43" s="363">
        <f t="shared" si="65"/>
        <v>763078.75040713069</v>
      </c>
      <c r="CM43" s="363">
        <f t="shared" si="65"/>
        <v>777727.30801801232</v>
      </c>
      <c r="CN43" s="363">
        <f t="shared" si="65"/>
        <v>789446.15410671756</v>
      </c>
      <c r="CO43" s="363">
        <f t="shared" si="65"/>
        <v>798821.2309776817</v>
      </c>
      <c r="CP43" s="364">
        <f t="shared" si="65"/>
        <v>806321.29247445322</v>
      </c>
    </row>
    <row r="44" spans="3:94" outlineLevel="1">
      <c r="D44" s="234"/>
      <c r="E44" s="278" t="str">
        <f>IF(E36="","","COGS - "&amp;E36)</f>
        <v>COGS - Stream 3</v>
      </c>
      <c r="F44" s="237" t="s">
        <v>333</v>
      </c>
      <c r="G44" s="240"/>
      <c r="I44" s="360">
        <v>0</v>
      </c>
      <c r="J44" s="505">
        <v>500</v>
      </c>
      <c r="K44" s="505">
        <f>J44*1.1</f>
        <v>550</v>
      </c>
      <c r="L44" s="505">
        <f t="shared" ref="L44:N44" si="66">K44*1.1</f>
        <v>605</v>
      </c>
      <c r="M44" s="505">
        <f t="shared" si="66"/>
        <v>665.5</v>
      </c>
      <c r="N44" s="505">
        <f t="shared" si="66"/>
        <v>732.05000000000007</v>
      </c>
      <c r="P44" s="280">
        <f t="shared" si="55"/>
        <v>0</v>
      </c>
      <c r="Q44" s="281">
        <f t="shared" si="55"/>
        <v>6000</v>
      </c>
      <c r="R44" s="281">
        <f t="shared" si="55"/>
        <v>6600</v>
      </c>
      <c r="S44" s="281">
        <f t="shared" si="55"/>
        <v>7260</v>
      </c>
      <c r="T44" s="281">
        <f t="shared" si="55"/>
        <v>7986</v>
      </c>
      <c r="U44" s="281">
        <f t="shared" si="55"/>
        <v>8784.6</v>
      </c>
      <c r="V44" s="361"/>
      <c r="W44" s="280">
        <v>0</v>
      </c>
      <c r="X44" s="280">
        <v>0</v>
      </c>
      <c r="Y44" s="280">
        <v>0</v>
      </c>
      <c r="Z44" s="280">
        <v>0</v>
      </c>
      <c r="AA44" s="280">
        <v>0</v>
      </c>
      <c r="AB44" s="280">
        <v>0</v>
      </c>
      <c r="AC44" s="280">
        <v>0</v>
      </c>
      <c r="AD44" s="280">
        <v>0</v>
      </c>
      <c r="AE44" s="280">
        <v>0</v>
      </c>
      <c r="AF44" s="280">
        <v>0</v>
      </c>
      <c r="AG44" s="280">
        <v>0</v>
      </c>
      <c r="AH44" s="280">
        <v>0</v>
      </c>
      <c r="AI44" s="282">
        <f t="shared" ref="AI44:AT46" si="67">$J44</f>
        <v>500</v>
      </c>
      <c r="AJ44" s="281">
        <f t="shared" si="67"/>
        <v>500</v>
      </c>
      <c r="AK44" s="281">
        <f t="shared" si="67"/>
        <v>500</v>
      </c>
      <c r="AL44" s="281">
        <f t="shared" si="67"/>
        <v>500</v>
      </c>
      <c r="AM44" s="281">
        <f t="shared" si="67"/>
        <v>500</v>
      </c>
      <c r="AN44" s="281">
        <f t="shared" si="67"/>
        <v>500</v>
      </c>
      <c r="AO44" s="281">
        <f t="shared" si="67"/>
        <v>500</v>
      </c>
      <c r="AP44" s="281">
        <f t="shared" si="67"/>
        <v>500</v>
      </c>
      <c r="AQ44" s="281">
        <f t="shared" si="67"/>
        <v>500</v>
      </c>
      <c r="AR44" s="281">
        <f t="shared" si="67"/>
        <v>500</v>
      </c>
      <c r="AS44" s="281">
        <f t="shared" si="67"/>
        <v>500</v>
      </c>
      <c r="AT44" s="283">
        <f t="shared" si="67"/>
        <v>500</v>
      </c>
      <c r="AU44" s="281">
        <f t="shared" ref="AU44:BF46" si="68">$K44</f>
        <v>550</v>
      </c>
      <c r="AV44" s="281">
        <f t="shared" si="68"/>
        <v>550</v>
      </c>
      <c r="AW44" s="281">
        <f t="shared" si="68"/>
        <v>550</v>
      </c>
      <c r="AX44" s="281">
        <f t="shared" si="68"/>
        <v>550</v>
      </c>
      <c r="AY44" s="281">
        <f t="shared" si="68"/>
        <v>550</v>
      </c>
      <c r="AZ44" s="281">
        <f t="shared" si="68"/>
        <v>550</v>
      </c>
      <c r="BA44" s="281">
        <f t="shared" si="68"/>
        <v>550</v>
      </c>
      <c r="BB44" s="281">
        <f t="shared" si="68"/>
        <v>550</v>
      </c>
      <c r="BC44" s="281">
        <f t="shared" si="68"/>
        <v>550</v>
      </c>
      <c r="BD44" s="281">
        <f t="shared" si="68"/>
        <v>550</v>
      </c>
      <c r="BE44" s="281">
        <f t="shared" si="68"/>
        <v>550</v>
      </c>
      <c r="BF44" s="283">
        <f t="shared" si="68"/>
        <v>550</v>
      </c>
      <c r="BG44" s="281">
        <f t="shared" ref="BG44:BR46" si="69">$L44</f>
        <v>605</v>
      </c>
      <c r="BH44" s="281">
        <f t="shared" si="69"/>
        <v>605</v>
      </c>
      <c r="BI44" s="281">
        <f t="shared" si="69"/>
        <v>605</v>
      </c>
      <c r="BJ44" s="281">
        <f t="shared" si="69"/>
        <v>605</v>
      </c>
      <c r="BK44" s="281">
        <f t="shared" si="69"/>
        <v>605</v>
      </c>
      <c r="BL44" s="281">
        <f t="shared" si="69"/>
        <v>605</v>
      </c>
      <c r="BM44" s="281">
        <f t="shared" si="69"/>
        <v>605</v>
      </c>
      <c r="BN44" s="281">
        <f t="shared" si="69"/>
        <v>605</v>
      </c>
      <c r="BO44" s="281">
        <f t="shared" si="69"/>
        <v>605</v>
      </c>
      <c r="BP44" s="281">
        <f t="shared" si="69"/>
        <v>605</v>
      </c>
      <c r="BQ44" s="281">
        <f t="shared" si="69"/>
        <v>605</v>
      </c>
      <c r="BR44" s="283">
        <f t="shared" si="69"/>
        <v>605</v>
      </c>
      <c r="BS44" s="281">
        <f t="shared" ref="BS44:CD46" si="70">$M44</f>
        <v>665.5</v>
      </c>
      <c r="BT44" s="281">
        <f t="shared" si="70"/>
        <v>665.5</v>
      </c>
      <c r="BU44" s="281">
        <f t="shared" si="70"/>
        <v>665.5</v>
      </c>
      <c r="BV44" s="281">
        <f t="shared" si="70"/>
        <v>665.5</v>
      </c>
      <c r="BW44" s="281">
        <f t="shared" si="70"/>
        <v>665.5</v>
      </c>
      <c r="BX44" s="281">
        <f t="shared" si="70"/>
        <v>665.5</v>
      </c>
      <c r="BY44" s="281">
        <f t="shared" si="70"/>
        <v>665.5</v>
      </c>
      <c r="BZ44" s="281">
        <f t="shared" si="70"/>
        <v>665.5</v>
      </c>
      <c r="CA44" s="281">
        <f t="shared" si="70"/>
        <v>665.5</v>
      </c>
      <c r="CB44" s="281">
        <f t="shared" si="70"/>
        <v>665.5</v>
      </c>
      <c r="CC44" s="281">
        <f t="shared" si="70"/>
        <v>665.5</v>
      </c>
      <c r="CD44" s="283">
        <f t="shared" si="70"/>
        <v>665.5</v>
      </c>
      <c r="CE44" s="281">
        <f t="shared" ref="CE44:CP46" si="71">$N44</f>
        <v>732.05000000000007</v>
      </c>
      <c r="CF44" s="281">
        <f t="shared" si="71"/>
        <v>732.05000000000007</v>
      </c>
      <c r="CG44" s="281">
        <f t="shared" si="71"/>
        <v>732.05000000000007</v>
      </c>
      <c r="CH44" s="281">
        <f t="shared" si="71"/>
        <v>732.05000000000007</v>
      </c>
      <c r="CI44" s="281">
        <f t="shared" si="71"/>
        <v>732.05000000000007</v>
      </c>
      <c r="CJ44" s="281">
        <f t="shared" si="71"/>
        <v>732.05000000000007</v>
      </c>
      <c r="CK44" s="281">
        <f t="shared" si="71"/>
        <v>732.05000000000007</v>
      </c>
      <c r="CL44" s="281">
        <f t="shared" si="71"/>
        <v>732.05000000000007</v>
      </c>
      <c r="CM44" s="281">
        <f t="shared" si="71"/>
        <v>732.05000000000007</v>
      </c>
      <c r="CN44" s="281">
        <f t="shared" si="71"/>
        <v>732.05000000000007</v>
      </c>
      <c r="CO44" s="281">
        <f t="shared" si="71"/>
        <v>732.05000000000007</v>
      </c>
      <c r="CP44" s="283">
        <f t="shared" si="71"/>
        <v>732.05000000000007</v>
      </c>
    </row>
    <row r="45" spans="3:94" outlineLevel="1">
      <c r="D45" s="234"/>
      <c r="E45" s="278" t="str">
        <f>IF(E37="","","COGS - "&amp;E37)</f>
        <v>COGS - Stream 4</v>
      </c>
      <c r="F45" s="237" t="s">
        <v>333</v>
      </c>
      <c r="G45" s="240"/>
      <c r="I45" s="365"/>
      <c r="J45" s="506"/>
      <c r="K45" s="506"/>
      <c r="L45" s="506"/>
      <c r="M45" s="506"/>
      <c r="N45" s="506"/>
      <c r="P45" s="280">
        <f t="shared" si="55"/>
        <v>0</v>
      </c>
      <c r="Q45" s="281">
        <f t="shared" si="55"/>
        <v>0</v>
      </c>
      <c r="R45" s="281">
        <f t="shared" si="55"/>
        <v>0</v>
      </c>
      <c r="S45" s="281">
        <f t="shared" si="55"/>
        <v>0</v>
      </c>
      <c r="T45" s="281">
        <f t="shared" si="55"/>
        <v>0</v>
      </c>
      <c r="U45" s="281">
        <f t="shared" si="55"/>
        <v>0</v>
      </c>
      <c r="V45" s="361"/>
      <c r="W45" s="280" t="str">
        <f>IF($J45="","",IF($F45="Per Revenue Dollar",$J45*W37,IF($F45="Per Unit",$J45*#REF!,IF($F45="Fixed Dollar Per Month",IF($G45&lt;W$8,$J45,0)))))</f>
        <v/>
      </c>
      <c r="X45" s="280" t="str">
        <f>IF($J45="","",IF($F45="Per Revenue Dollar",$J45*X37,IF($F45="Per Unit",$J45*#REF!,IF($F45="Fixed Dollar Per Month",IF($G45&lt;X$8,$J45,0)))))</f>
        <v/>
      </c>
      <c r="Y45" s="280" t="str">
        <f>IF($J45="","",IF($F45="Per Revenue Dollar",$J45*Y37,IF($F45="Per Unit",$J45*#REF!,IF($F45="Fixed Dollar Per Month",IF($G45&lt;Y$8,$J45,0)))))</f>
        <v/>
      </c>
      <c r="Z45" s="280" t="str">
        <f>IF($J45="","",IF($F45="Per Revenue Dollar",$J45*Z37,IF($F45="Per Unit",$J45*#REF!,IF($F45="Fixed Dollar Per Month",IF($G45&lt;Z$8,$J45,0)))))</f>
        <v/>
      </c>
      <c r="AA45" s="280" t="str">
        <f>IF($J45="","",IF($F45="Per Revenue Dollar",$J45*AA37,IF($F45="Per Unit",$J45*#REF!,IF($F45="Fixed Dollar Per Month",IF($G45&lt;AA$8,$J45,0)))))</f>
        <v/>
      </c>
      <c r="AB45" s="280" t="str">
        <f>IF($J45="","",IF($F45="Per Revenue Dollar",$J45*AB37,IF($F45="Per Unit",$J45*#REF!,IF($F45="Fixed Dollar Per Month",IF($G45&lt;AB$8,$J45,0)))))</f>
        <v/>
      </c>
      <c r="AC45" s="280" t="str">
        <f>IF($J45="","",IF($F45="Per Revenue Dollar",$J45*AC37,IF($F45="Per Unit",$J45*#REF!,IF($F45="Fixed Dollar Per Month",IF($G45&lt;AC$8,$J45,0)))))</f>
        <v/>
      </c>
      <c r="AD45" s="280" t="str">
        <f>IF($J45="","",IF($F45="Per Revenue Dollar",$J45*AD37,IF($F45="Per Unit",$J45*#REF!,IF($F45="Fixed Dollar Per Month",IF($G45&lt;AD$8,$J45,0)))))</f>
        <v/>
      </c>
      <c r="AE45" s="280" t="str">
        <f>IF($J45="","",IF($F45="Per Revenue Dollar",$J45*AE37,IF($F45="Per Unit",$J45*#REF!,IF($F45="Fixed Dollar Per Month",IF($G45&lt;AE$8,$J45,0)))))</f>
        <v/>
      </c>
      <c r="AF45" s="280" t="str">
        <f>IF($J45="","",IF($F45="Per Revenue Dollar",$J45*AF37,IF($F45="Per Unit",$J45*#REF!,IF($F45="Fixed Dollar Per Month",IF($G45&lt;AF$8,$J45,0)))))</f>
        <v/>
      </c>
      <c r="AG45" s="280" t="str">
        <f>IF($J45="","",IF($F45="Per Revenue Dollar",$J45*AG37,IF($F45="Per Unit",$J45*#REF!,IF($F45="Fixed Dollar Per Month",IF($G45&lt;AG$8,$J45,0)))))</f>
        <v/>
      </c>
      <c r="AH45" s="280" t="str">
        <f>IF($J45="","",IF($F45="Per Revenue Dollar",$J45*AH37,IF($F45="Per Unit",$J45*#REF!,IF($F45="Fixed Dollar Per Month",IF($G45&lt;AH$8,$J45,0)))))</f>
        <v/>
      </c>
      <c r="AI45" s="282">
        <f t="shared" si="67"/>
        <v>0</v>
      </c>
      <c r="AJ45" s="281">
        <f t="shared" si="67"/>
        <v>0</v>
      </c>
      <c r="AK45" s="281">
        <f t="shared" si="67"/>
        <v>0</v>
      </c>
      <c r="AL45" s="281">
        <f t="shared" si="67"/>
        <v>0</v>
      </c>
      <c r="AM45" s="281">
        <f t="shared" si="67"/>
        <v>0</v>
      </c>
      <c r="AN45" s="281">
        <f t="shared" si="67"/>
        <v>0</v>
      </c>
      <c r="AO45" s="281">
        <f t="shared" si="67"/>
        <v>0</v>
      </c>
      <c r="AP45" s="281">
        <f t="shared" si="67"/>
        <v>0</v>
      </c>
      <c r="AQ45" s="281">
        <f t="shared" si="67"/>
        <v>0</v>
      </c>
      <c r="AR45" s="281">
        <f t="shared" si="67"/>
        <v>0</v>
      </c>
      <c r="AS45" s="281">
        <f t="shared" si="67"/>
        <v>0</v>
      </c>
      <c r="AT45" s="283">
        <f t="shared" si="67"/>
        <v>0</v>
      </c>
      <c r="AU45" s="281">
        <f t="shared" si="68"/>
        <v>0</v>
      </c>
      <c r="AV45" s="281">
        <f t="shared" si="68"/>
        <v>0</v>
      </c>
      <c r="AW45" s="281">
        <f t="shared" si="68"/>
        <v>0</v>
      </c>
      <c r="AX45" s="281">
        <f t="shared" si="68"/>
        <v>0</v>
      </c>
      <c r="AY45" s="281">
        <f t="shared" si="68"/>
        <v>0</v>
      </c>
      <c r="AZ45" s="281">
        <f t="shared" si="68"/>
        <v>0</v>
      </c>
      <c r="BA45" s="281">
        <f t="shared" si="68"/>
        <v>0</v>
      </c>
      <c r="BB45" s="281">
        <f t="shared" si="68"/>
        <v>0</v>
      </c>
      <c r="BC45" s="281">
        <f t="shared" si="68"/>
        <v>0</v>
      </c>
      <c r="BD45" s="281">
        <f t="shared" si="68"/>
        <v>0</v>
      </c>
      <c r="BE45" s="281">
        <f t="shared" si="68"/>
        <v>0</v>
      </c>
      <c r="BF45" s="283">
        <f t="shared" si="68"/>
        <v>0</v>
      </c>
      <c r="BG45" s="281">
        <f t="shared" si="69"/>
        <v>0</v>
      </c>
      <c r="BH45" s="281">
        <f t="shared" si="69"/>
        <v>0</v>
      </c>
      <c r="BI45" s="281">
        <f t="shared" si="69"/>
        <v>0</v>
      </c>
      <c r="BJ45" s="281">
        <f t="shared" si="69"/>
        <v>0</v>
      </c>
      <c r="BK45" s="281">
        <f t="shared" si="69"/>
        <v>0</v>
      </c>
      <c r="BL45" s="281">
        <f t="shared" si="69"/>
        <v>0</v>
      </c>
      <c r="BM45" s="281">
        <f t="shared" si="69"/>
        <v>0</v>
      </c>
      <c r="BN45" s="281">
        <f t="shared" si="69"/>
        <v>0</v>
      </c>
      <c r="BO45" s="281">
        <f t="shared" si="69"/>
        <v>0</v>
      </c>
      <c r="BP45" s="281">
        <f t="shared" si="69"/>
        <v>0</v>
      </c>
      <c r="BQ45" s="281">
        <f t="shared" si="69"/>
        <v>0</v>
      </c>
      <c r="BR45" s="283">
        <f t="shared" si="69"/>
        <v>0</v>
      </c>
      <c r="BS45" s="281">
        <f t="shared" si="70"/>
        <v>0</v>
      </c>
      <c r="BT45" s="281">
        <f t="shared" si="70"/>
        <v>0</v>
      </c>
      <c r="BU45" s="281">
        <f t="shared" si="70"/>
        <v>0</v>
      </c>
      <c r="BV45" s="281">
        <f t="shared" si="70"/>
        <v>0</v>
      </c>
      <c r="BW45" s="281">
        <f t="shared" si="70"/>
        <v>0</v>
      </c>
      <c r="BX45" s="281">
        <f t="shared" si="70"/>
        <v>0</v>
      </c>
      <c r="BY45" s="281">
        <f t="shared" si="70"/>
        <v>0</v>
      </c>
      <c r="BZ45" s="281">
        <f t="shared" si="70"/>
        <v>0</v>
      </c>
      <c r="CA45" s="281">
        <f t="shared" si="70"/>
        <v>0</v>
      </c>
      <c r="CB45" s="281">
        <f t="shared" si="70"/>
        <v>0</v>
      </c>
      <c r="CC45" s="281">
        <f t="shared" si="70"/>
        <v>0</v>
      </c>
      <c r="CD45" s="283">
        <f t="shared" si="70"/>
        <v>0</v>
      </c>
      <c r="CE45" s="281">
        <f t="shared" si="71"/>
        <v>0</v>
      </c>
      <c r="CF45" s="281">
        <f t="shared" si="71"/>
        <v>0</v>
      </c>
      <c r="CG45" s="281">
        <f t="shared" si="71"/>
        <v>0</v>
      </c>
      <c r="CH45" s="281">
        <f t="shared" si="71"/>
        <v>0</v>
      </c>
      <c r="CI45" s="281">
        <f t="shared" si="71"/>
        <v>0</v>
      </c>
      <c r="CJ45" s="281">
        <f t="shared" si="71"/>
        <v>0</v>
      </c>
      <c r="CK45" s="281">
        <f t="shared" si="71"/>
        <v>0</v>
      </c>
      <c r="CL45" s="281">
        <f t="shared" si="71"/>
        <v>0</v>
      </c>
      <c r="CM45" s="281">
        <f t="shared" si="71"/>
        <v>0</v>
      </c>
      <c r="CN45" s="281">
        <f t="shared" si="71"/>
        <v>0</v>
      </c>
      <c r="CO45" s="281">
        <f t="shared" si="71"/>
        <v>0</v>
      </c>
      <c r="CP45" s="283">
        <f t="shared" si="71"/>
        <v>0</v>
      </c>
    </row>
    <row r="46" spans="3:94" outlineLevel="1">
      <c r="D46" s="234"/>
      <c r="E46" s="278" t="str">
        <f>IF(E38="","","COGS - "&amp;E38)</f>
        <v>COGS - Stream 5</v>
      </c>
      <c r="F46" s="237" t="s">
        <v>333</v>
      </c>
      <c r="G46" s="240"/>
      <c r="I46" s="365"/>
      <c r="J46" s="506"/>
      <c r="K46" s="506"/>
      <c r="L46" s="506"/>
      <c r="M46" s="506"/>
      <c r="N46" s="506"/>
      <c r="P46" s="280">
        <f t="shared" si="55"/>
        <v>0</v>
      </c>
      <c r="Q46" s="281">
        <f t="shared" si="55"/>
        <v>0</v>
      </c>
      <c r="R46" s="281">
        <f t="shared" si="55"/>
        <v>0</v>
      </c>
      <c r="S46" s="281">
        <f t="shared" si="55"/>
        <v>0</v>
      </c>
      <c r="T46" s="281">
        <f t="shared" si="55"/>
        <v>0</v>
      </c>
      <c r="U46" s="281">
        <f t="shared" si="55"/>
        <v>0</v>
      </c>
      <c r="V46" s="361"/>
      <c r="W46" s="280" t="str">
        <f>IF($J46="","",IF($F46="Per Revenue Dollar",$J46*W38,IF($F46="Per Unit",$J46*#REF!,IF($F46="Fixed Dollar Per Month",IF($G46&lt;W$8,$J46,0)))))</f>
        <v/>
      </c>
      <c r="X46" s="280" t="str">
        <f>IF($J46="","",IF($F46="Per Revenue Dollar",$J46*X38,IF($F46="Per Unit",$J46*#REF!,IF($F46="Fixed Dollar Per Month",IF($G46&lt;X$8,$J46,0)))))</f>
        <v/>
      </c>
      <c r="Y46" s="280" t="str">
        <f>IF($J46="","",IF($F46="Per Revenue Dollar",$J46*Y38,IF($F46="Per Unit",$J46*#REF!,IF($F46="Fixed Dollar Per Month",IF($G46&lt;Y$8,$J46,0)))))</f>
        <v/>
      </c>
      <c r="Z46" s="280" t="str">
        <f>IF($J46="","",IF($F46="Per Revenue Dollar",$J46*Z38,IF($F46="Per Unit",$J46*#REF!,IF($F46="Fixed Dollar Per Month",IF($G46&lt;Z$8,$J46,0)))))</f>
        <v/>
      </c>
      <c r="AA46" s="280" t="str">
        <f>IF($J46="","",IF($F46="Per Revenue Dollar",$J46*AA38,IF($F46="Per Unit",$J46*#REF!,IF($F46="Fixed Dollar Per Month",IF($G46&lt;AA$8,$J46,0)))))</f>
        <v/>
      </c>
      <c r="AB46" s="280" t="str">
        <f>IF($J46="","",IF($F46="Per Revenue Dollar",$J46*AB38,IF($F46="Per Unit",$J46*#REF!,IF($F46="Fixed Dollar Per Month",IF($G46&lt;AB$8,$J46,0)))))</f>
        <v/>
      </c>
      <c r="AC46" s="280" t="str">
        <f>IF($J46="","",IF($F46="Per Revenue Dollar",$J46*AC38,IF($F46="Per Unit",$J46*#REF!,IF($F46="Fixed Dollar Per Month",IF($G46&lt;AC$8,$J46,0)))))</f>
        <v/>
      </c>
      <c r="AD46" s="280" t="str">
        <f>IF($J46="","",IF($F46="Per Revenue Dollar",$J46*AD38,IF($F46="Per Unit",$J46*#REF!,IF($F46="Fixed Dollar Per Month",IF($G46&lt;AD$8,$J46,0)))))</f>
        <v/>
      </c>
      <c r="AE46" s="280" t="str">
        <f>IF($J46="","",IF($F46="Per Revenue Dollar",$J46*AE38,IF($F46="Per Unit",$J46*#REF!,IF($F46="Fixed Dollar Per Month",IF($G46&lt;AE$8,$J46,0)))))</f>
        <v/>
      </c>
      <c r="AF46" s="280" t="str">
        <f>IF($J46="","",IF($F46="Per Revenue Dollar",$J46*AF38,IF($F46="Per Unit",$J46*#REF!,IF($F46="Fixed Dollar Per Month",IF($G46&lt;AF$8,$J46,0)))))</f>
        <v/>
      </c>
      <c r="AG46" s="280" t="str">
        <f>IF($J46="","",IF($F46="Per Revenue Dollar",$J46*AG38,IF($F46="Per Unit",$J46*#REF!,IF($F46="Fixed Dollar Per Month",IF($G46&lt;AG$8,$J46,0)))))</f>
        <v/>
      </c>
      <c r="AH46" s="280" t="str">
        <f>IF($J46="","",IF($F46="Per Revenue Dollar",$J46*AH38,IF($F46="Per Unit",$J46*#REF!,IF($F46="Fixed Dollar Per Month",IF($G46&lt;AH$8,$J46,0)))))</f>
        <v/>
      </c>
      <c r="AI46" s="282">
        <f t="shared" si="67"/>
        <v>0</v>
      </c>
      <c r="AJ46" s="281">
        <f t="shared" si="67"/>
        <v>0</v>
      </c>
      <c r="AK46" s="281">
        <f t="shared" si="67"/>
        <v>0</v>
      </c>
      <c r="AL46" s="281">
        <f t="shared" si="67"/>
        <v>0</v>
      </c>
      <c r="AM46" s="281">
        <f t="shared" si="67"/>
        <v>0</v>
      </c>
      <c r="AN46" s="281">
        <f t="shared" si="67"/>
        <v>0</v>
      </c>
      <c r="AO46" s="281">
        <f t="shared" si="67"/>
        <v>0</v>
      </c>
      <c r="AP46" s="281">
        <f t="shared" si="67"/>
        <v>0</v>
      </c>
      <c r="AQ46" s="281">
        <f t="shared" si="67"/>
        <v>0</v>
      </c>
      <c r="AR46" s="281">
        <f t="shared" si="67"/>
        <v>0</v>
      </c>
      <c r="AS46" s="281">
        <f t="shared" si="67"/>
        <v>0</v>
      </c>
      <c r="AT46" s="283">
        <f t="shared" si="67"/>
        <v>0</v>
      </c>
      <c r="AU46" s="281">
        <f t="shared" si="68"/>
        <v>0</v>
      </c>
      <c r="AV46" s="281">
        <f t="shared" si="68"/>
        <v>0</v>
      </c>
      <c r="AW46" s="281">
        <f t="shared" si="68"/>
        <v>0</v>
      </c>
      <c r="AX46" s="281">
        <f t="shared" si="68"/>
        <v>0</v>
      </c>
      <c r="AY46" s="281">
        <f t="shared" si="68"/>
        <v>0</v>
      </c>
      <c r="AZ46" s="281">
        <f t="shared" si="68"/>
        <v>0</v>
      </c>
      <c r="BA46" s="281">
        <f t="shared" si="68"/>
        <v>0</v>
      </c>
      <c r="BB46" s="281">
        <f t="shared" si="68"/>
        <v>0</v>
      </c>
      <c r="BC46" s="281">
        <f t="shared" si="68"/>
        <v>0</v>
      </c>
      <c r="BD46" s="281">
        <f t="shared" si="68"/>
        <v>0</v>
      </c>
      <c r="BE46" s="281">
        <f t="shared" si="68"/>
        <v>0</v>
      </c>
      <c r="BF46" s="283">
        <f t="shared" si="68"/>
        <v>0</v>
      </c>
      <c r="BG46" s="281">
        <f t="shared" si="69"/>
        <v>0</v>
      </c>
      <c r="BH46" s="281">
        <f t="shared" si="69"/>
        <v>0</v>
      </c>
      <c r="BI46" s="281">
        <f t="shared" si="69"/>
        <v>0</v>
      </c>
      <c r="BJ46" s="281">
        <f t="shared" si="69"/>
        <v>0</v>
      </c>
      <c r="BK46" s="281">
        <f t="shared" si="69"/>
        <v>0</v>
      </c>
      <c r="BL46" s="281">
        <f t="shared" si="69"/>
        <v>0</v>
      </c>
      <c r="BM46" s="281">
        <f t="shared" si="69"/>
        <v>0</v>
      </c>
      <c r="BN46" s="281">
        <f t="shared" si="69"/>
        <v>0</v>
      </c>
      <c r="BO46" s="281">
        <f t="shared" si="69"/>
        <v>0</v>
      </c>
      <c r="BP46" s="281">
        <f t="shared" si="69"/>
        <v>0</v>
      </c>
      <c r="BQ46" s="281">
        <f t="shared" si="69"/>
        <v>0</v>
      </c>
      <c r="BR46" s="283">
        <f t="shared" si="69"/>
        <v>0</v>
      </c>
      <c r="BS46" s="281">
        <f t="shared" si="70"/>
        <v>0</v>
      </c>
      <c r="BT46" s="281">
        <f t="shared" si="70"/>
        <v>0</v>
      </c>
      <c r="BU46" s="281">
        <f t="shared" si="70"/>
        <v>0</v>
      </c>
      <c r="BV46" s="281">
        <f t="shared" si="70"/>
        <v>0</v>
      </c>
      <c r="BW46" s="281">
        <f t="shared" si="70"/>
        <v>0</v>
      </c>
      <c r="BX46" s="281">
        <f t="shared" si="70"/>
        <v>0</v>
      </c>
      <c r="BY46" s="281">
        <f t="shared" si="70"/>
        <v>0</v>
      </c>
      <c r="BZ46" s="281">
        <f t="shared" si="70"/>
        <v>0</v>
      </c>
      <c r="CA46" s="281">
        <f t="shared" si="70"/>
        <v>0</v>
      </c>
      <c r="CB46" s="281">
        <f t="shared" si="70"/>
        <v>0</v>
      </c>
      <c r="CC46" s="281">
        <f t="shared" si="70"/>
        <v>0</v>
      </c>
      <c r="CD46" s="283">
        <f t="shared" si="70"/>
        <v>0</v>
      </c>
      <c r="CE46" s="281">
        <f t="shared" si="71"/>
        <v>0</v>
      </c>
      <c r="CF46" s="281">
        <f t="shared" si="71"/>
        <v>0</v>
      </c>
      <c r="CG46" s="281">
        <f t="shared" si="71"/>
        <v>0</v>
      </c>
      <c r="CH46" s="281">
        <f t="shared" si="71"/>
        <v>0</v>
      </c>
      <c r="CI46" s="281">
        <f t="shared" si="71"/>
        <v>0</v>
      </c>
      <c r="CJ46" s="281">
        <f t="shared" si="71"/>
        <v>0</v>
      </c>
      <c r="CK46" s="281">
        <f t="shared" si="71"/>
        <v>0</v>
      </c>
      <c r="CL46" s="281">
        <f t="shared" si="71"/>
        <v>0</v>
      </c>
      <c r="CM46" s="281">
        <f t="shared" si="71"/>
        <v>0</v>
      </c>
      <c r="CN46" s="281">
        <f t="shared" si="71"/>
        <v>0</v>
      </c>
      <c r="CO46" s="281">
        <f t="shared" si="71"/>
        <v>0</v>
      </c>
      <c r="CP46" s="283">
        <f t="shared" si="71"/>
        <v>0</v>
      </c>
    </row>
    <row r="47" spans="3:94" s="329" customFormat="1">
      <c r="C47" s="234"/>
      <c r="E47" s="341" t="s">
        <v>185</v>
      </c>
      <c r="F47" s="240"/>
      <c r="G47" s="240"/>
      <c r="H47" s="240"/>
      <c r="I47" s="366"/>
      <c r="J47" s="367"/>
      <c r="K47" s="368"/>
      <c r="L47" s="368"/>
      <c r="M47" s="368"/>
      <c r="N47" s="368"/>
      <c r="P47" s="344">
        <f t="shared" si="55"/>
        <v>480</v>
      </c>
      <c r="Q47" s="345">
        <f t="shared" si="55"/>
        <v>1057355.6079175679</v>
      </c>
      <c r="R47" s="345">
        <f t="shared" si="55"/>
        <v>2650326.7618117537</v>
      </c>
      <c r="S47" s="345">
        <f t="shared" si="55"/>
        <v>4540531.1295630215</v>
      </c>
      <c r="T47" s="345">
        <f t="shared" si="55"/>
        <v>11117245.144109845</v>
      </c>
      <c r="U47" s="345">
        <f t="shared" si="55"/>
        <v>21558423.805609182</v>
      </c>
      <c r="V47" s="369"/>
      <c r="W47" s="370">
        <f>SUM(W42:W46)</f>
        <v>0</v>
      </c>
      <c r="X47" s="370">
        <f t="shared" ref="X47:CI47" si="72">SUM(X42:X46)</f>
        <v>0</v>
      </c>
      <c r="Y47" s="370">
        <f t="shared" si="72"/>
        <v>0</v>
      </c>
      <c r="Z47" s="370">
        <f t="shared" si="72"/>
        <v>50</v>
      </c>
      <c r="AA47" s="370">
        <f t="shared" si="72"/>
        <v>50</v>
      </c>
      <c r="AB47" s="370">
        <f t="shared" si="72"/>
        <v>50</v>
      </c>
      <c r="AC47" s="370">
        <f t="shared" si="72"/>
        <v>55</v>
      </c>
      <c r="AD47" s="370">
        <f t="shared" si="72"/>
        <v>55</v>
      </c>
      <c r="AE47" s="370">
        <f t="shared" si="72"/>
        <v>55</v>
      </c>
      <c r="AF47" s="370">
        <f t="shared" si="72"/>
        <v>55</v>
      </c>
      <c r="AG47" s="370">
        <f t="shared" si="72"/>
        <v>55</v>
      </c>
      <c r="AH47" s="370">
        <f t="shared" si="72"/>
        <v>55</v>
      </c>
      <c r="AI47" s="371">
        <f t="shared" si="72"/>
        <v>29150</v>
      </c>
      <c r="AJ47" s="372">
        <f t="shared" si="72"/>
        <v>48420</v>
      </c>
      <c r="AK47" s="372">
        <f t="shared" si="72"/>
        <v>63836</v>
      </c>
      <c r="AL47" s="372">
        <f t="shared" si="72"/>
        <v>76168.800000000003</v>
      </c>
      <c r="AM47" s="372">
        <f t="shared" si="72"/>
        <v>86035.040000000008</v>
      </c>
      <c r="AN47" s="372">
        <f t="shared" si="72"/>
        <v>93928.032000000007</v>
      </c>
      <c r="AO47" s="372">
        <f t="shared" si="72"/>
        <v>100242.4256</v>
      </c>
      <c r="AP47" s="372">
        <f t="shared" si="72"/>
        <v>105293.94047999999</v>
      </c>
      <c r="AQ47" s="372">
        <f t="shared" si="72"/>
        <v>109335.152384</v>
      </c>
      <c r="AR47" s="372">
        <f t="shared" si="72"/>
        <v>112568.12190719999</v>
      </c>
      <c r="AS47" s="372">
        <f t="shared" si="72"/>
        <v>115154.49752576</v>
      </c>
      <c r="AT47" s="373">
        <f t="shared" si="72"/>
        <v>117223.59802060801</v>
      </c>
      <c r="AU47" s="372">
        <f t="shared" si="72"/>
        <v>151958.09560780966</v>
      </c>
      <c r="AV47" s="372">
        <f t="shared" si="72"/>
        <v>174476.47648624773</v>
      </c>
      <c r="AW47" s="372">
        <f t="shared" si="72"/>
        <v>192491.18118899816</v>
      </c>
      <c r="AX47" s="372">
        <f t="shared" si="72"/>
        <v>206902.94495119853</v>
      </c>
      <c r="AY47" s="372">
        <f t="shared" si="72"/>
        <v>218432.35596095881</v>
      </c>
      <c r="AZ47" s="372">
        <f t="shared" si="72"/>
        <v>227655.88476876705</v>
      </c>
      <c r="BA47" s="372">
        <f t="shared" si="72"/>
        <v>235034.70781501368</v>
      </c>
      <c r="BB47" s="372">
        <f t="shared" si="72"/>
        <v>240937.76625201094</v>
      </c>
      <c r="BC47" s="372">
        <f t="shared" si="72"/>
        <v>245660.21300160876</v>
      </c>
      <c r="BD47" s="372">
        <f t="shared" si="72"/>
        <v>249438.17040128703</v>
      </c>
      <c r="BE47" s="372">
        <f t="shared" si="72"/>
        <v>252460.53632102965</v>
      </c>
      <c r="BF47" s="373">
        <f t="shared" si="72"/>
        <v>254878.42905682366</v>
      </c>
      <c r="BG47" s="372">
        <f t="shared" si="72"/>
        <v>278999.80779164704</v>
      </c>
      <c r="BH47" s="372">
        <f t="shared" si="72"/>
        <v>311477.98909046053</v>
      </c>
      <c r="BI47" s="372">
        <f t="shared" si="72"/>
        <v>337460.53412951122</v>
      </c>
      <c r="BJ47" s="372">
        <f t="shared" si="72"/>
        <v>358246.57016075187</v>
      </c>
      <c r="BK47" s="372">
        <f t="shared" si="72"/>
        <v>374875.39898574445</v>
      </c>
      <c r="BL47" s="372">
        <f t="shared" si="72"/>
        <v>388178.46204573847</v>
      </c>
      <c r="BM47" s="372">
        <f t="shared" si="72"/>
        <v>398820.91249373369</v>
      </c>
      <c r="BN47" s="372">
        <f t="shared" si="72"/>
        <v>407334.8728521298</v>
      </c>
      <c r="BO47" s="372">
        <f t="shared" si="72"/>
        <v>414146.04113884678</v>
      </c>
      <c r="BP47" s="372">
        <f t="shared" si="72"/>
        <v>419594.97576822032</v>
      </c>
      <c r="BQ47" s="372">
        <f t="shared" si="72"/>
        <v>423954.1234717191</v>
      </c>
      <c r="BR47" s="373">
        <f t="shared" si="72"/>
        <v>427441.44163451821</v>
      </c>
      <c r="BS47" s="372">
        <f t="shared" si="72"/>
        <v>564221.13087425998</v>
      </c>
      <c r="BT47" s="372">
        <f t="shared" si="72"/>
        <v>682598.85085325409</v>
      </c>
      <c r="BU47" s="372">
        <f t="shared" si="72"/>
        <v>777301.02683644951</v>
      </c>
      <c r="BV47" s="372">
        <f t="shared" si="72"/>
        <v>853062.7676230059</v>
      </c>
      <c r="BW47" s="372">
        <f t="shared" si="72"/>
        <v>913672.16025225073</v>
      </c>
      <c r="BX47" s="372">
        <f t="shared" si="72"/>
        <v>962159.67435564683</v>
      </c>
      <c r="BY47" s="372">
        <f t="shared" si="72"/>
        <v>1000949.6856383637</v>
      </c>
      <c r="BZ47" s="372">
        <f t="shared" si="72"/>
        <v>1031981.6946645372</v>
      </c>
      <c r="CA47" s="372">
        <f t="shared" si="72"/>
        <v>1056807.3018854759</v>
      </c>
      <c r="CB47" s="372">
        <f t="shared" si="72"/>
        <v>1076667.7876622269</v>
      </c>
      <c r="CC47" s="372">
        <f t="shared" si="72"/>
        <v>1092556.1762836277</v>
      </c>
      <c r="CD47" s="373">
        <f t="shared" si="72"/>
        <v>1105266.8871807484</v>
      </c>
      <c r="CE47" s="372">
        <f t="shared" si="72"/>
        <v>1248855.8676175412</v>
      </c>
      <c r="CF47" s="372">
        <f t="shared" si="72"/>
        <v>1427845.8925555714</v>
      </c>
      <c r="CG47" s="372">
        <f t="shared" si="72"/>
        <v>1571037.9125059957</v>
      </c>
      <c r="CH47" s="372">
        <f t="shared" si="72"/>
        <v>1685591.528466335</v>
      </c>
      <c r="CI47" s="372">
        <f t="shared" si="72"/>
        <v>1777234.4212346065</v>
      </c>
      <c r="CJ47" s="372">
        <f t="shared" ref="CJ47:CP47" si="73">SUM(CJ42:CJ46)</f>
        <v>1850548.7354492235</v>
      </c>
      <c r="CK47" s="372">
        <f t="shared" si="73"/>
        <v>1909200.1868209175</v>
      </c>
      <c r="CL47" s="372">
        <f t="shared" si="73"/>
        <v>1956121.3479182725</v>
      </c>
      <c r="CM47" s="372">
        <f t="shared" si="73"/>
        <v>1993658.2767961568</v>
      </c>
      <c r="CN47" s="372">
        <f t="shared" si="73"/>
        <v>2023687.8198984638</v>
      </c>
      <c r="CO47" s="372">
        <f t="shared" si="73"/>
        <v>2047711.4543803094</v>
      </c>
      <c r="CP47" s="373">
        <f t="shared" si="73"/>
        <v>2066930.3619657864</v>
      </c>
    </row>
    <row r="48" spans="3:94">
      <c r="D48" s="234"/>
      <c r="E48" s="341"/>
      <c r="I48" s="366"/>
      <c r="J48" s="367"/>
      <c r="P48" s="285"/>
      <c r="Q48" s="286"/>
      <c r="R48" s="286"/>
      <c r="S48" s="286"/>
      <c r="T48" s="286"/>
      <c r="U48" s="286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2"/>
      <c r="AJ48" s="281"/>
      <c r="AK48" s="281"/>
      <c r="AL48" s="281"/>
      <c r="AM48" s="281"/>
      <c r="AN48" s="281"/>
      <c r="AO48" s="281"/>
      <c r="AP48" s="281"/>
      <c r="AQ48" s="281"/>
      <c r="AR48" s="281"/>
      <c r="AS48" s="281"/>
      <c r="AT48" s="283"/>
      <c r="AU48" s="281"/>
      <c r="AV48" s="281"/>
      <c r="AW48" s="281"/>
      <c r="AX48" s="281"/>
      <c r="AY48" s="281"/>
      <c r="AZ48" s="281"/>
      <c r="BA48" s="281"/>
      <c r="BB48" s="281"/>
      <c r="BC48" s="281"/>
      <c r="BD48" s="281"/>
      <c r="BE48" s="281"/>
      <c r="BF48" s="283"/>
      <c r="BG48" s="281"/>
      <c r="BH48" s="281"/>
      <c r="BI48" s="281"/>
      <c r="BJ48" s="281"/>
      <c r="BK48" s="281"/>
      <c r="BL48" s="281"/>
      <c r="BM48" s="281"/>
      <c r="BN48" s="281"/>
      <c r="BO48" s="281"/>
      <c r="BP48" s="281"/>
      <c r="BQ48" s="281"/>
      <c r="BR48" s="283"/>
      <c r="BS48" s="281"/>
      <c r="BT48" s="281"/>
      <c r="BU48" s="281"/>
      <c r="BV48" s="281"/>
      <c r="BW48" s="281"/>
      <c r="BX48" s="281"/>
      <c r="BY48" s="281"/>
      <c r="BZ48" s="281"/>
      <c r="CA48" s="281"/>
      <c r="CB48" s="281"/>
      <c r="CC48" s="281"/>
      <c r="CD48" s="283"/>
      <c r="CE48" s="281"/>
      <c r="CF48" s="281"/>
      <c r="CG48" s="281"/>
      <c r="CH48" s="281"/>
      <c r="CI48" s="281"/>
      <c r="CJ48" s="281"/>
      <c r="CK48" s="281"/>
      <c r="CL48" s="281"/>
      <c r="CM48" s="281"/>
      <c r="CN48" s="281"/>
      <c r="CO48" s="281"/>
      <c r="CP48" s="283"/>
    </row>
    <row r="49" spans="3:94" s="329" customFormat="1">
      <c r="C49" s="234"/>
      <c r="E49" s="341" t="s">
        <v>186</v>
      </c>
      <c r="F49" s="240"/>
      <c r="G49" s="240"/>
      <c r="H49" s="240"/>
      <c r="I49" s="366"/>
      <c r="J49" s="367"/>
      <c r="K49" s="368"/>
      <c r="L49" s="368"/>
      <c r="M49" s="368"/>
      <c r="N49" s="368"/>
      <c r="P49" s="374">
        <f t="shared" ref="P49:U49" si="74">SUMIF($11:$11,P$10,49:49)</f>
        <v>-480</v>
      </c>
      <c r="Q49" s="375">
        <f t="shared" si="74"/>
        <v>1136664.0565509736</v>
      </c>
      <c r="R49" s="375">
        <f t="shared" si="74"/>
        <v>3086147.8887803792</v>
      </c>
      <c r="S49" s="375">
        <f t="shared" si="74"/>
        <v>6216396.147297618</v>
      </c>
      <c r="T49" s="375">
        <f t="shared" si="74"/>
        <v>16574669.619687045</v>
      </c>
      <c r="U49" s="375">
        <f t="shared" si="74"/>
        <v>33843669.829717785</v>
      </c>
      <c r="V49" s="376"/>
      <c r="W49" s="377">
        <f t="shared" ref="W49:CH49" si="75">W39-W47</f>
        <v>0</v>
      </c>
      <c r="X49" s="377">
        <f t="shared" si="75"/>
        <v>0</v>
      </c>
      <c r="Y49" s="377">
        <f t="shared" si="75"/>
        <v>0</v>
      </c>
      <c r="Z49" s="377">
        <f t="shared" si="75"/>
        <v>-50</v>
      </c>
      <c r="AA49" s="377">
        <f t="shared" si="75"/>
        <v>-50</v>
      </c>
      <c r="AB49" s="377">
        <f t="shared" si="75"/>
        <v>-50</v>
      </c>
      <c r="AC49" s="377">
        <f t="shared" si="75"/>
        <v>-55</v>
      </c>
      <c r="AD49" s="377">
        <f t="shared" si="75"/>
        <v>-55</v>
      </c>
      <c r="AE49" s="377">
        <f t="shared" si="75"/>
        <v>-55</v>
      </c>
      <c r="AF49" s="377">
        <f t="shared" si="75"/>
        <v>-55</v>
      </c>
      <c r="AG49" s="377">
        <f t="shared" si="75"/>
        <v>-55</v>
      </c>
      <c r="AH49" s="377">
        <f t="shared" si="75"/>
        <v>-55</v>
      </c>
      <c r="AI49" s="378">
        <f t="shared" si="75"/>
        <v>31042</v>
      </c>
      <c r="AJ49" s="379">
        <f t="shared" si="75"/>
        <v>51853.600000000006</v>
      </c>
      <c r="AK49" s="379">
        <f t="shared" si="75"/>
        <v>68502.880000000005</v>
      </c>
      <c r="AL49" s="379">
        <f t="shared" si="75"/>
        <v>81822.303999999989</v>
      </c>
      <c r="AM49" s="379">
        <f t="shared" si="75"/>
        <v>92477.843200000003</v>
      </c>
      <c r="AN49" s="379">
        <f t="shared" si="75"/>
        <v>101002.27456000002</v>
      </c>
      <c r="AO49" s="379">
        <f t="shared" si="75"/>
        <v>107821.81964799999</v>
      </c>
      <c r="AP49" s="379">
        <f t="shared" si="75"/>
        <v>113277.45571839999</v>
      </c>
      <c r="AQ49" s="379">
        <f t="shared" si="75"/>
        <v>117641.96457472</v>
      </c>
      <c r="AR49" s="379">
        <f t="shared" si="75"/>
        <v>121133.571659776</v>
      </c>
      <c r="AS49" s="379">
        <f t="shared" si="75"/>
        <v>123926.85732782079</v>
      </c>
      <c r="AT49" s="380">
        <f t="shared" si="75"/>
        <v>126161.48586225667</v>
      </c>
      <c r="AU49" s="379">
        <f t="shared" si="75"/>
        <v>176792.77820911125</v>
      </c>
      <c r="AV49" s="379">
        <f t="shared" si="75"/>
        <v>203064.22256728902</v>
      </c>
      <c r="AW49" s="379">
        <f t="shared" si="75"/>
        <v>224081.37805383123</v>
      </c>
      <c r="AX49" s="379">
        <f t="shared" si="75"/>
        <v>240895.10244306497</v>
      </c>
      <c r="AY49" s="379">
        <f t="shared" si="75"/>
        <v>254346.08195445198</v>
      </c>
      <c r="AZ49" s="379">
        <f t="shared" si="75"/>
        <v>265106.86556356162</v>
      </c>
      <c r="BA49" s="379">
        <f t="shared" si="75"/>
        <v>273715.49245084927</v>
      </c>
      <c r="BB49" s="379">
        <f t="shared" si="75"/>
        <v>280602.39396067947</v>
      </c>
      <c r="BC49" s="379">
        <f t="shared" si="75"/>
        <v>286111.91516854358</v>
      </c>
      <c r="BD49" s="379">
        <f t="shared" si="75"/>
        <v>290519.53213483491</v>
      </c>
      <c r="BE49" s="379">
        <f t="shared" si="75"/>
        <v>294045.6257078679</v>
      </c>
      <c r="BF49" s="380">
        <f t="shared" si="75"/>
        <v>296866.50056629436</v>
      </c>
      <c r="BG49" s="379">
        <f t="shared" si="75"/>
        <v>381809.27306912036</v>
      </c>
      <c r="BH49" s="379">
        <f t="shared" si="75"/>
        <v>426329.27559815353</v>
      </c>
      <c r="BI49" s="379">
        <f t="shared" si="75"/>
        <v>461945.27762137994</v>
      </c>
      <c r="BJ49" s="379">
        <f t="shared" si="75"/>
        <v>490438.07923996117</v>
      </c>
      <c r="BK49" s="379">
        <f t="shared" si="75"/>
        <v>513232.32053482614</v>
      </c>
      <c r="BL49" s="379">
        <f t="shared" si="75"/>
        <v>531467.71357071807</v>
      </c>
      <c r="BM49" s="379">
        <f t="shared" si="75"/>
        <v>546056.02799943171</v>
      </c>
      <c r="BN49" s="379">
        <f t="shared" si="75"/>
        <v>557726.6795424025</v>
      </c>
      <c r="BO49" s="379">
        <f t="shared" si="75"/>
        <v>567063.20077677921</v>
      </c>
      <c r="BP49" s="379">
        <f t="shared" si="75"/>
        <v>574532.41776428069</v>
      </c>
      <c r="BQ49" s="379">
        <f t="shared" si="75"/>
        <v>580507.79135428159</v>
      </c>
      <c r="BR49" s="380">
        <f t="shared" si="75"/>
        <v>585288.09022628248</v>
      </c>
      <c r="BS49" s="379">
        <f t="shared" si="75"/>
        <v>840899.24886955239</v>
      </c>
      <c r="BT49" s="379">
        <f t="shared" si="75"/>
        <v>1017485.1452494883</v>
      </c>
      <c r="BU49" s="379">
        <f t="shared" si="75"/>
        <v>1158753.8623534366</v>
      </c>
      <c r="BV49" s="379">
        <f t="shared" si="75"/>
        <v>1271768.8360365955</v>
      </c>
      <c r="BW49" s="379">
        <f t="shared" si="75"/>
        <v>1362180.8149831225</v>
      </c>
      <c r="BX49" s="379">
        <f t="shared" si="75"/>
        <v>1434510.3981403441</v>
      </c>
      <c r="BY49" s="379">
        <f t="shared" si="75"/>
        <v>1492374.0646661215</v>
      </c>
      <c r="BZ49" s="379">
        <f t="shared" si="75"/>
        <v>1538664.9978867436</v>
      </c>
      <c r="CA49" s="379">
        <f t="shared" si="75"/>
        <v>1575697.7444632412</v>
      </c>
      <c r="CB49" s="379">
        <f t="shared" si="75"/>
        <v>1605323.9417244389</v>
      </c>
      <c r="CC49" s="379">
        <f t="shared" si="75"/>
        <v>1629024.8995333975</v>
      </c>
      <c r="CD49" s="380">
        <f t="shared" si="75"/>
        <v>1647985.6657805643</v>
      </c>
      <c r="CE49" s="379">
        <f t="shared" si="75"/>
        <v>1960227.4441895185</v>
      </c>
      <c r="CF49" s="379">
        <f t="shared" si="75"/>
        <v>2241314.2184285372</v>
      </c>
      <c r="CG49" s="379">
        <f t="shared" si="75"/>
        <v>2466183.637819753</v>
      </c>
      <c r="CH49" s="379">
        <f t="shared" si="75"/>
        <v>2646079.1733327261</v>
      </c>
      <c r="CI49" s="379">
        <f t="shared" ref="CI49:CO49" si="76">CI39-CI47</f>
        <v>2789995.6017431039</v>
      </c>
      <c r="CJ49" s="379">
        <f t="shared" si="76"/>
        <v>2905128.7444714056</v>
      </c>
      <c r="CK49" s="379">
        <f t="shared" si="76"/>
        <v>2997235.2586540477</v>
      </c>
      <c r="CL49" s="379">
        <f t="shared" si="76"/>
        <v>3070920.4700001613</v>
      </c>
      <c r="CM49" s="379">
        <f t="shared" si="76"/>
        <v>3129868.6390770525</v>
      </c>
      <c r="CN49" s="379">
        <f t="shared" si="76"/>
        <v>3177027.1743385652</v>
      </c>
      <c r="CO49" s="379">
        <f t="shared" si="76"/>
        <v>3214754.0025477754</v>
      </c>
      <c r="CP49" s="380">
        <f>CP39-CP47</f>
        <v>3244935.465115143</v>
      </c>
    </row>
    <row r="50" spans="3:94">
      <c r="D50" s="234"/>
      <c r="E50" s="381" t="s">
        <v>291</v>
      </c>
      <c r="I50" s="366"/>
      <c r="J50" s="367"/>
      <c r="P50" s="331" t="str">
        <f t="shared" ref="P50:U50" si="77">IFERROR(P49/P39,"-")</f>
        <v>-</v>
      </c>
      <c r="Q50" s="332">
        <f t="shared" si="77"/>
        <v>0.51807377798790533</v>
      </c>
      <c r="R50" s="332">
        <f t="shared" si="77"/>
        <v>0.53798684327173296</v>
      </c>
      <c r="S50" s="332">
        <f t="shared" si="77"/>
        <v>0.57789701345939049</v>
      </c>
      <c r="T50" s="332">
        <f t="shared" si="77"/>
        <v>0.59853822897635045</v>
      </c>
      <c r="U50" s="332">
        <f t="shared" si="77"/>
        <v>0.61087348165011368</v>
      </c>
      <c r="W50" s="331" t="str">
        <f t="shared" ref="W50:BB50" si="78">IFERROR(W49/W39,"-")</f>
        <v>-</v>
      </c>
      <c r="X50" s="331" t="str">
        <f t="shared" si="78"/>
        <v>-</v>
      </c>
      <c r="Y50" s="331" t="str">
        <f t="shared" si="78"/>
        <v>-</v>
      </c>
      <c r="Z50" s="331" t="str">
        <f t="shared" si="78"/>
        <v>-</v>
      </c>
      <c r="AA50" s="331" t="str">
        <f t="shared" si="78"/>
        <v>-</v>
      </c>
      <c r="AB50" s="331" t="str">
        <f t="shared" si="78"/>
        <v>-</v>
      </c>
      <c r="AC50" s="331" t="str">
        <f t="shared" si="78"/>
        <v>-</v>
      </c>
      <c r="AD50" s="331" t="str">
        <f t="shared" si="78"/>
        <v>-</v>
      </c>
      <c r="AE50" s="331" t="str">
        <f t="shared" si="78"/>
        <v>-</v>
      </c>
      <c r="AF50" s="331" t="str">
        <f t="shared" si="78"/>
        <v>-</v>
      </c>
      <c r="AG50" s="331" t="str">
        <f t="shared" si="78"/>
        <v>-</v>
      </c>
      <c r="AH50" s="331" t="str">
        <f t="shared" si="78"/>
        <v>-</v>
      </c>
      <c r="AI50" s="333">
        <f t="shared" si="78"/>
        <v>0.51571637426900585</v>
      </c>
      <c r="AJ50" s="332">
        <f t="shared" si="78"/>
        <v>0.51712115651577284</v>
      </c>
      <c r="AK50" s="332">
        <f t="shared" si="78"/>
        <v>0.51763230881204381</v>
      </c>
      <c r="AL50" s="332">
        <f t="shared" si="78"/>
        <v>0.51789184282173251</v>
      </c>
      <c r="AM50" s="332">
        <f t="shared" si="78"/>
        <v>0.51804576533779267</v>
      </c>
      <c r="AN50" s="332">
        <f t="shared" si="78"/>
        <v>0.51814556875439621</v>
      </c>
      <c r="AO50" s="332">
        <f t="shared" si="78"/>
        <v>0.51821407142530862</v>
      </c>
      <c r="AP50" s="332">
        <f t="shared" si="78"/>
        <v>0.5182629460607765</v>
      </c>
      <c r="AQ50" s="332">
        <f t="shared" si="78"/>
        <v>0.51829878778535798</v>
      </c>
      <c r="AR50" s="332">
        <f t="shared" si="78"/>
        <v>0.5183256047952457</v>
      </c>
      <c r="AS50" s="332">
        <f t="shared" si="78"/>
        <v>0.51834597224746615</v>
      </c>
      <c r="AT50" s="334">
        <f t="shared" si="78"/>
        <v>0.51836161793290148</v>
      </c>
      <c r="AU50" s="332">
        <f t="shared" si="78"/>
        <v>0.5377712799862121</v>
      </c>
      <c r="AV50" s="332">
        <f t="shared" si="78"/>
        <v>0.53786048252904706</v>
      </c>
      <c r="AW50" s="332">
        <f t="shared" si="78"/>
        <v>0.53791680004349307</v>
      </c>
      <c r="AX50" s="332">
        <f t="shared" si="78"/>
        <v>0.53795478529849206</v>
      </c>
      <c r="AY50" s="332">
        <f t="shared" si="78"/>
        <v>0.53798156082566395</v>
      </c>
      <c r="AZ50" s="332">
        <f t="shared" si="78"/>
        <v>0.53800102662948535</v>
      </c>
      <c r="BA50" s="332">
        <f t="shared" si="78"/>
        <v>0.53801549819107863</v>
      </c>
      <c r="BB50" s="332">
        <f t="shared" si="78"/>
        <v>0.53802643663384697</v>
      </c>
      <c r="BC50" s="332">
        <f t="shared" ref="BC50:CH50" si="79">IFERROR(BC49/BC39,"-")</f>
        <v>0.53803480854302266</v>
      </c>
      <c r="BD50" s="332">
        <f t="shared" si="79"/>
        <v>0.53804127762285192</v>
      </c>
      <c r="BE50" s="332">
        <f t="shared" si="79"/>
        <v>0.53804631335944508</v>
      </c>
      <c r="BF50" s="334">
        <f t="shared" si="79"/>
        <v>0.53805025588377553</v>
      </c>
      <c r="BG50" s="332">
        <f t="shared" si="79"/>
        <v>0.57779059659981824</v>
      </c>
      <c r="BH50" s="332">
        <f t="shared" si="79"/>
        <v>0.57783285148064045</v>
      </c>
      <c r="BI50" s="332">
        <f t="shared" si="79"/>
        <v>0.57786079464397255</v>
      </c>
      <c r="BJ50" s="332">
        <f t="shared" si="79"/>
        <v>0.57788022864120059</v>
      </c>
      <c r="BK50" s="332">
        <f t="shared" si="79"/>
        <v>0.57789422302497906</v>
      </c>
      <c r="BL50" s="332">
        <f t="shared" si="79"/>
        <v>0.57790455466686963</v>
      </c>
      <c r="BM50" s="332">
        <f t="shared" si="79"/>
        <v>0.57791232339147292</v>
      </c>
      <c r="BN50" s="332">
        <f t="shared" si="79"/>
        <v>0.57791824589691565</v>
      </c>
      <c r="BO50" s="332">
        <f t="shared" si="79"/>
        <v>0.57792280846203126</v>
      </c>
      <c r="BP50" s="332">
        <f t="shared" si="79"/>
        <v>0.5779263517955735</v>
      </c>
      <c r="BQ50" s="332">
        <f t="shared" si="79"/>
        <v>0.57792912084162085</v>
      </c>
      <c r="BR50" s="334">
        <f t="shared" si="79"/>
        <v>0.57793129538828347</v>
      </c>
      <c r="BS50" s="332">
        <f t="shared" si="79"/>
        <v>0.59845352824707354</v>
      </c>
      <c r="BT50" s="332">
        <f t="shared" si="79"/>
        <v>0.59849110254667548</v>
      </c>
      <c r="BU50" s="332">
        <f t="shared" si="79"/>
        <v>0.59851291862820077</v>
      </c>
      <c r="BV50" s="332">
        <f t="shared" si="79"/>
        <v>0.59852688271683541</v>
      </c>
      <c r="BW50" s="332">
        <f t="shared" si="79"/>
        <v>0.59853638605202208</v>
      </c>
      <c r="BX50" s="332">
        <f t="shared" si="79"/>
        <v>0.5985431263996992</v>
      </c>
      <c r="BY50" s="332">
        <f t="shared" si="79"/>
        <v>0.59854804835668551</v>
      </c>
      <c r="BZ50" s="332">
        <f t="shared" si="79"/>
        <v>0.59855171943510843</v>
      </c>
      <c r="CA50" s="332">
        <f t="shared" si="79"/>
        <v>0.59855450102507235</v>
      </c>
      <c r="CB50" s="332">
        <f t="shared" si="79"/>
        <v>0.59855663391309344</v>
      </c>
      <c r="CC50" s="332">
        <f t="shared" si="79"/>
        <v>0.59855828437679748</v>
      </c>
      <c r="CD50" s="334">
        <f t="shared" si="79"/>
        <v>0.59855957057337228</v>
      </c>
      <c r="CE50" s="332">
        <f t="shared" si="79"/>
        <v>0.61083719359273947</v>
      </c>
      <c r="CF50" s="332">
        <f t="shared" si="79"/>
        <v>0.61085211618835356</v>
      </c>
      <c r="CG50" s="332">
        <f t="shared" si="79"/>
        <v>0.61086160545753687</v>
      </c>
      <c r="CH50" s="332">
        <f t="shared" si="79"/>
        <v>0.61086803579822846</v>
      </c>
      <c r="CI50" s="332">
        <f t="shared" ref="CI50:CP50" si="80">IFERROR(CI49/CI39,"-")</f>
        <v>0.6108725830988696</v>
      </c>
      <c r="CJ50" s="332">
        <f t="shared" si="80"/>
        <v>0.61087589659673291</v>
      </c>
      <c r="CK50" s="332">
        <f t="shared" si="80"/>
        <v>0.61087836413261964</v>
      </c>
      <c r="CL50" s="332">
        <f t="shared" si="80"/>
        <v>0.61088023160144489</v>
      </c>
      <c r="CM50" s="332">
        <f t="shared" si="80"/>
        <v>0.61088166227455543</v>
      </c>
      <c r="CN50" s="332">
        <f t="shared" si="80"/>
        <v>0.61088276859221569</v>
      </c>
      <c r="CO50" s="332">
        <f t="shared" si="80"/>
        <v>0.61088363027932502</v>
      </c>
      <c r="CP50" s="334">
        <f t="shared" si="80"/>
        <v>0.61088430520436499</v>
      </c>
    </row>
    <row r="51" spans="3:94">
      <c r="D51" s="234"/>
      <c r="E51" s="381"/>
      <c r="I51" s="366"/>
      <c r="J51" s="367"/>
      <c r="P51" s="331"/>
      <c r="Q51" s="332"/>
      <c r="R51" s="332"/>
      <c r="S51" s="332"/>
      <c r="T51" s="332"/>
      <c r="U51" s="332"/>
      <c r="W51" s="331"/>
      <c r="X51" s="331"/>
      <c r="Y51" s="331"/>
      <c r="Z51" s="331"/>
      <c r="AA51" s="331"/>
      <c r="AB51" s="331"/>
      <c r="AC51" s="331"/>
      <c r="AD51" s="331"/>
      <c r="AE51" s="331"/>
      <c r="AF51" s="331"/>
      <c r="AG51" s="331"/>
      <c r="AH51" s="331"/>
      <c r="AI51" s="333"/>
      <c r="AJ51" s="332"/>
      <c r="AK51" s="332"/>
      <c r="AL51" s="332"/>
      <c r="AM51" s="332"/>
      <c r="AN51" s="332"/>
      <c r="AO51" s="332"/>
      <c r="AP51" s="332"/>
      <c r="AQ51" s="332"/>
      <c r="AR51" s="332"/>
      <c r="AS51" s="332"/>
      <c r="AT51" s="334"/>
      <c r="AU51" s="332"/>
      <c r="AV51" s="332"/>
      <c r="AW51" s="332"/>
      <c r="AX51" s="332"/>
      <c r="AY51" s="332"/>
      <c r="AZ51" s="332"/>
      <c r="BA51" s="332"/>
      <c r="BB51" s="332"/>
      <c r="BC51" s="332"/>
      <c r="BD51" s="332"/>
      <c r="BE51" s="332"/>
      <c r="BF51" s="334"/>
      <c r="BG51" s="332"/>
      <c r="BH51" s="332"/>
      <c r="BI51" s="332"/>
      <c r="BJ51" s="332"/>
      <c r="BK51" s="332"/>
      <c r="BL51" s="332"/>
      <c r="BM51" s="332"/>
      <c r="BN51" s="332"/>
      <c r="BO51" s="332"/>
      <c r="BP51" s="332"/>
      <c r="BQ51" s="332"/>
      <c r="BR51" s="334"/>
      <c r="BS51" s="332"/>
      <c r="BT51" s="332"/>
      <c r="BU51" s="332"/>
      <c r="BV51" s="332"/>
      <c r="BW51" s="332"/>
      <c r="BX51" s="332"/>
      <c r="BY51" s="332"/>
      <c r="BZ51" s="332"/>
      <c r="CA51" s="332"/>
      <c r="CB51" s="332"/>
      <c r="CC51" s="332"/>
      <c r="CD51" s="334"/>
      <c r="CE51" s="332"/>
      <c r="CF51" s="332"/>
      <c r="CG51" s="332"/>
      <c r="CH51" s="332"/>
      <c r="CI51" s="332"/>
      <c r="CJ51" s="332"/>
      <c r="CK51" s="332"/>
      <c r="CL51" s="332"/>
      <c r="CM51" s="332"/>
      <c r="CN51" s="332"/>
      <c r="CO51" s="332"/>
      <c r="CP51" s="334"/>
    </row>
    <row r="52" spans="3:94" ht="13.25" customHeight="1">
      <c r="D52" s="234"/>
      <c r="E52" s="335" t="s">
        <v>28</v>
      </c>
      <c r="I52" s="366"/>
      <c r="J52" s="367"/>
      <c r="P52" s="276"/>
      <c r="W52" s="276"/>
      <c r="X52" s="276"/>
      <c r="Y52" s="276"/>
      <c r="Z52" s="276"/>
      <c r="AA52" s="276"/>
      <c r="AB52" s="276"/>
      <c r="AC52" s="276"/>
      <c r="AD52" s="276"/>
      <c r="AE52" s="276"/>
      <c r="AF52" s="276"/>
      <c r="AG52" s="276"/>
      <c r="AH52" s="276"/>
      <c r="AI52" s="259"/>
      <c r="AJ52" s="236"/>
      <c r="AK52" s="236"/>
      <c r="AL52" s="236"/>
      <c r="AM52" s="236"/>
      <c r="AN52" s="236"/>
      <c r="AO52" s="236"/>
      <c r="AP52" s="236"/>
      <c r="AQ52" s="236"/>
      <c r="AR52" s="236"/>
      <c r="AS52" s="236"/>
      <c r="AT52" s="277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236"/>
      <c r="BF52" s="277"/>
      <c r="BG52" s="236"/>
      <c r="BH52" s="236"/>
      <c r="BI52" s="236"/>
      <c r="BJ52" s="236"/>
      <c r="BK52" s="236"/>
      <c r="BL52" s="236"/>
      <c r="BM52" s="236"/>
      <c r="BN52" s="236"/>
      <c r="BO52" s="236"/>
      <c r="BP52" s="236"/>
      <c r="BQ52" s="236"/>
      <c r="BR52" s="277"/>
      <c r="BS52" s="236"/>
      <c r="BT52" s="236"/>
      <c r="BU52" s="236"/>
      <c r="BV52" s="236"/>
      <c r="BW52" s="236"/>
      <c r="BX52" s="236"/>
      <c r="BY52" s="236"/>
      <c r="BZ52" s="236"/>
      <c r="CA52" s="236"/>
      <c r="CB52" s="236"/>
      <c r="CC52" s="236"/>
      <c r="CD52" s="277"/>
      <c r="CE52" s="236"/>
      <c r="CF52" s="236"/>
      <c r="CG52" s="236"/>
      <c r="CH52" s="236"/>
      <c r="CI52" s="236"/>
      <c r="CJ52" s="236"/>
      <c r="CK52" s="236"/>
      <c r="CL52" s="236"/>
      <c r="CM52" s="236"/>
      <c r="CN52" s="236"/>
      <c r="CO52" s="236"/>
      <c r="CP52" s="277"/>
    </row>
    <row r="53" spans="3:94" ht="5.25" customHeight="1">
      <c r="D53" s="234"/>
      <c r="I53" s="366"/>
      <c r="J53" s="367"/>
      <c r="P53" s="280"/>
      <c r="Q53" s="281"/>
      <c r="R53" s="281"/>
      <c r="S53" s="281"/>
      <c r="T53" s="281"/>
      <c r="U53" s="281"/>
      <c r="W53" s="382"/>
      <c r="X53" s="382"/>
      <c r="Y53" s="382"/>
      <c r="Z53" s="382"/>
      <c r="AA53" s="382"/>
      <c r="AB53" s="382"/>
      <c r="AC53" s="382"/>
      <c r="AD53" s="280"/>
      <c r="AE53" s="280"/>
      <c r="AF53" s="280"/>
      <c r="AG53" s="280"/>
      <c r="AH53" s="280"/>
      <c r="AI53" s="383"/>
      <c r="AJ53" s="384"/>
      <c r="AK53" s="384"/>
      <c r="AL53" s="384"/>
      <c r="AM53" s="384"/>
      <c r="AN53" s="384"/>
      <c r="AO53" s="384"/>
      <c r="AP53" s="281"/>
      <c r="AQ53" s="281"/>
      <c r="AR53" s="281"/>
      <c r="AS53" s="281"/>
      <c r="AT53" s="283"/>
      <c r="AU53" s="281"/>
      <c r="AV53" s="281"/>
      <c r="AW53" s="281"/>
      <c r="AX53" s="281"/>
      <c r="AY53" s="281"/>
      <c r="AZ53" s="281"/>
      <c r="BA53" s="281"/>
      <c r="BB53" s="281"/>
      <c r="BC53" s="281"/>
      <c r="BD53" s="281"/>
      <c r="BE53" s="281"/>
      <c r="BF53" s="283"/>
      <c r="BG53" s="281"/>
      <c r="BH53" s="281"/>
      <c r="BI53" s="281"/>
      <c r="BJ53" s="281"/>
      <c r="BK53" s="281"/>
      <c r="BL53" s="281"/>
      <c r="BM53" s="281"/>
      <c r="BN53" s="281"/>
      <c r="BO53" s="281"/>
      <c r="BP53" s="281"/>
      <c r="BQ53" s="281"/>
      <c r="BR53" s="283"/>
      <c r="BS53" s="281"/>
      <c r="BT53" s="281"/>
      <c r="BU53" s="281"/>
      <c r="BV53" s="281"/>
      <c r="BW53" s="281"/>
      <c r="BX53" s="281"/>
      <c r="BY53" s="281"/>
      <c r="BZ53" s="281"/>
      <c r="CA53" s="281"/>
      <c r="CB53" s="281"/>
      <c r="CC53" s="281"/>
      <c r="CD53" s="283"/>
      <c r="CE53" s="281"/>
      <c r="CF53" s="281"/>
      <c r="CG53" s="281"/>
      <c r="CH53" s="281"/>
      <c r="CI53" s="281"/>
      <c r="CJ53" s="281"/>
      <c r="CK53" s="281"/>
      <c r="CL53" s="281"/>
      <c r="CM53" s="281"/>
      <c r="CN53" s="281"/>
      <c r="CO53" s="281"/>
      <c r="CP53" s="283"/>
    </row>
    <row r="54" spans="3:94" ht="21.5" customHeight="1" outlineLevel="1">
      <c r="D54" s="284" t="s">
        <v>195</v>
      </c>
      <c r="E54" s="234"/>
      <c r="F54" s="234"/>
      <c r="G54" s="234"/>
      <c r="H54" s="234"/>
      <c r="I54" s="366"/>
      <c r="J54" s="367"/>
      <c r="K54" s="234"/>
      <c r="L54" s="234"/>
      <c r="M54" s="234"/>
      <c r="N54" s="234"/>
      <c r="P54" s="285"/>
      <c r="Q54" s="286"/>
      <c r="R54" s="286"/>
      <c r="S54" s="286"/>
      <c r="T54" s="286"/>
      <c r="U54" s="286"/>
      <c r="W54" s="287"/>
      <c r="X54" s="287"/>
      <c r="Y54" s="287"/>
      <c r="Z54" s="287"/>
      <c r="AA54" s="287"/>
      <c r="AB54" s="287"/>
      <c r="AC54" s="287"/>
      <c r="AD54" s="287"/>
      <c r="AE54" s="287"/>
      <c r="AF54" s="287"/>
      <c r="AG54" s="287"/>
      <c r="AH54" s="287"/>
      <c r="AI54" s="288"/>
      <c r="AJ54" s="289"/>
      <c r="AK54" s="289"/>
      <c r="AL54" s="289"/>
      <c r="AM54" s="289"/>
      <c r="AN54" s="289"/>
      <c r="AO54" s="289"/>
      <c r="AP54" s="289"/>
      <c r="AQ54" s="289"/>
      <c r="AR54" s="289"/>
      <c r="AS54" s="289"/>
      <c r="AT54" s="290"/>
      <c r="AU54" s="289"/>
      <c r="AV54" s="289"/>
      <c r="AW54" s="289"/>
      <c r="AX54" s="289"/>
      <c r="AY54" s="289"/>
      <c r="AZ54" s="289"/>
      <c r="BA54" s="289"/>
      <c r="BB54" s="289"/>
      <c r="BC54" s="289"/>
      <c r="BD54" s="289"/>
      <c r="BE54" s="289"/>
      <c r="BF54" s="290"/>
      <c r="BG54" s="289"/>
      <c r="BH54" s="289"/>
      <c r="BI54" s="289"/>
      <c r="BJ54" s="289"/>
      <c r="BK54" s="289"/>
      <c r="BL54" s="289"/>
      <c r="BM54" s="289"/>
      <c r="BN54" s="289"/>
      <c r="BO54" s="289"/>
      <c r="BP54" s="289"/>
      <c r="BQ54" s="289"/>
      <c r="BR54" s="290"/>
      <c r="BS54" s="289"/>
      <c r="BT54" s="289"/>
      <c r="BU54" s="289"/>
      <c r="BV54" s="289"/>
      <c r="BW54" s="289"/>
      <c r="BX54" s="289"/>
      <c r="BY54" s="289"/>
      <c r="BZ54" s="289"/>
      <c r="CA54" s="289"/>
      <c r="CB54" s="289"/>
      <c r="CC54" s="289"/>
      <c r="CD54" s="290"/>
      <c r="CE54" s="289"/>
      <c r="CF54" s="289"/>
      <c r="CG54" s="289"/>
      <c r="CH54" s="289"/>
      <c r="CI54" s="289"/>
      <c r="CJ54" s="289"/>
      <c r="CK54" s="289"/>
      <c r="CL54" s="289"/>
      <c r="CM54" s="289"/>
      <c r="CN54" s="289"/>
      <c r="CO54" s="289"/>
      <c r="CP54" s="290"/>
    </row>
    <row r="55" spans="3:94" outlineLevel="1">
      <c r="D55" s="234"/>
      <c r="E55" s="385" t="s">
        <v>21</v>
      </c>
      <c r="F55" s="386" t="s">
        <v>175</v>
      </c>
      <c r="G55" s="386"/>
      <c r="H55" s="386"/>
      <c r="I55" s="366"/>
      <c r="J55" s="367"/>
      <c r="K55" s="257"/>
      <c r="L55" s="257"/>
      <c r="M55" s="257"/>
      <c r="N55" s="257"/>
      <c r="P55" s="256"/>
      <c r="Q55" s="348"/>
      <c r="R55" s="258"/>
      <c r="S55" s="258"/>
      <c r="T55" s="258"/>
      <c r="U55" s="258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65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60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60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60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60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60"/>
    </row>
    <row r="56" spans="3:94" outlineLevel="1">
      <c r="D56" s="234"/>
      <c r="E56" s="510" t="s">
        <v>20</v>
      </c>
      <c r="F56" s="511">
        <v>130000</v>
      </c>
      <c r="G56" s="386"/>
      <c r="H56" s="386"/>
      <c r="I56" s="366"/>
      <c r="J56" s="367"/>
      <c r="K56" s="387"/>
      <c r="L56" s="387"/>
      <c r="M56" s="387"/>
      <c r="N56" s="387"/>
      <c r="P56" s="366"/>
      <c r="Q56" s="388">
        <f>IFERROR(SUMIF($12:$12,Q$10,56:56),"")</f>
        <v>2</v>
      </c>
      <c r="R56" s="388">
        <f t="shared" ref="R56:U67" si="81">IFERROR(SUMIF($12:$12,R$10,56:56),"")</f>
        <v>4</v>
      </c>
      <c r="S56" s="388">
        <f t="shared" si="81"/>
        <v>7</v>
      </c>
      <c r="T56" s="388">
        <f t="shared" si="81"/>
        <v>9</v>
      </c>
      <c r="U56" s="388">
        <f t="shared" si="81"/>
        <v>10</v>
      </c>
      <c r="V56" s="387" t="str">
        <f t="shared" ref="V56:V63" si="82">IFERROR(AVERAGEIF($11:$11,V$10,56:56),"")</f>
        <v/>
      </c>
      <c r="W56" s="285">
        <v>0</v>
      </c>
      <c r="X56" s="285">
        <v>0</v>
      </c>
      <c r="Y56" s="285">
        <v>0</v>
      </c>
      <c r="Z56" s="285">
        <v>0</v>
      </c>
      <c r="AA56" s="285">
        <v>0</v>
      </c>
      <c r="AB56" s="285">
        <v>0</v>
      </c>
      <c r="AC56" s="285">
        <v>0</v>
      </c>
      <c r="AD56" s="285">
        <v>0</v>
      </c>
      <c r="AE56" s="285">
        <v>0</v>
      </c>
      <c r="AF56" s="285">
        <v>0</v>
      </c>
      <c r="AG56" s="285">
        <v>0</v>
      </c>
      <c r="AH56" s="285">
        <v>0</v>
      </c>
      <c r="AI56" s="520">
        <v>2</v>
      </c>
      <c r="AJ56" s="521">
        <f t="shared" ref="AJ56:AO56" si="83">AI56</f>
        <v>2</v>
      </c>
      <c r="AK56" s="521">
        <f t="shared" si="83"/>
        <v>2</v>
      </c>
      <c r="AL56" s="521">
        <f t="shared" si="83"/>
        <v>2</v>
      </c>
      <c r="AM56" s="521">
        <f t="shared" si="83"/>
        <v>2</v>
      </c>
      <c r="AN56" s="521">
        <f t="shared" si="83"/>
        <v>2</v>
      </c>
      <c r="AO56" s="521">
        <f t="shared" si="83"/>
        <v>2</v>
      </c>
      <c r="AP56" s="521">
        <v>2</v>
      </c>
      <c r="AQ56" s="521">
        <v>2</v>
      </c>
      <c r="AR56" s="521">
        <v>2</v>
      </c>
      <c r="AS56" s="521">
        <v>2</v>
      </c>
      <c r="AT56" s="522">
        <v>2</v>
      </c>
      <c r="AU56" s="521">
        <v>3</v>
      </c>
      <c r="AV56" s="521">
        <v>3</v>
      </c>
      <c r="AW56" s="521">
        <v>4</v>
      </c>
      <c r="AX56" s="521">
        <v>4</v>
      </c>
      <c r="AY56" s="521">
        <v>4</v>
      </c>
      <c r="AZ56" s="521">
        <v>4</v>
      </c>
      <c r="BA56" s="521">
        <v>4</v>
      </c>
      <c r="BB56" s="521">
        <v>4</v>
      </c>
      <c r="BC56" s="521">
        <v>4</v>
      </c>
      <c r="BD56" s="521">
        <v>4</v>
      </c>
      <c r="BE56" s="521">
        <v>4</v>
      </c>
      <c r="BF56" s="522">
        <v>4</v>
      </c>
      <c r="BG56" s="521">
        <v>4</v>
      </c>
      <c r="BH56" s="521">
        <v>4</v>
      </c>
      <c r="BI56" s="521">
        <v>6</v>
      </c>
      <c r="BJ56" s="521">
        <v>6</v>
      </c>
      <c r="BK56" s="521">
        <v>6</v>
      </c>
      <c r="BL56" s="521">
        <v>6</v>
      </c>
      <c r="BM56" s="521">
        <f>+BL56+1</f>
        <v>7</v>
      </c>
      <c r="BN56" s="521">
        <f>+BM56</f>
        <v>7</v>
      </c>
      <c r="BO56" s="521">
        <f t="shared" ref="BO56:CP56" si="84">+BN56</f>
        <v>7</v>
      </c>
      <c r="BP56" s="521">
        <f t="shared" si="84"/>
        <v>7</v>
      </c>
      <c r="BQ56" s="521">
        <f t="shared" si="84"/>
        <v>7</v>
      </c>
      <c r="BR56" s="522">
        <f t="shared" si="84"/>
        <v>7</v>
      </c>
      <c r="BS56" s="521">
        <f t="shared" si="84"/>
        <v>7</v>
      </c>
      <c r="BT56" s="521">
        <f t="shared" si="84"/>
        <v>7</v>
      </c>
      <c r="BU56" s="521">
        <f t="shared" si="84"/>
        <v>7</v>
      </c>
      <c r="BV56" s="521">
        <f t="shared" si="84"/>
        <v>7</v>
      </c>
      <c r="BW56" s="521">
        <f t="shared" si="84"/>
        <v>7</v>
      </c>
      <c r="BX56" s="521">
        <f t="shared" si="84"/>
        <v>7</v>
      </c>
      <c r="BY56" s="521">
        <v>8</v>
      </c>
      <c r="BZ56" s="521">
        <f t="shared" si="84"/>
        <v>8</v>
      </c>
      <c r="CA56" s="521">
        <f t="shared" si="84"/>
        <v>8</v>
      </c>
      <c r="CB56" s="521">
        <f t="shared" si="84"/>
        <v>8</v>
      </c>
      <c r="CC56" s="521">
        <v>9</v>
      </c>
      <c r="CD56" s="522">
        <f t="shared" si="84"/>
        <v>9</v>
      </c>
      <c r="CE56" s="521">
        <f t="shared" si="84"/>
        <v>9</v>
      </c>
      <c r="CF56" s="521">
        <f t="shared" si="84"/>
        <v>9</v>
      </c>
      <c r="CG56" s="521">
        <f t="shared" si="84"/>
        <v>9</v>
      </c>
      <c r="CH56" s="521">
        <f t="shared" si="84"/>
        <v>9</v>
      </c>
      <c r="CI56" s="521">
        <v>10</v>
      </c>
      <c r="CJ56" s="521">
        <f t="shared" si="84"/>
        <v>10</v>
      </c>
      <c r="CK56" s="521">
        <f t="shared" si="84"/>
        <v>10</v>
      </c>
      <c r="CL56" s="521">
        <f t="shared" si="84"/>
        <v>10</v>
      </c>
      <c r="CM56" s="521">
        <f t="shared" si="84"/>
        <v>10</v>
      </c>
      <c r="CN56" s="521">
        <f t="shared" si="84"/>
        <v>10</v>
      </c>
      <c r="CO56" s="521">
        <f t="shared" si="84"/>
        <v>10</v>
      </c>
      <c r="CP56" s="522">
        <f t="shared" si="84"/>
        <v>10</v>
      </c>
    </row>
    <row r="57" spans="3:94" outlineLevel="1">
      <c r="D57" s="234"/>
      <c r="E57" s="510" t="s">
        <v>316</v>
      </c>
      <c r="F57" s="511">
        <v>175000</v>
      </c>
      <c r="G57" s="386"/>
      <c r="H57" s="386"/>
      <c r="I57" s="366"/>
      <c r="J57" s="367"/>
      <c r="K57" s="387"/>
      <c r="L57" s="387"/>
      <c r="M57" s="387"/>
      <c r="N57" s="387"/>
      <c r="P57" s="366"/>
      <c r="Q57" s="388">
        <f t="shared" ref="Q57:Q67" si="85">IFERROR(SUMIF($12:$12,Q$10,57:57),"")</f>
        <v>1</v>
      </c>
      <c r="R57" s="388">
        <f t="shared" si="81"/>
        <v>5</v>
      </c>
      <c r="S57" s="388">
        <f t="shared" si="81"/>
        <v>15</v>
      </c>
      <c r="T57" s="388">
        <f t="shared" si="81"/>
        <v>28</v>
      </c>
      <c r="U57" s="388">
        <f t="shared" si="81"/>
        <v>46</v>
      </c>
      <c r="V57" s="387" t="str">
        <f t="shared" si="82"/>
        <v/>
      </c>
      <c r="W57" s="285">
        <v>0</v>
      </c>
      <c r="X57" s="285">
        <v>0</v>
      </c>
      <c r="Y57" s="285">
        <v>0</v>
      </c>
      <c r="Z57" s="285">
        <v>0</v>
      </c>
      <c r="AA57" s="285">
        <v>0</v>
      </c>
      <c r="AB57" s="285">
        <v>0</v>
      </c>
      <c r="AC57" s="285">
        <v>0</v>
      </c>
      <c r="AD57" s="285">
        <v>0</v>
      </c>
      <c r="AE57" s="285">
        <v>0</v>
      </c>
      <c r="AF57" s="285">
        <v>0</v>
      </c>
      <c r="AG57" s="285">
        <v>0</v>
      </c>
      <c r="AH57" s="285">
        <v>0</v>
      </c>
      <c r="AI57" s="520">
        <v>0</v>
      </c>
      <c r="AJ57" s="521">
        <v>0</v>
      </c>
      <c r="AK57" s="521">
        <v>0</v>
      </c>
      <c r="AL57" s="521">
        <v>0</v>
      </c>
      <c r="AM57" s="521">
        <v>0</v>
      </c>
      <c r="AN57" s="521">
        <v>0</v>
      </c>
      <c r="AO57" s="521">
        <v>0</v>
      </c>
      <c r="AP57" s="521">
        <v>0</v>
      </c>
      <c r="AQ57" s="521">
        <v>0</v>
      </c>
      <c r="AR57" s="521">
        <f>AQ57</f>
        <v>0</v>
      </c>
      <c r="AS57" s="521">
        <v>1</v>
      </c>
      <c r="AT57" s="522">
        <v>1</v>
      </c>
      <c r="AU57" s="521">
        <v>1</v>
      </c>
      <c r="AV57" s="521">
        <v>2</v>
      </c>
      <c r="AW57" s="521">
        <v>2</v>
      </c>
      <c r="AX57" s="521">
        <v>2</v>
      </c>
      <c r="AY57" s="521">
        <v>3</v>
      </c>
      <c r="AZ57" s="521">
        <v>4</v>
      </c>
      <c r="BA57" s="521">
        <f>AZ57</f>
        <v>4</v>
      </c>
      <c r="BB57" s="521">
        <f t="shared" ref="BB57:CP57" si="86">BA57</f>
        <v>4</v>
      </c>
      <c r="BC57" s="521">
        <f t="shared" si="86"/>
        <v>4</v>
      </c>
      <c r="BD57" s="521">
        <f t="shared" si="86"/>
        <v>4</v>
      </c>
      <c r="BE57" s="521">
        <v>5</v>
      </c>
      <c r="BF57" s="522">
        <f t="shared" si="86"/>
        <v>5</v>
      </c>
      <c r="BG57" s="521">
        <f t="shared" si="86"/>
        <v>5</v>
      </c>
      <c r="BH57" s="521">
        <f>+BG57+1</f>
        <v>6</v>
      </c>
      <c r="BI57" s="521">
        <f t="shared" ref="BI57:BN57" si="87">+BH57+1</f>
        <v>7</v>
      </c>
      <c r="BJ57" s="521">
        <f t="shared" si="87"/>
        <v>8</v>
      </c>
      <c r="BK57" s="521">
        <f t="shared" si="87"/>
        <v>9</v>
      </c>
      <c r="BL57" s="521">
        <f t="shared" si="87"/>
        <v>10</v>
      </c>
      <c r="BM57" s="521">
        <f t="shared" si="87"/>
        <v>11</v>
      </c>
      <c r="BN57" s="521">
        <f t="shared" si="87"/>
        <v>12</v>
      </c>
      <c r="BO57" s="521">
        <f>BN57+1</f>
        <v>13</v>
      </c>
      <c r="BP57" s="521">
        <f>BO57+1</f>
        <v>14</v>
      </c>
      <c r="BQ57" s="521">
        <f>BP57+1</f>
        <v>15</v>
      </c>
      <c r="BR57" s="522">
        <f t="shared" si="86"/>
        <v>15</v>
      </c>
      <c r="BS57" s="521">
        <f t="shared" si="86"/>
        <v>15</v>
      </c>
      <c r="BT57" s="521">
        <f t="shared" si="86"/>
        <v>15</v>
      </c>
      <c r="BU57" s="521">
        <f t="shared" ref="BU57:BY57" si="88">BT57+1</f>
        <v>16</v>
      </c>
      <c r="BV57" s="521">
        <f t="shared" si="88"/>
        <v>17</v>
      </c>
      <c r="BW57" s="521">
        <f t="shared" si="88"/>
        <v>18</v>
      </c>
      <c r="BX57" s="521">
        <f t="shared" si="88"/>
        <v>19</v>
      </c>
      <c r="BY57" s="521">
        <f t="shared" si="88"/>
        <v>20</v>
      </c>
      <c r="BZ57" s="521">
        <f>+BY57+2</f>
        <v>22</v>
      </c>
      <c r="CA57" s="521">
        <f t="shared" ref="CA57:CC57" si="89">+BZ57+2</f>
        <v>24</v>
      </c>
      <c r="CB57" s="521">
        <f t="shared" si="89"/>
        <v>26</v>
      </c>
      <c r="CC57" s="521">
        <f t="shared" si="89"/>
        <v>28</v>
      </c>
      <c r="CD57" s="522">
        <f t="shared" si="86"/>
        <v>28</v>
      </c>
      <c r="CE57" s="521">
        <f t="shared" si="86"/>
        <v>28</v>
      </c>
      <c r="CF57" s="521">
        <f t="shared" ref="CF57:CN57" si="90">+CE57+2</f>
        <v>30</v>
      </c>
      <c r="CG57" s="521">
        <f t="shared" si="90"/>
        <v>32</v>
      </c>
      <c r="CH57" s="521">
        <f t="shared" si="90"/>
        <v>34</v>
      </c>
      <c r="CI57" s="521">
        <f t="shared" si="90"/>
        <v>36</v>
      </c>
      <c r="CJ57" s="521">
        <f t="shared" si="90"/>
        <v>38</v>
      </c>
      <c r="CK57" s="521">
        <f t="shared" si="90"/>
        <v>40</v>
      </c>
      <c r="CL57" s="521">
        <f t="shared" si="90"/>
        <v>42</v>
      </c>
      <c r="CM57" s="521">
        <f t="shared" si="90"/>
        <v>44</v>
      </c>
      <c r="CN57" s="521">
        <f t="shared" si="90"/>
        <v>46</v>
      </c>
      <c r="CO57" s="521">
        <f t="shared" si="86"/>
        <v>46</v>
      </c>
      <c r="CP57" s="522">
        <f t="shared" si="86"/>
        <v>46</v>
      </c>
    </row>
    <row r="58" spans="3:94" outlineLevel="1">
      <c r="D58" s="234"/>
      <c r="E58" s="510" t="s">
        <v>159</v>
      </c>
      <c r="F58" s="511">
        <v>150000</v>
      </c>
      <c r="G58" s="386"/>
      <c r="H58" s="386"/>
      <c r="I58" s="366"/>
      <c r="J58" s="367"/>
      <c r="K58" s="387"/>
      <c r="L58" s="387"/>
      <c r="M58" s="387"/>
      <c r="N58" s="387"/>
      <c r="P58" s="366"/>
      <c r="Q58" s="388">
        <f t="shared" si="85"/>
        <v>6</v>
      </c>
      <c r="R58" s="388">
        <f t="shared" si="81"/>
        <v>6</v>
      </c>
      <c r="S58" s="388">
        <f t="shared" si="81"/>
        <v>6</v>
      </c>
      <c r="T58" s="388">
        <f t="shared" si="81"/>
        <v>9</v>
      </c>
      <c r="U58" s="388">
        <f t="shared" si="81"/>
        <v>11</v>
      </c>
      <c r="V58" s="387" t="str">
        <f t="shared" si="82"/>
        <v/>
      </c>
      <c r="W58" s="285">
        <v>0</v>
      </c>
      <c r="X58" s="285">
        <v>0</v>
      </c>
      <c r="Y58" s="285">
        <v>0</v>
      </c>
      <c r="Z58" s="285">
        <v>0</v>
      </c>
      <c r="AA58" s="285">
        <v>0</v>
      </c>
      <c r="AB58" s="285">
        <v>0</v>
      </c>
      <c r="AC58" s="285">
        <v>0</v>
      </c>
      <c r="AD58" s="285">
        <v>0</v>
      </c>
      <c r="AE58" s="285">
        <v>0</v>
      </c>
      <c r="AF58" s="285">
        <v>0</v>
      </c>
      <c r="AG58" s="285">
        <v>0</v>
      </c>
      <c r="AH58" s="285">
        <v>0</v>
      </c>
      <c r="AI58" s="520">
        <v>0</v>
      </c>
      <c r="AJ58" s="521">
        <v>0</v>
      </c>
      <c r="AK58" s="521">
        <v>0</v>
      </c>
      <c r="AL58" s="521">
        <v>0</v>
      </c>
      <c r="AM58" s="521">
        <v>0</v>
      </c>
      <c r="AN58" s="521">
        <v>0</v>
      </c>
      <c r="AO58" s="521">
        <v>0</v>
      </c>
      <c r="AP58" s="521">
        <v>3</v>
      </c>
      <c r="AQ58" s="521">
        <v>4</v>
      </c>
      <c r="AR58" s="521">
        <v>6</v>
      </c>
      <c r="AS58" s="521">
        <v>6</v>
      </c>
      <c r="AT58" s="522">
        <v>6</v>
      </c>
      <c r="AU58" s="521">
        <v>6</v>
      </c>
      <c r="AV58" s="521">
        <v>6</v>
      </c>
      <c r="AW58" s="521">
        <v>6</v>
      </c>
      <c r="AX58" s="521">
        <v>6</v>
      </c>
      <c r="AY58" s="521">
        <v>6</v>
      </c>
      <c r="AZ58" s="521">
        <v>6</v>
      </c>
      <c r="BA58" s="521">
        <v>6</v>
      </c>
      <c r="BB58" s="521">
        <v>6</v>
      </c>
      <c r="BC58" s="521">
        <v>6</v>
      </c>
      <c r="BD58" s="521">
        <v>6</v>
      </c>
      <c r="BE58" s="521">
        <v>6</v>
      </c>
      <c r="BF58" s="522">
        <v>6</v>
      </c>
      <c r="BG58" s="521">
        <v>6</v>
      </c>
      <c r="BH58" s="521">
        <v>6</v>
      </c>
      <c r="BI58" s="521">
        <v>6</v>
      </c>
      <c r="BJ58" s="521">
        <v>6</v>
      </c>
      <c r="BK58" s="521">
        <v>6</v>
      </c>
      <c r="BL58" s="521">
        <v>6</v>
      </c>
      <c r="BM58" s="521">
        <v>6</v>
      </c>
      <c r="BN58" s="521">
        <v>6</v>
      </c>
      <c r="BO58" s="521">
        <v>6</v>
      </c>
      <c r="BP58" s="521">
        <v>6</v>
      </c>
      <c r="BQ58" s="521">
        <v>6</v>
      </c>
      <c r="BR58" s="522">
        <v>6</v>
      </c>
      <c r="BS58" s="521">
        <v>6</v>
      </c>
      <c r="BT58" s="521">
        <v>6</v>
      </c>
      <c r="BU58" s="521">
        <v>6</v>
      </c>
      <c r="BV58" s="521">
        <v>6</v>
      </c>
      <c r="BW58" s="521">
        <f t="shared" ref="BB58:CP61" si="91">BV58</f>
        <v>6</v>
      </c>
      <c r="BX58" s="521">
        <f t="shared" si="91"/>
        <v>6</v>
      </c>
      <c r="BY58" s="521">
        <f t="shared" si="91"/>
        <v>6</v>
      </c>
      <c r="BZ58" s="521">
        <f t="shared" si="91"/>
        <v>6</v>
      </c>
      <c r="CA58" s="521">
        <f>+BZ58+1</f>
        <v>7</v>
      </c>
      <c r="CB58" s="521">
        <f t="shared" ref="CB58:CC60" si="92">+CA58+1</f>
        <v>8</v>
      </c>
      <c r="CC58" s="521">
        <f t="shared" si="92"/>
        <v>9</v>
      </c>
      <c r="CD58" s="522">
        <f t="shared" si="91"/>
        <v>9</v>
      </c>
      <c r="CE58" s="521">
        <f t="shared" si="91"/>
        <v>9</v>
      </c>
      <c r="CF58" s="521">
        <f t="shared" si="91"/>
        <v>9</v>
      </c>
      <c r="CG58" s="521">
        <f t="shared" si="91"/>
        <v>9</v>
      </c>
      <c r="CH58" s="521">
        <f t="shared" si="91"/>
        <v>9</v>
      </c>
      <c r="CI58" s="521">
        <f t="shared" si="91"/>
        <v>9</v>
      </c>
      <c r="CJ58" s="521">
        <f t="shared" ref="CI58:CJ60" si="93">+CI58+1</f>
        <v>10</v>
      </c>
      <c r="CK58" s="521">
        <f t="shared" si="91"/>
        <v>10</v>
      </c>
      <c r="CL58" s="521">
        <f t="shared" si="91"/>
        <v>10</v>
      </c>
      <c r="CM58" s="521">
        <f t="shared" si="91"/>
        <v>10</v>
      </c>
      <c r="CN58" s="521">
        <f t="shared" ref="CM58:CN60" si="94">+CM58+1</f>
        <v>11</v>
      </c>
      <c r="CO58" s="521">
        <f t="shared" si="91"/>
        <v>11</v>
      </c>
      <c r="CP58" s="522">
        <f t="shared" si="91"/>
        <v>11</v>
      </c>
    </row>
    <row r="59" spans="3:94" outlineLevel="1">
      <c r="D59" s="234"/>
      <c r="E59" s="510" t="s">
        <v>317</v>
      </c>
      <c r="F59" s="511">
        <v>95000</v>
      </c>
      <c r="G59" s="386"/>
      <c r="H59" s="386"/>
      <c r="I59" s="366"/>
      <c r="J59" s="367"/>
      <c r="K59" s="387"/>
      <c r="L59" s="387"/>
      <c r="M59" s="387"/>
      <c r="N59" s="387"/>
      <c r="P59" s="366"/>
      <c r="Q59" s="388">
        <f t="shared" si="85"/>
        <v>1</v>
      </c>
      <c r="R59" s="388">
        <f t="shared" si="81"/>
        <v>2</v>
      </c>
      <c r="S59" s="388">
        <f t="shared" si="81"/>
        <v>4</v>
      </c>
      <c r="T59" s="388">
        <f t="shared" si="81"/>
        <v>10</v>
      </c>
      <c r="U59" s="388">
        <f t="shared" si="81"/>
        <v>15</v>
      </c>
      <c r="V59" s="387" t="str">
        <f t="shared" si="82"/>
        <v/>
      </c>
      <c r="W59" s="285">
        <v>0</v>
      </c>
      <c r="X59" s="285">
        <v>0</v>
      </c>
      <c r="Y59" s="285">
        <v>0</v>
      </c>
      <c r="Z59" s="285">
        <v>0</v>
      </c>
      <c r="AA59" s="285">
        <v>0</v>
      </c>
      <c r="AB59" s="285">
        <v>0</v>
      </c>
      <c r="AC59" s="285">
        <v>0</v>
      </c>
      <c r="AD59" s="285">
        <v>0</v>
      </c>
      <c r="AE59" s="285">
        <v>0</v>
      </c>
      <c r="AF59" s="285">
        <v>0</v>
      </c>
      <c r="AG59" s="285">
        <v>0</v>
      </c>
      <c r="AH59" s="285">
        <v>0</v>
      </c>
      <c r="AI59" s="520">
        <v>0</v>
      </c>
      <c r="AJ59" s="521">
        <v>0</v>
      </c>
      <c r="AK59" s="521">
        <v>0</v>
      </c>
      <c r="AL59" s="521">
        <v>0</v>
      </c>
      <c r="AM59" s="521">
        <v>0</v>
      </c>
      <c r="AN59" s="521">
        <v>0</v>
      </c>
      <c r="AO59" s="521">
        <v>0</v>
      </c>
      <c r="AP59" s="521">
        <v>1</v>
      </c>
      <c r="AQ59" s="521">
        <v>1</v>
      </c>
      <c r="AR59" s="521">
        <v>1</v>
      </c>
      <c r="AS59" s="521">
        <v>1</v>
      </c>
      <c r="AT59" s="522">
        <v>1</v>
      </c>
      <c r="AU59" s="521">
        <v>1</v>
      </c>
      <c r="AV59" s="521">
        <v>1</v>
      </c>
      <c r="AW59" s="521">
        <v>1</v>
      </c>
      <c r="AX59" s="521">
        <v>2</v>
      </c>
      <c r="AY59" s="521">
        <v>2</v>
      </c>
      <c r="AZ59" s="521">
        <v>2</v>
      </c>
      <c r="BA59" s="521">
        <v>2</v>
      </c>
      <c r="BB59" s="521">
        <v>2</v>
      </c>
      <c r="BC59" s="521">
        <v>2</v>
      </c>
      <c r="BD59" s="521">
        <v>2</v>
      </c>
      <c r="BE59" s="521">
        <v>2</v>
      </c>
      <c r="BF59" s="522">
        <v>2</v>
      </c>
      <c r="BG59" s="521">
        <v>2</v>
      </c>
      <c r="BH59" s="521">
        <v>2</v>
      </c>
      <c r="BI59" s="521">
        <v>2</v>
      </c>
      <c r="BJ59" s="521">
        <v>2</v>
      </c>
      <c r="BK59" s="521">
        <v>2</v>
      </c>
      <c r="BL59" s="521">
        <v>2</v>
      </c>
      <c r="BM59" s="521">
        <v>2</v>
      </c>
      <c r="BN59" s="521">
        <v>2</v>
      </c>
      <c r="BO59" s="521">
        <v>2</v>
      </c>
      <c r="BP59" s="521">
        <v>2</v>
      </c>
      <c r="BQ59" s="521">
        <v>4</v>
      </c>
      <c r="BR59" s="522">
        <f t="shared" ref="BR59:CP59" si="95">+BQ59</f>
        <v>4</v>
      </c>
      <c r="BS59" s="521">
        <f t="shared" si="95"/>
        <v>4</v>
      </c>
      <c r="BT59" s="521">
        <f t="shared" si="95"/>
        <v>4</v>
      </c>
      <c r="BU59" s="521">
        <f t="shared" si="95"/>
        <v>4</v>
      </c>
      <c r="BV59" s="521">
        <f t="shared" si="95"/>
        <v>4</v>
      </c>
      <c r="BW59" s="521">
        <f t="shared" si="95"/>
        <v>4</v>
      </c>
      <c r="BX59" s="521">
        <f t="shared" si="95"/>
        <v>4</v>
      </c>
      <c r="BY59" s="521">
        <v>10</v>
      </c>
      <c r="BZ59" s="521">
        <f t="shared" si="95"/>
        <v>10</v>
      </c>
      <c r="CA59" s="521">
        <f t="shared" si="95"/>
        <v>10</v>
      </c>
      <c r="CB59" s="521">
        <f t="shared" si="95"/>
        <v>10</v>
      </c>
      <c r="CC59" s="521">
        <f t="shared" si="95"/>
        <v>10</v>
      </c>
      <c r="CD59" s="522">
        <f t="shared" si="95"/>
        <v>10</v>
      </c>
      <c r="CE59" s="521">
        <v>15</v>
      </c>
      <c r="CF59" s="521">
        <f t="shared" si="95"/>
        <v>15</v>
      </c>
      <c r="CG59" s="521">
        <f t="shared" si="95"/>
        <v>15</v>
      </c>
      <c r="CH59" s="521">
        <f t="shared" si="95"/>
        <v>15</v>
      </c>
      <c r="CI59" s="521">
        <f t="shared" si="95"/>
        <v>15</v>
      </c>
      <c r="CJ59" s="521">
        <f t="shared" si="95"/>
        <v>15</v>
      </c>
      <c r="CK59" s="521">
        <f t="shared" si="95"/>
        <v>15</v>
      </c>
      <c r="CL59" s="521">
        <f t="shared" si="95"/>
        <v>15</v>
      </c>
      <c r="CM59" s="521">
        <f t="shared" si="95"/>
        <v>15</v>
      </c>
      <c r="CN59" s="521">
        <f t="shared" si="95"/>
        <v>15</v>
      </c>
      <c r="CO59" s="521">
        <f t="shared" si="95"/>
        <v>15</v>
      </c>
      <c r="CP59" s="522">
        <f t="shared" si="95"/>
        <v>15</v>
      </c>
    </row>
    <row r="60" spans="3:94" outlineLevel="1">
      <c r="D60" s="234"/>
      <c r="E60" s="510" t="s">
        <v>131</v>
      </c>
      <c r="F60" s="511">
        <v>75000</v>
      </c>
      <c r="G60" s="386"/>
      <c r="H60" s="386"/>
      <c r="I60" s="366"/>
      <c r="J60" s="367"/>
      <c r="K60" s="387"/>
      <c r="L60" s="387"/>
      <c r="M60" s="387"/>
      <c r="N60" s="387"/>
      <c r="P60" s="366"/>
      <c r="Q60" s="388">
        <f t="shared" si="85"/>
        <v>0</v>
      </c>
      <c r="R60" s="388">
        <f t="shared" si="81"/>
        <v>3</v>
      </c>
      <c r="S60" s="388">
        <f t="shared" si="81"/>
        <v>4</v>
      </c>
      <c r="T60" s="388">
        <f t="shared" si="81"/>
        <v>10</v>
      </c>
      <c r="U60" s="388">
        <f t="shared" si="81"/>
        <v>16</v>
      </c>
      <c r="V60" s="387" t="str">
        <f t="shared" si="82"/>
        <v/>
      </c>
      <c r="W60" s="285">
        <v>0</v>
      </c>
      <c r="X60" s="285">
        <v>0</v>
      </c>
      <c r="Y60" s="285">
        <v>0</v>
      </c>
      <c r="Z60" s="285">
        <v>0</v>
      </c>
      <c r="AA60" s="285">
        <v>0</v>
      </c>
      <c r="AB60" s="285">
        <v>0</v>
      </c>
      <c r="AC60" s="285">
        <v>0</v>
      </c>
      <c r="AD60" s="285">
        <v>0</v>
      </c>
      <c r="AE60" s="285">
        <v>0</v>
      </c>
      <c r="AF60" s="285">
        <v>0</v>
      </c>
      <c r="AG60" s="285">
        <v>0</v>
      </c>
      <c r="AH60" s="285">
        <v>0</v>
      </c>
      <c r="AI60" s="520">
        <v>0</v>
      </c>
      <c r="AJ60" s="521">
        <v>0</v>
      </c>
      <c r="AK60" s="521">
        <v>0</v>
      </c>
      <c r="AL60" s="521">
        <v>0</v>
      </c>
      <c r="AM60" s="521">
        <v>0</v>
      </c>
      <c r="AN60" s="521">
        <v>0</v>
      </c>
      <c r="AO60" s="521">
        <v>0</v>
      </c>
      <c r="AP60" s="521">
        <v>0</v>
      </c>
      <c r="AQ60" s="521">
        <v>0</v>
      </c>
      <c r="AR60" s="521">
        <v>0</v>
      </c>
      <c r="AS60" s="521">
        <v>0</v>
      </c>
      <c r="AT60" s="522">
        <v>0</v>
      </c>
      <c r="AU60" s="521">
        <v>0</v>
      </c>
      <c r="AV60" s="521">
        <v>0</v>
      </c>
      <c r="AW60" s="521">
        <v>0</v>
      </c>
      <c r="AX60" s="521">
        <v>0</v>
      </c>
      <c r="AY60" s="521">
        <v>0</v>
      </c>
      <c r="AZ60" s="521">
        <v>3</v>
      </c>
      <c r="BA60" s="521">
        <f>AZ60</f>
        <v>3</v>
      </c>
      <c r="BB60" s="521">
        <f t="shared" si="91"/>
        <v>3</v>
      </c>
      <c r="BC60" s="521">
        <f t="shared" si="91"/>
        <v>3</v>
      </c>
      <c r="BD60" s="521">
        <f t="shared" si="91"/>
        <v>3</v>
      </c>
      <c r="BE60" s="521">
        <f t="shared" si="91"/>
        <v>3</v>
      </c>
      <c r="BF60" s="522">
        <f t="shared" si="91"/>
        <v>3</v>
      </c>
      <c r="BG60" s="521">
        <f t="shared" si="91"/>
        <v>3</v>
      </c>
      <c r="BH60" s="521">
        <f t="shared" si="91"/>
        <v>3</v>
      </c>
      <c r="BI60" s="521">
        <f t="shared" si="91"/>
        <v>3</v>
      </c>
      <c r="BJ60" s="521">
        <f t="shared" si="91"/>
        <v>3</v>
      </c>
      <c r="BK60" s="521">
        <f t="shared" si="91"/>
        <v>3</v>
      </c>
      <c r="BL60" s="521">
        <f t="shared" si="91"/>
        <v>3</v>
      </c>
      <c r="BM60" s="521">
        <f t="shared" si="91"/>
        <v>3</v>
      </c>
      <c r="BN60" s="521">
        <f t="shared" si="91"/>
        <v>3</v>
      </c>
      <c r="BO60" s="521">
        <v>4</v>
      </c>
      <c r="BP60" s="521">
        <f t="shared" si="91"/>
        <v>4</v>
      </c>
      <c r="BQ60" s="521">
        <f t="shared" si="91"/>
        <v>4</v>
      </c>
      <c r="BR60" s="522">
        <f t="shared" si="91"/>
        <v>4</v>
      </c>
      <c r="BS60" s="521">
        <f t="shared" si="91"/>
        <v>4</v>
      </c>
      <c r="BT60" s="521">
        <f>+BS60+1</f>
        <v>5</v>
      </c>
      <c r="BU60" s="521">
        <f t="shared" ref="BU60:BV60" si="96">+BT60+1</f>
        <v>6</v>
      </c>
      <c r="BV60" s="521">
        <f t="shared" si="96"/>
        <v>7</v>
      </c>
      <c r="BW60" s="521">
        <f t="shared" si="91"/>
        <v>7</v>
      </c>
      <c r="BX60" s="521">
        <f t="shared" si="91"/>
        <v>7</v>
      </c>
      <c r="BY60" s="521">
        <f t="shared" si="91"/>
        <v>7</v>
      </c>
      <c r="BZ60" s="521">
        <f t="shared" si="91"/>
        <v>7</v>
      </c>
      <c r="CA60" s="521">
        <f>+BZ60+1</f>
        <v>8</v>
      </c>
      <c r="CB60" s="521">
        <f t="shared" si="92"/>
        <v>9</v>
      </c>
      <c r="CC60" s="521">
        <f t="shared" si="92"/>
        <v>10</v>
      </c>
      <c r="CD60" s="522">
        <f t="shared" si="91"/>
        <v>10</v>
      </c>
      <c r="CE60" s="521">
        <f t="shared" si="91"/>
        <v>10</v>
      </c>
      <c r="CF60" s="521">
        <f t="shared" si="91"/>
        <v>10</v>
      </c>
      <c r="CG60" s="521">
        <f t="shared" si="91"/>
        <v>10</v>
      </c>
      <c r="CH60" s="521">
        <f>+CG60+1</f>
        <v>11</v>
      </c>
      <c r="CI60" s="521">
        <f t="shared" si="93"/>
        <v>12</v>
      </c>
      <c r="CJ60" s="521">
        <f t="shared" si="93"/>
        <v>13</v>
      </c>
      <c r="CK60" s="521">
        <f t="shared" si="91"/>
        <v>13</v>
      </c>
      <c r="CL60" s="521">
        <f>+CK60+1</f>
        <v>14</v>
      </c>
      <c r="CM60" s="521">
        <f t="shared" si="94"/>
        <v>15</v>
      </c>
      <c r="CN60" s="521">
        <f t="shared" si="94"/>
        <v>16</v>
      </c>
      <c r="CO60" s="521">
        <f t="shared" si="91"/>
        <v>16</v>
      </c>
      <c r="CP60" s="522">
        <f t="shared" si="91"/>
        <v>16</v>
      </c>
    </row>
    <row r="61" spans="3:94" outlineLevel="1">
      <c r="D61" s="234"/>
      <c r="E61" s="510" t="s">
        <v>17</v>
      </c>
      <c r="F61" s="511">
        <v>175000</v>
      </c>
      <c r="G61" s="386"/>
      <c r="H61" s="386"/>
      <c r="I61" s="366"/>
      <c r="J61" s="367"/>
      <c r="K61" s="387"/>
      <c r="L61" s="387"/>
      <c r="M61" s="387"/>
      <c r="N61" s="387"/>
      <c r="P61" s="366"/>
      <c r="Q61" s="388">
        <f t="shared" si="85"/>
        <v>1</v>
      </c>
      <c r="R61" s="388">
        <f t="shared" si="81"/>
        <v>5</v>
      </c>
      <c r="S61" s="388">
        <f t="shared" si="81"/>
        <v>10</v>
      </c>
      <c r="T61" s="388">
        <f t="shared" si="81"/>
        <v>23</v>
      </c>
      <c r="U61" s="388">
        <f t="shared" si="81"/>
        <v>41</v>
      </c>
      <c r="V61" s="387" t="str">
        <f t="shared" si="82"/>
        <v/>
      </c>
      <c r="W61" s="285">
        <v>0</v>
      </c>
      <c r="X61" s="285">
        <v>0</v>
      </c>
      <c r="Y61" s="285">
        <v>0</v>
      </c>
      <c r="Z61" s="285">
        <v>0</v>
      </c>
      <c r="AA61" s="285">
        <v>0</v>
      </c>
      <c r="AB61" s="285">
        <v>0</v>
      </c>
      <c r="AC61" s="285">
        <v>0</v>
      </c>
      <c r="AD61" s="285">
        <v>0</v>
      </c>
      <c r="AE61" s="285">
        <v>0</v>
      </c>
      <c r="AF61" s="285">
        <v>0</v>
      </c>
      <c r="AG61" s="285">
        <v>0</v>
      </c>
      <c r="AH61" s="285">
        <v>0</v>
      </c>
      <c r="AI61" s="520">
        <v>0</v>
      </c>
      <c r="AJ61" s="521">
        <v>0</v>
      </c>
      <c r="AK61" s="521">
        <v>0</v>
      </c>
      <c r="AL61" s="521">
        <v>0</v>
      </c>
      <c r="AM61" s="521">
        <v>0</v>
      </c>
      <c r="AN61" s="521">
        <v>0</v>
      </c>
      <c r="AO61" s="521">
        <v>0</v>
      </c>
      <c r="AP61" s="521">
        <v>0</v>
      </c>
      <c r="AQ61" s="521">
        <v>1</v>
      </c>
      <c r="AR61" s="521">
        <f>AQ61</f>
        <v>1</v>
      </c>
      <c r="AS61" s="521">
        <v>1</v>
      </c>
      <c r="AT61" s="522">
        <v>1</v>
      </c>
      <c r="AU61" s="521">
        <v>1</v>
      </c>
      <c r="AV61" s="521">
        <v>2</v>
      </c>
      <c r="AW61" s="521">
        <v>2</v>
      </c>
      <c r="AX61" s="521">
        <v>2</v>
      </c>
      <c r="AY61" s="521">
        <v>3</v>
      </c>
      <c r="AZ61" s="521">
        <v>4</v>
      </c>
      <c r="BA61" s="521">
        <f>AZ61</f>
        <v>4</v>
      </c>
      <c r="BB61" s="521">
        <f t="shared" si="91"/>
        <v>4</v>
      </c>
      <c r="BC61" s="521">
        <f t="shared" si="91"/>
        <v>4</v>
      </c>
      <c r="BD61" s="521">
        <f t="shared" si="91"/>
        <v>4</v>
      </c>
      <c r="BE61" s="521">
        <v>5</v>
      </c>
      <c r="BF61" s="522">
        <f t="shared" si="91"/>
        <v>5</v>
      </c>
      <c r="BG61" s="521">
        <f t="shared" si="91"/>
        <v>5</v>
      </c>
      <c r="BH61" s="521">
        <f t="shared" si="91"/>
        <v>5</v>
      </c>
      <c r="BI61" s="521">
        <f t="shared" si="91"/>
        <v>5</v>
      </c>
      <c r="BJ61" s="521">
        <f t="shared" si="91"/>
        <v>5</v>
      </c>
      <c r="BK61" s="521">
        <f t="shared" si="91"/>
        <v>5</v>
      </c>
      <c r="BL61" s="521">
        <v>7</v>
      </c>
      <c r="BM61" s="521">
        <f t="shared" si="91"/>
        <v>7</v>
      </c>
      <c r="BN61" s="521">
        <f t="shared" si="91"/>
        <v>7</v>
      </c>
      <c r="BO61" s="521">
        <f>BN61+1</f>
        <v>8</v>
      </c>
      <c r="BP61" s="521">
        <f>BO61+1</f>
        <v>9</v>
      </c>
      <c r="BQ61" s="521">
        <f>BP61+1</f>
        <v>10</v>
      </c>
      <c r="BR61" s="522">
        <f t="shared" si="91"/>
        <v>10</v>
      </c>
      <c r="BS61" s="521">
        <f t="shared" si="91"/>
        <v>10</v>
      </c>
      <c r="BT61" s="521">
        <f t="shared" si="91"/>
        <v>10</v>
      </c>
      <c r="BU61" s="521">
        <f t="shared" ref="BU61:BY61" si="97">BT61+1</f>
        <v>11</v>
      </c>
      <c r="BV61" s="521">
        <f t="shared" si="97"/>
        <v>12</v>
      </c>
      <c r="BW61" s="521">
        <f t="shared" si="97"/>
        <v>13</v>
      </c>
      <c r="BX61" s="521">
        <f t="shared" si="97"/>
        <v>14</v>
      </c>
      <c r="BY61" s="521">
        <f t="shared" si="97"/>
        <v>15</v>
      </c>
      <c r="BZ61" s="521">
        <f>+BY61+2</f>
        <v>17</v>
      </c>
      <c r="CA61" s="521">
        <f t="shared" ref="CA61:CC61" si="98">+BZ61+2</f>
        <v>19</v>
      </c>
      <c r="CB61" s="521">
        <f t="shared" si="98"/>
        <v>21</v>
      </c>
      <c r="CC61" s="521">
        <f t="shared" si="98"/>
        <v>23</v>
      </c>
      <c r="CD61" s="522">
        <f t="shared" si="91"/>
        <v>23</v>
      </c>
      <c r="CE61" s="521">
        <f t="shared" si="91"/>
        <v>23</v>
      </c>
      <c r="CF61" s="521">
        <f t="shared" ref="CF61:CN61" si="99">+CE61+2</f>
        <v>25</v>
      </c>
      <c r="CG61" s="521">
        <f t="shared" si="99"/>
        <v>27</v>
      </c>
      <c r="CH61" s="521">
        <f t="shared" si="99"/>
        <v>29</v>
      </c>
      <c r="CI61" s="521">
        <f t="shared" si="99"/>
        <v>31</v>
      </c>
      <c r="CJ61" s="521">
        <f t="shared" si="99"/>
        <v>33</v>
      </c>
      <c r="CK61" s="521">
        <f t="shared" si="99"/>
        <v>35</v>
      </c>
      <c r="CL61" s="521">
        <f t="shared" si="99"/>
        <v>37</v>
      </c>
      <c r="CM61" s="521">
        <f t="shared" si="99"/>
        <v>39</v>
      </c>
      <c r="CN61" s="521">
        <f t="shared" si="99"/>
        <v>41</v>
      </c>
      <c r="CO61" s="521">
        <f t="shared" si="91"/>
        <v>41</v>
      </c>
      <c r="CP61" s="522">
        <f t="shared" si="91"/>
        <v>41</v>
      </c>
    </row>
    <row r="62" spans="3:94" outlineLevel="1">
      <c r="D62" s="234"/>
      <c r="E62" s="510"/>
      <c r="F62" s="511"/>
      <c r="G62" s="386"/>
      <c r="H62" s="386"/>
      <c r="I62" s="366"/>
      <c r="J62" s="367"/>
      <c r="K62" s="387"/>
      <c r="L62" s="387"/>
      <c r="M62" s="387"/>
      <c r="N62" s="387"/>
      <c r="P62" s="366"/>
      <c r="Q62" s="388">
        <f t="shared" si="85"/>
        <v>0</v>
      </c>
      <c r="R62" s="388">
        <f t="shared" si="81"/>
        <v>0</v>
      </c>
      <c r="S62" s="388">
        <f t="shared" si="81"/>
        <v>0</v>
      </c>
      <c r="T62" s="388">
        <f t="shared" si="81"/>
        <v>0</v>
      </c>
      <c r="U62" s="388">
        <f t="shared" si="81"/>
        <v>0</v>
      </c>
      <c r="V62" s="387" t="str">
        <f t="shared" si="82"/>
        <v/>
      </c>
      <c r="W62" s="285"/>
      <c r="X62" s="285"/>
      <c r="Y62" s="285"/>
      <c r="Z62" s="285"/>
      <c r="AA62" s="285"/>
      <c r="AB62" s="285"/>
      <c r="AC62" s="285"/>
      <c r="AD62" s="285"/>
      <c r="AE62" s="285"/>
      <c r="AF62" s="285"/>
      <c r="AG62" s="285"/>
      <c r="AH62" s="285"/>
      <c r="AI62" s="520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2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  <c r="BG62" s="521"/>
      <c r="BH62" s="521"/>
      <c r="BI62" s="521"/>
      <c r="BJ62" s="521"/>
      <c r="BK62" s="521"/>
      <c r="BL62" s="521"/>
      <c r="BM62" s="521"/>
      <c r="BN62" s="521"/>
      <c r="BO62" s="521"/>
      <c r="BP62" s="521"/>
      <c r="BQ62" s="521"/>
      <c r="BR62" s="522"/>
      <c r="BS62" s="521"/>
      <c r="BT62" s="521"/>
      <c r="BU62" s="521"/>
      <c r="BV62" s="521"/>
      <c r="BW62" s="521"/>
      <c r="BX62" s="521"/>
      <c r="BY62" s="521"/>
      <c r="BZ62" s="521"/>
      <c r="CA62" s="521"/>
      <c r="CB62" s="521"/>
      <c r="CC62" s="521"/>
      <c r="CD62" s="522"/>
      <c r="CE62" s="521"/>
      <c r="CF62" s="521"/>
      <c r="CG62" s="521"/>
      <c r="CH62" s="521"/>
      <c r="CI62" s="521"/>
      <c r="CJ62" s="521"/>
      <c r="CK62" s="521"/>
      <c r="CL62" s="521"/>
      <c r="CM62" s="521"/>
      <c r="CN62" s="521"/>
      <c r="CO62" s="521"/>
      <c r="CP62" s="522"/>
    </row>
    <row r="63" spans="3:94" outlineLevel="1">
      <c r="D63" s="234"/>
      <c r="E63" s="510"/>
      <c r="F63" s="511"/>
      <c r="G63" s="386"/>
      <c r="H63" s="386"/>
      <c r="I63" s="366"/>
      <c r="J63" s="367"/>
      <c r="K63" s="387"/>
      <c r="L63" s="387"/>
      <c r="M63" s="387"/>
      <c r="N63" s="387"/>
      <c r="P63" s="366"/>
      <c r="Q63" s="388">
        <f t="shared" si="85"/>
        <v>0</v>
      </c>
      <c r="R63" s="388">
        <f t="shared" si="81"/>
        <v>0</v>
      </c>
      <c r="S63" s="388">
        <f t="shared" si="81"/>
        <v>0</v>
      </c>
      <c r="T63" s="388">
        <f t="shared" si="81"/>
        <v>0</v>
      </c>
      <c r="U63" s="388">
        <f t="shared" si="81"/>
        <v>0</v>
      </c>
      <c r="V63" s="387" t="str">
        <f t="shared" si="82"/>
        <v/>
      </c>
      <c r="W63" s="285"/>
      <c r="X63" s="285"/>
      <c r="Y63" s="285"/>
      <c r="Z63" s="285"/>
      <c r="AA63" s="285"/>
      <c r="AB63" s="285"/>
      <c r="AC63" s="285"/>
      <c r="AD63" s="285"/>
      <c r="AE63" s="285"/>
      <c r="AF63" s="285"/>
      <c r="AG63" s="285"/>
      <c r="AH63" s="285"/>
      <c r="AI63" s="520"/>
      <c r="AJ63" s="521"/>
      <c r="AK63" s="521"/>
      <c r="AL63" s="521"/>
      <c r="AM63" s="521"/>
      <c r="AN63" s="521"/>
      <c r="AO63" s="521"/>
      <c r="AP63" s="521"/>
      <c r="AQ63" s="521"/>
      <c r="AR63" s="521"/>
      <c r="AS63" s="521"/>
      <c r="AT63" s="522"/>
      <c r="AU63" s="521"/>
      <c r="AV63" s="521"/>
      <c r="AW63" s="521"/>
      <c r="AX63" s="521"/>
      <c r="AY63" s="521"/>
      <c r="AZ63" s="521"/>
      <c r="BA63" s="521"/>
      <c r="BB63" s="521"/>
      <c r="BC63" s="521"/>
      <c r="BD63" s="521"/>
      <c r="BE63" s="521"/>
      <c r="BF63" s="522"/>
      <c r="BG63" s="521"/>
      <c r="BH63" s="521"/>
      <c r="BI63" s="521"/>
      <c r="BJ63" s="521"/>
      <c r="BK63" s="521"/>
      <c r="BL63" s="521"/>
      <c r="BM63" s="521"/>
      <c r="BN63" s="521"/>
      <c r="BO63" s="521"/>
      <c r="BP63" s="521"/>
      <c r="BQ63" s="521"/>
      <c r="BR63" s="522"/>
      <c r="BS63" s="521"/>
      <c r="BT63" s="521"/>
      <c r="BU63" s="521"/>
      <c r="BV63" s="521"/>
      <c r="BW63" s="521"/>
      <c r="BX63" s="521"/>
      <c r="BY63" s="521"/>
      <c r="BZ63" s="521"/>
      <c r="CA63" s="521"/>
      <c r="CB63" s="521"/>
      <c r="CC63" s="521"/>
      <c r="CD63" s="522"/>
      <c r="CE63" s="521"/>
      <c r="CF63" s="521"/>
      <c r="CG63" s="521"/>
      <c r="CH63" s="521"/>
      <c r="CI63" s="521"/>
      <c r="CJ63" s="521"/>
      <c r="CK63" s="521"/>
      <c r="CL63" s="521"/>
      <c r="CM63" s="521"/>
      <c r="CN63" s="521"/>
      <c r="CO63" s="521"/>
      <c r="CP63" s="522"/>
    </row>
    <row r="64" spans="3:94" outlineLevel="1">
      <c r="D64" s="234"/>
      <c r="E64" s="389" t="s">
        <v>191</v>
      </c>
      <c r="F64" s="386"/>
      <c r="G64" s="386"/>
      <c r="H64" s="386"/>
      <c r="I64" s="366"/>
      <c r="J64" s="367"/>
      <c r="K64" s="387"/>
      <c r="L64" s="387"/>
      <c r="M64" s="387"/>
      <c r="N64" s="387"/>
      <c r="P64" s="366"/>
      <c r="Q64" s="388"/>
      <c r="R64" s="388"/>
      <c r="S64" s="388"/>
      <c r="T64" s="388"/>
      <c r="U64" s="388"/>
      <c r="V64" s="387"/>
      <c r="W64" s="285"/>
      <c r="X64" s="285"/>
      <c r="Y64" s="285"/>
      <c r="Z64" s="285"/>
      <c r="AA64" s="285"/>
      <c r="AB64" s="285"/>
      <c r="AC64" s="285"/>
      <c r="AD64" s="285"/>
      <c r="AE64" s="285"/>
      <c r="AF64" s="285"/>
      <c r="AG64" s="285"/>
      <c r="AH64" s="285"/>
      <c r="AI64" s="520"/>
      <c r="AJ64" s="521"/>
      <c r="AK64" s="521"/>
      <c r="AL64" s="521"/>
      <c r="AM64" s="521"/>
      <c r="AN64" s="521"/>
      <c r="AO64" s="521"/>
      <c r="AP64" s="521"/>
      <c r="AQ64" s="521"/>
      <c r="AR64" s="521"/>
      <c r="AS64" s="521"/>
      <c r="AT64" s="522"/>
      <c r="AU64" s="521"/>
      <c r="AV64" s="521"/>
      <c r="AW64" s="521"/>
      <c r="AX64" s="521"/>
      <c r="AY64" s="521"/>
      <c r="AZ64" s="521"/>
      <c r="BA64" s="521"/>
      <c r="BB64" s="521"/>
      <c r="BC64" s="521"/>
      <c r="BD64" s="521"/>
      <c r="BE64" s="521"/>
      <c r="BF64" s="522"/>
      <c r="BG64" s="521"/>
      <c r="BH64" s="521"/>
      <c r="BI64" s="521"/>
      <c r="BJ64" s="521"/>
      <c r="BK64" s="521"/>
      <c r="BL64" s="521"/>
      <c r="BM64" s="521"/>
      <c r="BN64" s="521"/>
      <c r="BO64" s="521"/>
      <c r="BP64" s="521"/>
      <c r="BQ64" s="521"/>
      <c r="BR64" s="522"/>
      <c r="BS64" s="521"/>
      <c r="BT64" s="521"/>
      <c r="BU64" s="521"/>
      <c r="BV64" s="521"/>
      <c r="BW64" s="521"/>
      <c r="BX64" s="521"/>
      <c r="BY64" s="521"/>
      <c r="BZ64" s="521"/>
      <c r="CA64" s="521"/>
      <c r="CB64" s="521"/>
      <c r="CC64" s="521"/>
      <c r="CD64" s="522"/>
      <c r="CE64" s="521"/>
      <c r="CF64" s="521"/>
      <c r="CG64" s="521"/>
      <c r="CH64" s="521"/>
      <c r="CI64" s="521"/>
      <c r="CJ64" s="521"/>
      <c r="CK64" s="521"/>
      <c r="CL64" s="521"/>
      <c r="CM64" s="521"/>
      <c r="CN64" s="521"/>
      <c r="CO64" s="521"/>
      <c r="CP64" s="522"/>
    </row>
    <row r="65" spans="4:94" outlineLevel="1">
      <c r="D65" s="234"/>
      <c r="E65" s="510" t="s">
        <v>174</v>
      </c>
      <c r="F65" s="511">
        <v>100000</v>
      </c>
      <c r="G65" s="386"/>
      <c r="H65" s="386"/>
      <c r="I65" s="366"/>
      <c r="J65" s="367"/>
      <c r="K65" s="387"/>
      <c r="L65" s="387"/>
      <c r="M65" s="388"/>
      <c r="N65" s="387"/>
      <c r="P65" s="366"/>
      <c r="Q65" s="388">
        <f t="shared" si="85"/>
        <v>0</v>
      </c>
      <c r="R65" s="388">
        <f t="shared" si="81"/>
        <v>2</v>
      </c>
      <c r="S65" s="388">
        <f t="shared" si="81"/>
        <v>4</v>
      </c>
      <c r="T65" s="388">
        <f t="shared" si="81"/>
        <v>10</v>
      </c>
      <c r="U65" s="388">
        <f t="shared" si="81"/>
        <v>10</v>
      </c>
      <c r="V65" s="387" t="str">
        <f t="shared" ref="V65:V67" si="100">IFERROR(AVERAGEIF($11:$11,V$10,65:65),"")</f>
        <v/>
      </c>
      <c r="W65" s="285"/>
      <c r="X65" s="285"/>
      <c r="Y65" s="285"/>
      <c r="Z65" s="285"/>
      <c r="AA65" s="285"/>
      <c r="AB65" s="285"/>
      <c r="AC65" s="285"/>
      <c r="AD65" s="285"/>
      <c r="AE65" s="285"/>
      <c r="AF65" s="285"/>
      <c r="AG65" s="285"/>
      <c r="AH65" s="285"/>
      <c r="AI65" s="520"/>
      <c r="AJ65" s="521"/>
      <c r="AK65" s="521"/>
      <c r="AL65" s="521"/>
      <c r="AM65" s="521"/>
      <c r="AN65" s="521"/>
      <c r="AO65" s="521"/>
      <c r="AP65" s="521"/>
      <c r="AQ65" s="521"/>
      <c r="AR65" s="521"/>
      <c r="AS65" s="521"/>
      <c r="AT65" s="522"/>
      <c r="AU65" s="521"/>
      <c r="AV65" s="521"/>
      <c r="AW65" s="521"/>
      <c r="AX65" s="521"/>
      <c r="AY65" s="521"/>
      <c r="AZ65" s="521">
        <v>2</v>
      </c>
      <c r="BA65" s="521">
        <v>2</v>
      </c>
      <c r="BB65" s="521">
        <v>2</v>
      </c>
      <c r="BC65" s="521">
        <v>2</v>
      </c>
      <c r="BD65" s="521">
        <v>2</v>
      </c>
      <c r="BE65" s="521">
        <v>2</v>
      </c>
      <c r="BF65" s="522">
        <v>2</v>
      </c>
      <c r="BG65" s="521">
        <v>2</v>
      </c>
      <c r="BH65" s="521">
        <v>2</v>
      </c>
      <c r="BI65" s="521">
        <v>2</v>
      </c>
      <c r="BJ65" s="521">
        <v>2</v>
      </c>
      <c r="BK65" s="521">
        <v>2</v>
      </c>
      <c r="BL65" s="521">
        <v>2</v>
      </c>
      <c r="BM65" s="521">
        <v>2</v>
      </c>
      <c r="BN65" s="521">
        <v>2</v>
      </c>
      <c r="BO65" s="521">
        <v>2</v>
      </c>
      <c r="BP65" s="521">
        <v>2</v>
      </c>
      <c r="BQ65" s="521">
        <v>4</v>
      </c>
      <c r="BR65" s="522">
        <f t="shared" ref="BR65:CP65" si="101">+BQ65</f>
        <v>4</v>
      </c>
      <c r="BS65" s="521">
        <f t="shared" si="101"/>
        <v>4</v>
      </c>
      <c r="BT65" s="521">
        <f t="shared" si="101"/>
        <v>4</v>
      </c>
      <c r="BU65" s="521">
        <f t="shared" si="101"/>
        <v>4</v>
      </c>
      <c r="BV65" s="521">
        <f t="shared" si="101"/>
        <v>4</v>
      </c>
      <c r="BW65" s="521">
        <f t="shared" si="101"/>
        <v>4</v>
      </c>
      <c r="BX65" s="521">
        <f t="shared" si="101"/>
        <v>4</v>
      </c>
      <c r="BY65" s="521">
        <v>10</v>
      </c>
      <c r="BZ65" s="521">
        <f t="shared" si="101"/>
        <v>10</v>
      </c>
      <c r="CA65" s="521">
        <f t="shared" si="101"/>
        <v>10</v>
      </c>
      <c r="CB65" s="521">
        <f t="shared" si="101"/>
        <v>10</v>
      </c>
      <c r="CC65" s="521">
        <f t="shared" si="101"/>
        <v>10</v>
      </c>
      <c r="CD65" s="522">
        <f t="shared" si="101"/>
        <v>10</v>
      </c>
      <c r="CE65" s="521">
        <f t="shared" si="101"/>
        <v>10</v>
      </c>
      <c r="CF65" s="521">
        <f t="shared" si="101"/>
        <v>10</v>
      </c>
      <c r="CG65" s="521">
        <f t="shared" si="101"/>
        <v>10</v>
      </c>
      <c r="CH65" s="521">
        <f t="shared" si="101"/>
        <v>10</v>
      </c>
      <c r="CI65" s="521">
        <f t="shared" si="101"/>
        <v>10</v>
      </c>
      <c r="CJ65" s="521">
        <f t="shared" si="101"/>
        <v>10</v>
      </c>
      <c r="CK65" s="521">
        <f t="shared" si="101"/>
        <v>10</v>
      </c>
      <c r="CL65" s="521">
        <f t="shared" si="101"/>
        <v>10</v>
      </c>
      <c r="CM65" s="521">
        <f t="shared" si="101"/>
        <v>10</v>
      </c>
      <c r="CN65" s="521">
        <f t="shared" si="101"/>
        <v>10</v>
      </c>
      <c r="CO65" s="521">
        <f t="shared" si="101"/>
        <v>10</v>
      </c>
      <c r="CP65" s="522">
        <f t="shared" si="101"/>
        <v>10</v>
      </c>
    </row>
    <row r="66" spans="4:94" outlineLevel="1">
      <c r="D66" s="234"/>
      <c r="E66" s="510"/>
      <c r="F66" s="511"/>
      <c r="G66" s="386"/>
      <c r="H66" s="386"/>
      <c r="I66" s="366"/>
      <c r="J66" s="367"/>
      <c r="K66" s="387"/>
      <c r="L66" s="387"/>
      <c r="M66" s="387"/>
      <c r="N66" s="387"/>
      <c r="P66" s="366"/>
      <c r="Q66" s="388">
        <f t="shared" si="85"/>
        <v>0</v>
      </c>
      <c r="R66" s="388">
        <f t="shared" si="81"/>
        <v>0</v>
      </c>
      <c r="S66" s="388">
        <f t="shared" si="81"/>
        <v>0</v>
      </c>
      <c r="T66" s="388">
        <f t="shared" si="81"/>
        <v>0</v>
      </c>
      <c r="U66" s="388">
        <f t="shared" si="81"/>
        <v>0</v>
      </c>
      <c r="V66" s="387" t="str">
        <f t="shared" si="100"/>
        <v/>
      </c>
      <c r="W66" s="285"/>
      <c r="X66" s="285"/>
      <c r="Y66" s="285"/>
      <c r="Z66" s="285"/>
      <c r="AA66" s="285"/>
      <c r="AB66" s="285"/>
      <c r="AC66" s="285"/>
      <c r="AD66" s="285"/>
      <c r="AE66" s="285"/>
      <c r="AF66" s="285"/>
      <c r="AG66" s="285"/>
      <c r="AH66" s="285"/>
      <c r="AI66" s="520"/>
      <c r="AJ66" s="521"/>
      <c r="AK66" s="521"/>
      <c r="AL66" s="521"/>
      <c r="AM66" s="521"/>
      <c r="AN66" s="521"/>
      <c r="AO66" s="521"/>
      <c r="AP66" s="521"/>
      <c r="AQ66" s="521"/>
      <c r="AR66" s="521"/>
      <c r="AS66" s="521"/>
      <c r="AT66" s="522"/>
      <c r="AU66" s="521"/>
      <c r="AV66" s="521"/>
      <c r="AW66" s="521"/>
      <c r="AX66" s="521"/>
      <c r="AY66" s="521"/>
      <c r="AZ66" s="521"/>
      <c r="BA66" s="521"/>
      <c r="BB66" s="521"/>
      <c r="BC66" s="521"/>
      <c r="BD66" s="521"/>
      <c r="BE66" s="521"/>
      <c r="BF66" s="522"/>
      <c r="BG66" s="521"/>
      <c r="BH66" s="521"/>
      <c r="BI66" s="521"/>
      <c r="BJ66" s="521"/>
      <c r="BK66" s="521"/>
      <c r="BL66" s="521"/>
      <c r="BM66" s="521"/>
      <c r="BN66" s="521"/>
      <c r="BO66" s="521"/>
      <c r="BP66" s="521"/>
      <c r="BQ66" s="521"/>
      <c r="BR66" s="522"/>
      <c r="BS66" s="521"/>
      <c r="BT66" s="521"/>
      <c r="BU66" s="521"/>
      <c r="BV66" s="521"/>
      <c r="BW66" s="521"/>
      <c r="BX66" s="521"/>
      <c r="BY66" s="521"/>
      <c r="BZ66" s="521"/>
      <c r="CA66" s="521"/>
      <c r="CB66" s="521"/>
      <c r="CC66" s="521"/>
      <c r="CD66" s="522"/>
      <c r="CE66" s="521"/>
      <c r="CF66" s="521"/>
      <c r="CG66" s="521"/>
      <c r="CH66" s="521"/>
      <c r="CI66" s="521"/>
      <c r="CJ66" s="521"/>
      <c r="CK66" s="521"/>
      <c r="CL66" s="521"/>
      <c r="CM66" s="521"/>
      <c r="CN66" s="521"/>
      <c r="CO66" s="521"/>
      <c r="CP66" s="522"/>
    </row>
    <row r="67" spans="4:94" outlineLevel="1">
      <c r="D67" s="234"/>
      <c r="E67" s="510"/>
      <c r="F67" s="511"/>
      <c r="G67" s="386"/>
      <c r="H67" s="386"/>
      <c r="I67" s="366"/>
      <c r="J67" s="367"/>
      <c r="K67" s="387"/>
      <c r="L67" s="387"/>
      <c r="M67" s="387"/>
      <c r="N67" s="387"/>
      <c r="P67" s="366"/>
      <c r="Q67" s="388">
        <f t="shared" si="85"/>
        <v>0</v>
      </c>
      <c r="R67" s="388">
        <f t="shared" si="81"/>
        <v>0</v>
      </c>
      <c r="S67" s="388">
        <f t="shared" si="81"/>
        <v>0</v>
      </c>
      <c r="T67" s="388">
        <f t="shared" si="81"/>
        <v>0</v>
      </c>
      <c r="U67" s="388">
        <f t="shared" si="81"/>
        <v>0</v>
      </c>
      <c r="V67" s="387" t="str">
        <f t="shared" si="100"/>
        <v/>
      </c>
      <c r="W67" s="285"/>
      <c r="X67" s="285"/>
      <c r="Y67" s="285"/>
      <c r="Z67" s="285"/>
      <c r="AA67" s="285"/>
      <c r="AB67" s="285"/>
      <c r="AC67" s="285"/>
      <c r="AD67" s="285"/>
      <c r="AE67" s="285"/>
      <c r="AF67" s="285"/>
      <c r="AG67" s="285"/>
      <c r="AH67" s="285"/>
      <c r="AI67" s="520"/>
      <c r="AJ67" s="521"/>
      <c r="AK67" s="521"/>
      <c r="AL67" s="521"/>
      <c r="AM67" s="521"/>
      <c r="AN67" s="521"/>
      <c r="AO67" s="521"/>
      <c r="AP67" s="521"/>
      <c r="AQ67" s="521"/>
      <c r="AR67" s="521"/>
      <c r="AS67" s="521"/>
      <c r="AT67" s="522"/>
      <c r="AU67" s="521"/>
      <c r="AV67" s="521"/>
      <c r="AW67" s="521"/>
      <c r="AX67" s="521"/>
      <c r="AY67" s="521"/>
      <c r="AZ67" s="521"/>
      <c r="BA67" s="521"/>
      <c r="BB67" s="521"/>
      <c r="BC67" s="521"/>
      <c r="BD67" s="521"/>
      <c r="BE67" s="521"/>
      <c r="BF67" s="522"/>
      <c r="BG67" s="521"/>
      <c r="BH67" s="521"/>
      <c r="BI67" s="521"/>
      <c r="BJ67" s="521"/>
      <c r="BK67" s="521"/>
      <c r="BL67" s="521"/>
      <c r="BM67" s="521"/>
      <c r="BN67" s="521"/>
      <c r="BO67" s="521"/>
      <c r="BP67" s="521"/>
      <c r="BQ67" s="521"/>
      <c r="BR67" s="522"/>
      <c r="BS67" s="521"/>
      <c r="BT67" s="521"/>
      <c r="BU67" s="521"/>
      <c r="BV67" s="521"/>
      <c r="BW67" s="521"/>
      <c r="BX67" s="521"/>
      <c r="BY67" s="521"/>
      <c r="BZ67" s="521"/>
      <c r="CA67" s="521"/>
      <c r="CB67" s="521"/>
      <c r="CC67" s="521"/>
      <c r="CD67" s="522"/>
      <c r="CE67" s="521"/>
      <c r="CF67" s="521"/>
      <c r="CG67" s="521"/>
      <c r="CH67" s="521"/>
      <c r="CI67" s="521"/>
      <c r="CJ67" s="521"/>
      <c r="CK67" s="521"/>
      <c r="CL67" s="521"/>
      <c r="CM67" s="521"/>
      <c r="CN67" s="521"/>
      <c r="CO67" s="521"/>
      <c r="CP67" s="522"/>
    </row>
    <row r="68" spans="4:94" ht="14" outlineLevel="1" thickBot="1">
      <c r="D68" s="234"/>
      <c r="E68" s="341" t="s">
        <v>183</v>
      </c>
      <c r="F68" s="390"/>
      <c r="G68" s="390"/>
      <c r="H68" s="390"/>
      <c r="I68" s="391"/>
      <c r="J68" s="392"/>
      <c r="K68" s="392"/>
      <c r="L68" s="392"/>
      <c r="M68" s="392"/>
      <c r="N68" s="392"/>
      <c r="P68" s="391">
        <f t="shared" ref="P68" si="102">SUM(P56:P67)</f>
        <v>0</v>
      </c>
      <c r="Q68" s="392">
        <f>SUM(Q56:Q67)</f>
        <v>11</v>
      </c>
      <c r="R68" s="392">
        <f t="shared" ref="R68:V68" si="103">SUM(R56:R67)</f>
        <v>27</v>
      </c>
      <c r="S68" s="392">
        <f t="shared" si="103"/>
        <v>50</v>
      </c>
      <c r="T68" s="392">
        <f t="shared" si="103"/>
        <v>99</v>
      </c>
      <c r="U68" s="392">
        <f t="shared" si="103"/>
        <v>149</v>
      </c>
      <c r="V68" s="392">
        <f t="shared" si="103"/>
        <v>0</v>
      </c>
      <c r="W68" s="285">
        <f t="shared" ref="W68" si="104">SUM(W56:W67)</f>
        <v>0</v>
      </c>
      <c r="X68" s="285">
        <f>SUM(X56:X67)</f>
        <v>0</v>
      </c>
      <c r="Y68" s="285">
        <f t="shared" ref="Y68:AH68" si="105">SUM(Y56:Y67)</f>
        <v>0</v>
      </c>
      <c r="Z68" s="285">
        <f t="shared" si="105"/>
        <v>0</v>
      </c>
      <c r="AA68" s="285">
        <f t="shared" si="105"/>
        <v>0</v>
      </c>
      <c r="AB68" s="285">
        <f t="shared" si="105"/>
        <v>0</v>
      </c>
      <c r="AC68" s="285">
        <f t="shared" si="105"/>
        <v>0</v>
      </c>
      <c r="AD68" s="285">
        <f t="shared" si="105"/>
        <v>0</v>
      </c>
      <c r="AE68" s="285">
        <f t="shared" si="105"/>
        <v>0</v>
      </c>
      <c r="AF68" s="285">
        <f t="shared" si="105"/>
        <v>0</v>
      </c>
      <c r="AG68" s="285">
        <f t="shared" si="105"/>
        <v>0</v>
      </c>
      <c r="AH68" s="285">
        <f t="shared" si="105"/>
        <v>0</v>
      </c>
      <c r="AI68" s="358">
        <f t="shared" ref="AI68" si="106">SUM(AI56:AI67)</f>
        <v>2</v>
      </c>
      <c r="AJ68" s="286">
        <f>SUM(AJ56:AJ67)</f>
        <v>2</v>
      </c>
      <c r="AK68" s="286">
        <f t="shared" ref="AK68:AT68" si="107">SUM(AK56:AK67)</f>
        <v>2</v>
      </c>
      <c r="AL68" s="286">
        <f t="shared" si="107"/>
        <v>2</v>
      </c>
      <c r="AM68" s="286">
        <f t="shared" si="107"/>
        <v>2</v>
      </c>
      <c r="AN68" s="286">
        <f t="shared" si="107"/>
        <v>2</v>
      </c>
      <c r="AO68" s="286">
        <f t="shared" si="107"/>
        <v>2</v>
      </c>
      <c r="AP68" s="286">
        <f t="shared" si="107"/>
        <v>6</v>
      </c>
      <c r="AQ68" s="286">
        <f t="shared" si="107"/>
        <v>8</v>
      </c>
      <c r="AR68" s="286">
        <f t="shared" si="107"/>
        <v>10</v>
      </c>
      <c r="AS68" s="286">
        <f t="shared" si="107"/>
        <v>11</v>
      </c>
      <c r="AT68" s="359">
        <f t="shared" si="107"/>
        <v>11</v>
      </c>
      <c r="AU68" s="286">
        <f t="shared" ref="AU68" si="108">SUM(AU56:AU67)</f>
        <v>12</v>
      </c>
      <c r="AV68" s="286">
        <f>SUM(AV56:AV67)</f>
        <v>14</v>
      </c>
      <c r="AW68" s="286">
        <f t="shared" ref="AW68" si="109">SUM(AW56:AW67)</f>
        <v>15</v>
      </c>
      <c r="AX68" s="286">
        <f t="shared" ref="AX68" si="110">SUM(AX56:AX67)</f>
        <v>16</v>
      </c>
      <c r="AY68" s="286">
        <f t="shared" ref="AY68" si="111">SUM(AY56:AY67)</f>
        <v>18</v>
      </c>
      <c r="AZ68" s="286">
        <f t="shared" ref="AZ68" si="112">SUM(AZ56:AZ67)</f>
        <v>25</v>
      </c>
      <c r="BA68" s="286">
        <f t="shared" ref="BA68" si="113">SUM(BA56:BA67)</f>
        <v>25</v>
      </c>
      <c r="BB68" s="286">
        <f t="shared" ref="BB68" si="114">SUM(BB56:BB67)</f>
        <v>25</v>
      </c>
      <c r="BC68" s="286">
        <f t="shared" ref="BC68" si="115">SUM(BC56:BC67)</f>
        <v>25</v>
      </c>
      <c r="BD68" s="286">
        <f t="shared" ref="BD68" si="116">SUM(BD56:BD67)</f>
        <v>25</v>
      </c>
      <c r="BE68" s="286">
        <f t="shared" ref="BE68" si="117">SUM(BE56:BE67)</f>
        <v>27</v>
      </c>
      <c r="BF68" s="359">
        <f t="shared" ref="BF68" si="118">SUM(BF56:BF67)</f>
        <v>27</v>
      </c>
      <c r="BG68" s="286">
        <f t="shared" ref="BG68" si="119">SUM(BG56:BG67)</f>
        <v>27</v>
      </c>
      <c r="BH68" s="286">
        <f>SUM(BH56:BH67)</f>
        <v>28</v>
      </c>
      <c r="BI68" s="286">
        <f t="shared" ref="BI68" si="120">SUM(BI56:BI67)</f>
        <v>31</v>
      </c>
      <c r="BJ68" s="286">
        <f t="shared" ref="BJ68" si="121">SUM(BJ56:BJ67)</f>
        <v>32</v>
      </c>
      <c r="BK68" s="286">
        <f t="shared" ref="BK68" si="122">SUM(BK56:BK67)</f>
        <v>33</v>
      </c>
      <c r="BL68" s="286">
        <f t="shared" ref="BL68" si="123">SUM(BL56:BL67)</f>
        <v>36</v>
      </c>
      <c r="BM68" s="286">
        <f t="shared" ref="BM68" si="124">SUM(BM56:BM67)</f>
        <v>38</v>
      </c>
      <c r="BN68" s="286">
        <f t="shared" ref="BN68" si="125">SUM(BN56:BN67)</f>
        <v>39</v>
      </c>
      <c r="BO68" s="286">
        <f t="shared" ref="BO68" si="126">SUM(BO56:BO67)</f>
        <v>42</v>
      </c>
      <c r="BP68" s="286">
        <f t="shared" ref="BP68" si="127">SUM(BP56:BP67)</f>
        <v>44</v>
      </c>
      <c r="BQ68" s="286">
        <f t="shared" ref="BQ68" si="128">SUM(BQ56:BQ67)</f>
        <v>50</v>
      </c>
      <c r="BR68" s="359">
        <f t="shared" ref="BR68" si="129">SUM(BR56:BR67)</f>
        <v>50</v>
      </c>
      <c r="BS68" s="286">
        <f t="shared" ref="BS68" si="130">SUM(BS56:BS67)</f>
        <v>50</v>
      </c>
      <c r="BT68" s="286">
        <f>SUM(BT56:BT67)</f>
        <v>51</v>
      </c>
      <c r="BU68" s="286">
        <f t="shared" ref="BU68:CD68" si="131">SUM(BU56:BU67)</f>
        <v>54</v>
      </c>
      <c r="BV68" s="286">
        <f t="shared" si="131"/>
        <v>57</v>
      </c>
      <c r="BW68" s="286">
        <f t="shared" si="131"/>
        <v>59</v>
      </c>
      <c r="BX68" s="286">
        <f t="shared" si="131"/>
        <v>61</v>
      </c>
      <c r="BY68" s="286">
        <f t="shared" si="131"/>
        <v>76</v>
      </c>
      <c r="BZ68" s="286">
        <f t="shared" si="131"/>
        <v>80</v>
      </c>
      <c r="CA68" s="286">
        <f t="shared" si="131"/>
        <v>86</v>
      </c>
      <c r="CB68" s="286">
        <f t="shared" si="131"/>
        <v>92</v>
      </c>
      <c r="CC68" s="286">
        <f t="shared" si="131"/>
        <v>99</v>
      </c>
      <c r="CD68" s="359">
        <f t="shared" si="131"/>
        <v>99</v>
      </c>
      <c r="CE68" s="286">
        <f t="shared" ref="CE68" si="132">SUM(CE56:CE67)</f>
        <v>104</v>
      </c>
      <c r="CF68" s="286">
        <f>SUM(CF56:CF67)</f>
        <v>108</v>
      </c>
      <c r="CG68" s="286">
        <f t="shared" ref="CG68:CP68" si="133">SUM(CG56:CG67)</f>
        <v>112</v>
      </c>
      <c r="CH68" s="286">
        <f t="shared" si="133"/>
        <v>117</v>
      </c>
      <c r="CI68" s="286">
        <f t="shared" si="133"/>
        <v>123</v>
      </c>
      <c r="CJ68" s="286">
        <f t="shared" si="133"/>
        <v>129</v>
      </c>
      <c r="CK68" s="286">
        <f t="shared" si="133"/>
        <v>133</v>
      </c>
      <c r="CL68" s="286">
        <f t="shared" si="133"/>
        <v>138</v>
      </c>
      <c r="CM68" s="286">
        <f t="shared" si="133"/>
        <v>143</v>
      </c>
      <c r="CN68" s="286">
        <f t="shared" si="133"/>
        <v>149</v>
      </c>
      <c r="CO68" s="286">
        <f t="shared" si="133"/>
        <v>149</v>
      </c>
      <c r="CP68" s="359">
        <f t="shared" si="133"/>
        <v>149</v>
      </c>
    </row>
    <row r="69" spans="4:94" outlineLevel="1">
      <c r="D69" s="234"/>
      <c r="I69" s="393"/>
      <c r="J69" s="394"/>
      <c r="K69" s="394"/>
      <c r="L69" s="394"/>
      <c r="M69" s="394"/>
      <c r="N69" s="394"/>
      <c r="P69" s="285"/>
      <c r="Q69" s="286"/>
      <c r="R69" s="286"/>
      <c r="S69" s="286"/>
      <c r="T69" s="286"/>
      <c r="U69" s="286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358"/>
      <c r="AJ69" s="286"/>
      <c r="AK69" s="286"/>
      <c r="AL69" s="286"/>
      <c r="AM69" s="286"/>
      <c r="AN69" s="286"/>
      <c r="AO69" s="286"/>
      <c r="AP69" s="286"/>
      <c r="AQ69" s="286"/>
      <c r="AR69" s="286"/>
      <c r="AS69" s="286"/>
      <c r="AT69" s="359"/>
      <c r="AU69" s="286"/>
      <c r="AV69" s="286"/>
      <c r="AW69" s="286"/>
      <c r="AX69" s="286"/>
      <c r="AY69" s="286"/>
      <c r="AZ69" s="286"/>
      <c r="BA69" s="286"/>
      <c r="BB69" s="286"/>
      <c r="BC69" s="286"/>
      <c r="BD69" s="286"/>
      <c r="BE69" s="286"/>
      <c r="BF69" s="359"/>
      <c r="BG69" s="286"/>
      <c r="BH69" s="286"/>
      <c r="BI69" s="286"/>
      <c r="BJ69" s="286"/>
      <c r="BK69" s="286"/>
      <c r="BL69" s="286"/>
      <c r="BM69" s="286"/>
      <c r="BN69" s="286"/>
      <c r="BO69" s="286"/>
      <c r="BP69" s="286"/>
      <c r="BQ69" s="286"/>
      <c r="BR69" s="359"/>
      <c r="BS69" s="286"/>
      <c r="BT69" s="286"/>
      <c r="BU69" s="286"/>
      <c r="BV69" s="286"/>
      <c r="BW69" s="286"/>
      <c r="BX69" s="286"/>
      <c r="BY69" s="286"/>
      <c r="BZ69" s="286"/>
      <c r="CA69" s="286"/>
      <c r="CB69" s="286"/>
      <c r="CC69" s="286"/>
      <c r="CD69" s="359"/>
      <c r="CE69" s="286"/>
      <c r="CF69" s="286"/>
      <c r="CG69" s="286"/>
      <c r="CH69" s="286"/>
      <c r="CI69" s="286"/>
      <c r="CJ69" s="286"/>
      <c r="CK69" s="286"/>
      <c r="CL69" s="286"/>
      <c r="CM69" s="286"/>
      <c r="CN69" s="286"/>
      <c r="CO69" s="286"/>
      <c r="CP69" s="359"/>
    </row>
    <row r="70" spans="4:94" outlineLevel="1">
      <c r="D70" s="234"/>
      <c r="I70" s="276"/>
      <c r="P70" s="276"/>
      <c r="W70" s="276"/>
      <c r="X70" s="276"/>
      <c r="Y70" s="276"/>
      <c r="Z70" s="276"/>
      <c r="AA70" s="276"/>
      <c r="AB70" s="276"/>
      <c r="AC70" s="276"/>
      <c r="AD70" s="276"/>
      <c r="AE70" s="276"/>
      <c r="AF70" s="276"/>
      <c r="AG70" s="276"/>
      <c r="AH70" s="276"/>
      <c r="AI70" s="259"/>
      <c r="AJ70" s="236"/>
      <c r="AK70" s="236"/>
      <c r="AL70" s="236"/>
      <c r="AM70" s="236"/>
      <c r="AN70" s="236"/>
      <c r="AO70" s="236"/>
      <c r="AP70" s="236"/>
      <c r="AQ70" s="236"/>
      <c r="AR70" s="236"/>
      <c r="AS70" s="236"/>
      <c r="AT70" s="277"/>
      <c r="AU70" s="236"/>
      <c r="AV70" s="236"/>
      <c r="AW70" s="236"/>
      <c r="AX70" s="236"/>
      <c r="AY70" s="236"/>
      <c r="AZ70" s="236"/>
      <c r="BA70" s="236"/>
      <c r="BB70" s="236"/>
      <c r="BC70" s="236"/>
      <c r="BD70" s="236"/>
      <c r="BE70" s="236"/>
      <c r="BF70" s="277"/>
      <c r="BG70" s="236"/>
      <c r="BH70" s="236"/>
      <c r="BI70" s="236"/>
      <c r="BJ70" s="236"/>
      <c r="BK70" s="236"/>
      <c r="BL70" s="236"/>
      <c r="BM70" s="236"/>
      <c r="BN70" s="236"/>
      <c r="BO70" s="236"/>
      <c r="BP70" s="236"/>
      <c r="BQ70" s="236"/>
      <c r="BR70" s="277"/>
      <c r="BS70" s="236"/>
      <c r="BT70" s="236"/>
      <c r="BU70" s="236"/>
      <c r="BV70" s="236"/>
      <c r="BW70" s="236"/>
      <c r="BX70" s="236"/>
      <c r="BY70" s="236"/>
      <c r="BZ70" s="236"/>
      <c r="CA70" s="236"/>
      <c r="CB70" s="236"/>
      <c r="CC70" s="236"/>
      <c r="CD70" s="277"/>
      <c r="CE70" s="236"/>
      <c r="CF70" s="236"/>
      <c r="CG70" s="236"/>
      <c r="CH70" s="236"/>
      <c r="CI70" s="236"/>
      <c r="CJ70" s="236"/>
      <c r="CK70" s="236"/>
      <c r="CL70" s="236"/>
      <c r="CM70" s="236"/>
      <c r="CN70" s="236"/>
      <c r="CO70" s="236"/>
      <c r="CP70" s="277"/>
    </row>
    <row r="71" spans="4:94" outlineLevel="1">
      <c r="D71" s="234"/>
      <c r="E71" s="385" t="s">
        <v>9</v>
      </c>
      <c r="G71" s="386"/>
      <c r="H71" s="386"/>
      <c r="I71" s="395"/>
      <c r="J71" s="396" t="s">
        <v>176</v>
      </c>
      <c r="K71" s="396"/>
      <c r="L71" s="396"/>
      <c r="M71" s="396"/>
      <c r="N71" s="396"/>
      <c r="P71" s="256"/>
      <c r="Q71" s="258"/>
      <c r="R71" s="258"/>
      <c r="S71" s="258"/>
      <c r="T71" s="258"/>
      <c r="U71" s="258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65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60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60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60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60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60"/>
    </row>
    <row r="72" spans="4:94" outlineLevel="1">
      <c r="D72" s="234"/>
      <c r="E72" s="397" t="str">
        <f>E56</f>
        <v>Executive &amp; Admin</v>
      </c>
      <c r="G72" s="386"/>
      <c r="H72" s="386"/>
      <c r="I72" s="366"/>
      <c r="J72" s="398"/>
      <c r="K72" s="512">
        <v>0.08</v>
      </c>
      <c r="L72" s="512">
        <v>0.08</v>
      </c>
      <c r="M72" s="512">
        <v>0.08</v>
      </c>
      <c r="N72" s="512">
        <v>0.08</v>
      </c>
      <c r="P72" s="280">
        <f t="shared" ref="P72:U78" si="134">SUMIF($11:$11,P$10,72:72)</f>
        <v>0</v>
      </c>
      <c r="Q72" s="281">
        <f t="shared" si="134"/>
        <v>259999.99999999997</v>
      </c>
      <c r="R72" s="281">
        <f t="shared" si="134"/>
        <v>538200</v>
      </c>
      <c r="S72" s="281">
        <f t="shared" si="134"/>
        <v>935064</v>
      </c>
      <c r="T72" s="281">
        <f t="shared" si="134"/>
        <v>1255512.9600000002</v>
      </c>
      <c r="U72" s="281">
        <f t="shared" si="134"/>
        <v>1709681.1264000002</v>
      </c>
      <c r="V72" s="297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2">
        <f t="shared" ref="AI72:AT72" si="135">IFERROR(AI56*$F56/12,0)</f>
        <v>21666.666666666668</v>
      </c>
      <c r="AJ72" s="281">
        <f t="shared" si="135"/>
        <v>21666.666666666668</v>
      </c>
      <c r="AK72" s="281">
        <f t="shared" si="135"/>
        <v>21666.666666666668</v>
      </c>
      <c r="AL72" s="281">
        <f t="shared" si="135"/>
        <v>21666.666666666668</v>
      </c>
      <c r="AM72" s="281">
        <f t="shared" si="135"/>
        <v>21666.666666666668</v>
      </c>
      <c r="AN72" s="281">
        <f t="shared" si="135"/>
        <v>21666.666666666668</v>
      </c>
      <c r="AO72" s="281">
        <f t="shared" si="135"/>
        <v>21666.666666666668</v>
      </c>
      <c r="AP72" s="281">
        <f t="shared" si="135"/>
        <v>21666.666666666668</v>
      </c>
      <c r="AQ72" s="281">
        <f t="shared" si="135"/>
        <v>21666.666666666668</v>
      </c>
      <c r="AR72" s="281">
        <f t="shared" si="135"/>
        <v>21666.666666666668</v>
      </c>
      <c r="AS72" s="281">
        <f t="shared" si="135"/>
        <v>21666.666666666668</v>
      </c>
      <c r="AT72" s="283">
        <f t="shared" si="135"/>
        <v>21666.666666666668</v>
      </c>
      <c r="AU72" s="281">
        <f t="shared" ref="AU72:BF72" si="136">IFERROR((1+$K72)*AU56*$F56/12,0)</f>
        <v>35100</v>
      </c>
      <c r="AV72" s="281">
        <f t="shared" si="136"/>
        <v>35100</v>
      </c>
      <c r="AW72" s="281">
        <f t="shared" si="136"/>
        <v>46800</v>
      </c>
      <c r="AX72" s="281">
        <f t="shared" si="136"/>
        <v>46800</v>
      </c>
      <c r="AY72" s="281">
        <f t="shared" si="136"/>
        <v>46800</v>
      </c>
      <c r="AZ72" s="281">
        <f t="shared" si="136"/>
        <v>46800</v>
      </c>
      <c r="BA72" s="281">
        <f t="shared" si="136"/>
        <v>46800</v>
      </c>
      <c r="BB72" s="281">
        <f t="shared" si="136"/>
        <v>46800</v>
      </c>
      <c r="BC72" s="281">
        <f t="shared" si="136"/>
        <v>46800</v>
      </c>
      <c r="BD72" s="281">
        <f t="shared" si="136"/>
        <v>46800</v>
      </c>
      <c r="BE72" s="281">
        <f t="shared" si="136"/>
        <v>46800</v>
      </c>
      <c r="BF72" s="283">
        <f t="shared" si="136"/>
        <v>46800</v>
      </c>
      <c r="BG72" s="281">
        <f t="shared" ref="BG72:BR72" si="137">IFERROR((1+$L72)^2*BG56*$F56/12,0)</f>
        <v>50544</v>
      </c>
      <c r="BH72" s="281">
        <f t="shared" si="137"/>
        <v>50544</v>
      </c>
      <c r="BI72" s="281">
        <f t="shared" si="137"/>
        <v>75816</v>
      </c>
      <c r="BJ72" s="281">
        <f t="shared" si="137"/>
        <v>75816</v>
      </c>
      <c r="BK72" s="281">
        <f t="shared" si="137"/>
        <v>75816</v>
      </c>
      <c r="BL72" s="281">
        <f t="shared" si="137"/>
        <v>75816</v>
      </c>
      <c r="BM72" s="281">
        <f t="shared" si="137"/>
        <v>88452.000000000015</v>
      </c>
      <c r="BN72" s="281">
        <f t="shared" si="137"/>
        <v>88452.000000000015</v>
      </c>
      <c r="BO72" s="281">
        <f t="shared" si="137"/>
        <v>88452.000000000015</v>
      </c>
      <c r="BP72" s="281">
        <f t="shared" si="137"/>
        <v>88452.000000000015</v>
      </c>
      <c r="BQ72" s="281">
        <f t="shared" si="137"/>
        <v>88452.000000000015</v>
      </c>
      <c r="BR72" s="283">
        <f t="shared" si="137"/>
        <v>88452.000000000015</v>
      </c>
      <c r="BS72" s="281">
        <f t="shared" ref="BS72:CD72" si="138">IFERROR((1+$M72)^3*BS56*$F56/12,0)</f>
        <v>95528.160000000018</v>
      </c>
      <c r="BT72" s="281">
        <f t="shared" si="138"/>
        <v>95528.160000000018</v>
      </c>
      <c r="BU72" s="281">
        <f t="shared" si="138"/>
        <v>95528.160000000018</v>
      </c>
      <c r="BV72" s="281">
        <f t="shared" si="138"/>
        <v>95528.160000000018</v>
      </c>
      <c r="BW72" s="281">
        <f t="shared" si="138"/>
        <v>95528.160000000018</v>
      </c>
      <c r="BX72" s="281">
        <f t="shared" si="138"/>
        <v>95528.160000000018</v>
      </c>
      <c r="BY72" s="281">
        <f t="shared" si="138"/>
        <v>109175.04000000002</v>
      </c>
      <c r="BZ72" s="281">
        <f t="shared" si="138"/>
        <v>109175.04000000002</v>
      </c>
      <c r="CA72" s="281">
        <f t="shared" si="138"/>
        <v>109175.04000000002</v>
      </c>
      <c r="CB72" s="281">
        <f t="shared" si="138"/>
        <v>109175.04000000002</v>
      </c>
      <c r="CC72" s="281">
        <f t="shared" si="138"/>
        <v>122821.92000000003</v>
      </c>
      <c r="CD72" s="283">
        <f t="shared" si="138"/>
        <v>122821.92000000003</v>
      </c>
      <c r="CE72" s="281">
        <f t="shared" ref="CE72:CP72" si="139">IFERROR((1+$N72)^4*CE56*$F56/12,0)</f>
        <v>132647.67360000001</v>
      </c>
      <c r="CF72" s="281">
        <f t="shared" si="139"/>
        <v>132647.67360000001</v>
      </c>
      <c r="CG72" s="281">
        <f t="shared" si="139"/>
        <v>132647.67360000001</v>
      </c>
      <c r="CH72" s="281">
        <f t="shared" si="139"/>
        <v>132647.67360000001</v>
      </c>
      <c r="CI72" s="281">
        <f t="shared" si="139"/>
        <v>147386.30400000003</v>
      </c>
      <c r="CJ72" s="281">
        <f t="shared" si="139"/>
        <v>147386.30400000003</v>
      </c>
      <c r="CK72" s="281">
        <f t="shared" si="139"/>
        <v>147386.30400000003</v>
      </c>
      <c r="CL72" s="281">
        <f t="shared" si="139"/>
        <v>147386.30400000003</v>
      </c>
      <c r="CM72" s="281">
        <f t="shared" si="139"/>
        <v>147386.30400000003</v>
      </c>
      <c r="CN72" s="281">
        <f t="shared" si="139"/>
        <v>147386.30400000003</v>
      </c>
      <c r="CO72" s="281">
        <f t="shared" si="139"/>
        <v>147386.30400000003</v>
      </c>
      <c r="CP72" s="283">
        <f t="shared" si="139"/>
        <v>147386.30400000003</v>
      </c>
    </row>
    <row r="73" spans="4:94" outlineLevel="1">
      <c r="D73" s="234"/>
      <c r="E73" s="397" t="str">
        <f t="shared" ref="E73:E83" si="140">E57</f>
        <v>Sales</v>
      </c>
      <c r="G73" s="386"/>
      <c r="H73" s="386"/>
      <c r="I73" s="366"/>
      <c r="J73" s="398"/>
      <c r="K73" s="512">
        <v>0.08</v>
      </c>
      <c r="L73" s="512">
        <v>0.08</v>
      </c>
      <c r="M73" s="512">
        <v>0.08</v>
      </c>
      <c r="N73" s="512">
        <v>0.08</v>
      </c>
      <c r="P73" s="280">
        <f t="shared" si="134"/>
        <v>0</v>
      </c>
      <c r="Q73" s="281">
        <f t="shared" si="134"/>
        <v>29166.666666666668</v>
      </c>
      <c r="R73" s="281">
        <f t="shared" si="134"/>
        <v>630000</v>
      </c>
      <c r="S73" s="281">
        <f t="shared" si="134"/>
        <v>2126250</v>
      </c>
      <c r="T73" s="281">
        <f t="shared" si="134"/>
        <v>4555958.4000000004</v>
      </c>
      <c r="U73" s="281">
        <f t="shared" si="134"/>
        <v>9166294.3680000026</v>
      </c>
      <c r="V73" s="297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2">
        <f t="shared" ref="AI73:AT73" si="141">IFERROR(AI57*$F57/12,0)</f>
        <v>0</v>
      </c>
      <c r="AJ73" s="281">
        <f t="shared" si="141"/>
        <v>0</v>
      </c>
      <c r="AK73" s="281">
        <f t="shared" si="141"/>
        <v>0</v>
      </c>
      <c r="AL73" s="281">
        <f t="shared" si="141"/>
        <v>0</v>
      </c>
      <c r="AM73" s="281">
        <f t="shared" si="141"/>
        <v>0</v>
      </c>
      <c r="AN73" s="281">
        <f t="shared" si="141"/>
        <v>0</v>
      </c>
      <c r="AO73" s="281">
        <f t="shared" si="141"/>
        <v>0</v>
      </c>
      <c r="AP73" s="281">
        <f t="shared" si="141"/>
        <v>0</v>
      </c>
      <c r="AQ73" s="281">
        <f t="shared" si="141"/>
        <v>0</v>
      </c>
      <c r="AR73" s="281">
        <f t="shared" si="141"/>
        <v>0</v>
      </c>
      <c r="AS73" s="281">
        <f t="shared" si="141"/>
        <v>14583.333333333334</v>
      </c>
      <c r="AT73" s="283">
        <f t="shared" si="141"/>
        <v>14583.333333333334</v>
      </c>
      <c r="AU73" s="281">
        <f t="shared" ref="AU73:BF73" si="142">IFERROR((1+$K73)*AU57*$F57/12,0)</f>
        <v>15750</v>
      </c>
      <c r="AV73" s="281">
        <f t="shared" si="142"/>
        <v>31500</v>
      </c>
      <c r="AW73" s="281">
        <f t="shared" si="142"/>
        <v>31500</v>
      </c>
      <c r="AX73" s="281">
        <f t="shared" si="142"/>
        <v>31500</v>
      </c>
      <c r="AY73" s="281">
        <f t="shared" si="142"/>
        <v>47250</v>
      </c>
      <c r="AZ73" s="281">
        <f t="shared" si="142"/>
        <v>63000</v>
      </c>
      <c r="BA73" s="281">
        <f t="shared" si="142"/>
        <v>63000</v>
      </c>
      <c r="BB73" s="281">
        <f t="shared" si="142"/>
        <v>63000</v>
      </c>
      <c r="BC73" s="281">
        <f t="shared" si="142"/>
        <v>63000</v>
      </c>
      <c r="BD73" s="281">
        <f t="shared" si="142"/>
        <v>63000</v>
      </c>
      <c r="BE73" s="281">
        <f t="shared" si="142"/>
        <v>78750.000000000015</v>
      </c>
      <c r="BF73" s="283">
        <f t="shared" si="142"/>
        <v>78750.000000000015</v>
      </c>
      <c r="BG73" s="281">
        <f t="shared" ref="BG73:BR73" si="143">IFERROR((1+$L73)^2*BG57*$F57/12,0)</f>
        <v>85050.000000000015</v>
      </c>
      <c r="BH73" s="281">
        <f t="shared" si="143"/>
        <v>102060</v>
      </c>
      <c r="BI73" s="281">
        <f t="shared" si="143"/>
        <v>119070.00000000001</v>
      </c>
      <c r="BJ73" s="281">
        <f t="shared" si="143"/>
        <v>136080.00000000003</v>
      </c>
      <c r="BK73" s="281">
        <f t="shared" si="143"/>
        <v>153090</v>
      </c>
      <c r="BL73" s="281">
        <f t="shared" si="143"/>
        <v>170100.00000000003</v>
      </c>
      <c r="BM73" s="281">
        <f t="shared" si="143"/>
        <v>187110</v>
      </c>
      <c r="BN73" s="281">
        <f t="shared" si="143"/>
        <v>204120</v>
      </c>
      <c r="BO73" s="281">
        <f t="shared" si="143"/>
        <v>221130.00000000003</v>
      </c>
      <c r="BP73" s="281">
        <f t="shared" si="143"/>
        <v>238140.00000000003</v>
      </c>
      <c r="BQ73" s="281">
        <f t="shared" si="143"/>
        <v>255150.00000000003</v>
      </c>
      <c r="BR73" s="283">
        <f t="shared" si="143"/>
        <v>255150.00000000003</v>
      </c>
      <c r="BS73" s="281">
        <f t="shared" ref="BS73:CD73" si="144">IFERROR((1+$M73)^3*BS57*$F57/12,0)</f>
        <v>275562.00000000006</v>
      </c>
      <c r="BT73" s="281">
        <f t="shared" si="144"/>
        <v>275562.00000000006</v>
      </c>
      <c r="BU73" s="281">
        <f t="shared" si="144"/>
        <v>293932.80000000005</v>
      </c>
      <c r="BV73" s="281">
        <f t="shared" si="144"/>
        <v>312303.60000000003</v>
      </c>
      <c r="BW73" s="281">
        <f t="shared" si="144"/>
        <v>330674.40000000008</v>
      </c>
      <c r="BX73" s="281">
        <f t="shared" si="144"/>
        <v>349045.20000000007</v>
      </c>
      <c r="BY73" s="281">
        <f t="shared" si="144"/>
        <v>367416.00000000006</v>
      </c>
      <c r="BZ73" s="281">
        <f t="shared" si="144"/>
        <v>404157.60000000009</v>
      </c>
      <c r="CA73" s="281">
        <f t="shared" si="144"/>
        <v>440899.2</v>
      </c>
      <c r="CB73" s="281">
        <f t="shared" si="144"/>
        <v>477640.80000000005</v>
      </c>
      <c r="CC73" s="281">
        <f t="shared" si="144"/>
        <v>514382.40000000008</v>
      </c>
      <c r="CD73" s="283">
        <f t="shared" si="144"/>
        <v>514382.40000000008</v>
      </c>
      <c r="CE73" s="281">
        <f t="shared" ref="CE73:CP73" si="145">IFERROR((1+$N73)^4*CE57*$F57/12,0)</f>
        <v>555532.9920000002</v>
      </c>
      <c r="CF73" s="281">
        <f t="shared" si="145"/>
        <v>595213.92000000004</v>
      </c>
      <c r="CG73" s="281">
        <f t="shared" si="145"/>
        <v>634894.84800000011</v>
      </c>
      <c r="CH73" s="281">
        <f t="shared" si="145"/>
        <v>674575.77600000019</v>
      </c>
      <c r="CI73" s="281">
        <f t="shared" si="145"/>
        <v>714256.70400000003</v>
      </c>
      <c r="CJ73" s="281">
        <f t="shared" si="145"/>
        <v>753937.63200000022</v>
      </c>
      <c r="CK73" s="281">
        <f t="shared" si="145"/>
        <v>793618.56000000017</v>
      </c>
      <c r="CL73" s="281">
        <f t="shared" si="145"/>
        <v>833299.48800000024</v>
      </c>
      <c r="CM73" s="281">
        <f t="shared" si="145"/>
        <v>872980.4160000002</v>
      </c>
      <c r="CN73" s="281">
        <f t="shared" si="145"/>
        <v>912661.34400000016</v>
      </c>
      <c r="CO73" s="281">
        <f t="shared" si="145"/>
        <v>912661.34400000016</v>
      </c>
      <c r="CP73" s="283">
        <f t="shared" si="145"/>
        <v>912661.34400000016</v>
      </c>
    </row>
    <row r="74" spans="4:94" outlineLevel="1">
      <c r="D74" s="234"/>
      <c r="E74" s="397" t="str">
        <f t="shared" si="140"/>
        <v>Marketing</v>
      </c>
      <c r="G74" s="386"/>
      <c r="H74" s="386"/>
      <c r="I74" s="366"/>
      <c r="J74" s="398"/>
      <c r="K74" s="512">
        <v>0.08</v>
      </c>
      <c r="L74" s="512">
        <v>0.08</v>
      </c>
      <c r="M74" s="512">
        <v>0.08</v>
      </c>
      <c r="N74" s="512">
        <v>0.08</v>
      </c>
      <c r="P74" s="280">
        <f t="shared" si="134"/>
        <v>0</v>
      </c>
      <c r="Q74" s="281">
        <f t="shared" si="134"/>
        <v>312500</v>
      </c>
      <c r="R74" s="281">
        <f t="shared" si="134"/>
        <v>972000.00000000012</v>
      </c>
      <c r="S74" s="281">
        <f t="shared" si="134"/>
        <v>1049760</v>
      </c>
      <c r="T74" s="281">
        <f t="shared" si="134"/>
        <v>1275458.4000000004</v>
      </c>
      <c r="U74" s="281">
        <f t="shared" si="134"/>
        <v>2006721.2160000007</v>
      </c>
      <c r="V74" s="297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2">
        <f t="shared" ref="AI74:AT74" si="146">IFERROR(AI58*$F58/12,0)</f>
        <v>0</v>
      </c>
      <c r="AJ74" s="281">
        <f t="shared" si="146"/>
        <v>0</v>
      </c>
      <c r="AK74" s="281">
        <f t="shared" si="146"/>
        <v>0</v>
      </c>
      <c r="AL74" s="281">
        <f t="shared" si="146"/>
        <v>0</v>
      </c>
      <c r="AM74" s="281">
        <f t="shared" si="146"/>
        <v>0</v>
      </c>
      <c r="AN74" s="281">
        <f t="shared" si="146"/>
        <v>0</v>
      </c>
      <c r="AO74" s="281">
        <f t="shared" si="146"/>
        <v>0</v>
      </c>
      <c r="AP74" s="281">
        <f t="shared" si="146"/>
        <v>37500</v>
      </c>
      <c r="AQ74" s="281">
        <f t="shared" si="146"/>
        <v>50000</v>
      </c>
      <c r="AR74" s="281">
        <f t="shared" si="146"/>
        <v>75000</v>
      </c>
      <c r="AS74" s="281">
        <f t="shared" si="146"/>
        <v>75000</v>
      </c>
      <c r="AT74" s="283">
        <f t="shared" si="146"/>
        <v>75000</v>
      </c>
      <c r="AU74" s="281">
        <f t="shared" ref="AU74:BF74" si="147">IFERROR((1+$K74)*AU58*$F58/12,0)</f>
        <v>81000.000000000015</v>
      </c>
      <c r="AV74" s="281">
        <f t="shared" si="147"/>
        <v>81000.000000000015</v>
      </c>
      <c r="AW74" s="281">
        <f t="shared" si="147"/>
        <v>81000.000000000015</v>
      </c>
      <c r="AX74" s="281">
        <f t="shared" si="147"/>
        <v>81000.000000000015</v>
      </c>
      <c r="AY74" s="281">
        <f t="shared" si="147"/>
        <v>81000.000000000015</v>
      </c>
      <c r="AZ74" s="281">
        <f t="shared" si="147"/>
        <v>81000.000000000015</v>
      </c>
      <c r="BA74" s="281">
        <f t="shared" si="147"/>
        <v>81000.000000000015</v>
      </c>
      <c r="BB74" s="281">
        <f t="shared" si="147"/>
        <v>81000.000000000015</v>
      </c>
      <c r="BC74" s="281">
        <f t="shared" si="147"/>
        <v>81000.000000000015</v>
      </c>
      <c r="BD74" s="281">
        <f t="shared" si="147"/>
        <v>81000.000000000015</v>
      </c>
      <c r="BE74" s="281">
        <f t="shared" si="147"/>
        <v>81000.000000000015</v>
      </c>
      <c r="BF74" s="283">
        <f t="shared" si="147"/>
        <v>81000.000000000015</v>
      </c>
      <c r="BG74" s="281">
        <f t="shared" ref="BG74:BR74" si="148">IFERROR((1+$L74)^2*BG58*$F58/12,0)</f>
        <v>87480</v>
      </c>
      <c r="BH74" s="281">
        <f t="shared" si="148"/>
        <v>87480</v>
      </c>
      <c r="BI74" s="281">
        <f t="shared" si="148"/>
        <v>87480</v>
      </c>
      <c r="BJ74" s="281">
        <f t="shared" si="148"/>
        <v>87480</v>
      </c>
      <c r="BK74" s="281">
        <f t="shared" si="148"/>
        <v>87480</v>
      </c>
      <c r="BL74" s="281">
        <f t="shared" si="148"/>
        <v>87480</v>
      </c>
      <c r="BM74" s="281">
        <f t="shared" si="148"/>
        <v>87480</v>
      </c>
      <c r="BN74" s="281">
        <f t="shared" si="148"/>
        <v>87480</v>
      </c>
      <c r="BO74" s="281">
        <f t="shared" si="148"/>
        <v>87480</v>
      </c>
      <c r="BP74" s="281">
        <f t="shared" si="148"/>
        <v>87480</v>
      </c>
      <c r="BQ74" s="281">
        <f t="shared" si="148"/>
        <v>87480</v>
      </c>
      <c r="BR74" s="283">
        <f t="shared" si="148"/>
        <v>87480</v>
      </c>
      <c r="BS74" s="281">
        <f t="shared" ref="BS74:CD74" si="149">IFERROR((1+$M74)^3*BS58*$F58/12,0)</f>
        <v>94478.400000000009</v>
      </c>
      <c r="BT74" s="281">
        <f t="shared" si="149"/>
        <v>94478.400000000009</v>
      </c>
      <c r="BU74" s="281">
        <f t="shared" si="149"/>
        <v>94478.400000000009</v>
      </c>
      <c r="BV74" s="281">
        <f t="shared" si="149"/>
        <v>94478.400000000009</v>
      </c>
      <c r="BW74" s="281">
        <f t="shared" si="149"/>
        <v>94478.400000000009</v>
      </c>
      <c r="BX74" s="281">
        <f t="shared" si="149"/>
        <v>94478.400000000009</v>
      </c>
      <c r="BY74" s="281">
        <f t="shared" si="149"/>
        <v>94478.400000000009</v>
      </c>
      <c r="BZ74" s="281">
        <f t="shared" si="149"/>
        <v>94478.400000000009</v>
      </c>
      <c r="CA74" s="281">
        <f t="shared" si="149"/>
        <v>110224.8</v>
      </c>
      <c r="CB74" s="281">
        <f t="shared" si="149"/>
        <v>125971.20000000001</v>
      </c>
      <c r="CC74" s="281">
        <f t="shared" si="149"/>
        <v>141717.6</v>
      </c>
      <c r="CD74" s="283">
        <f t="shared" si="149"/>
        <v>141717.6</v>
      </c>
      <c r="CE74" s="281">
        <f t="shared" ref="CE74:CP74" si="150">IFERROR((1+$N74)^4*CE58*$F58/12,0)</f>
        <v>153055.00800000003</v>
      </c>
      <c r="CF74" s="281">
        <f t="shared" si="150"/>
        <v>153055.00800000003</v>
      </c>
      <c r="CG74" s="281">
        <f t="shared" si="150"/>
        <v>153055.00800000003</v>
      </c>
      <c r="CH74" s="281">
        <f t="shared" si="150"/>
        <v>153055.00800000003</v>
      </c>
      <c r="CI74" s="281">
        <f t="shared" si="150"/>
        <v>153055.00800000003</v>
      </c>
      <c r="CJ74" s="281">
        <f t="shared" si="150"/>
        <v>170061.12000000002</v>
      </c>
      <c r="CK74" s="281">
        <f t="shared" si="150"/>
        <v>170061.12000000002</v>
      </c>
      <c r="CL74" s="281">
        <f t="shared" si="150"/>
        <v>170061.12000000002</v>
      </c>
      <c r="CM74" s="281">
        <f t="shared" si="150"/>
        <v>170061.12000000002</v>
      </c>
      <c r="CN74" s="281">
        <f t="shared" si="150"/>
        <v>187067.23200000005</v>
      </c>
      <c r="CO74" s="281">
        <f t="shared" si="150"/>
        <v>187067.23200000005</v>
      </c>
      <c r="CP74" s="283">
        <f t="shared" si="150"/>
        <v>187067.23200000005</v>
      </c>
    </row>
    <row r="75" spans="4:94" outlineLevel="1">
      <c r="D75" s="234"/>
      <c r="E75" s="397" t="str">
        <f t="shared" si="140"/>
        <v>Customer Service</v>
      </c>
      <c r="G75" s="386"/>
      <c r="H75" s="386"/>
      <c r="I75" s="366"/>
      <c r="J75" s="398"/>
      <c r="K75" s="512">
        <v>0.08</v>
      </c>
      <c r="L75" s="512">
        <v>0.08</v>
      </c>
      <c r="M75" s="512">
        <v>0.08</v>
      </c>
      <c r="N75" s="512">
        <v>0.08</v>
      </c>
      <c r="P75" s="280">
        <f t="shared" si="134"/>
        <v>0</v>
      </c>
      <c r="Q75" s="281">
        <f t="shared" si="134"/>
        <v>39583.333333333336</v>
      </c>
      <c r="R75" s="281">
        <f t="shared" si="134"/>
        <v>179550</v>
      </c>
      <c r="S75" s="281">
        <f t="shared" si="134"/>
        <v>258552.00000000003</v>
      </c>
      <c r="T75" s="281">
        <f t="shared" si="134"/>
        <v>837708.48</v>
      </c>
      <c r="U75" s="281">
        <f t="shared" si="134"/>
        <v>1938696.7680000004</v>
      </c>
      <c r="V75" s="297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2">
        <f t="shared" ref="AI75:AT75" si="151">IFERROR(AI59*$F59/12,0)</f>
        <v>0</v>
      </c>
      <c r="AJ75" s="281">
        <f t="shared" si="151"/>
        <v>0</v>
      </c>
      <c r="AK75" s="281">
        <f t="shared" si="151"/>
        <v>0</v>
      </c>
      <c r="AL75" s="281">
        <f t="shared" si="151"/>
        <v>0</v>
      </c>
      <c r="AM75" s="281">
        <f t="shared" si="151"/>
        <v>0</v>
      </c>
      <c r="AN75" s="281">
        <f t="shared" si="151"/>
        <v>0</v>
      </c>
      <c r="AO75" s="281">
        <f t="shared" si="151"/>
        <v>0</v>
      </c>
      <c r="AP75" s="281">
        <f t="shared" si="151"/>
        <v>7916.666666666667</v>
      </c>
      <c r="AQ75" s="281">
        <f t="shared" si="151"/>
        <v>7916.666666666667</v>
      </c>
      <c r="AR75" s="281">
        <f t="shared" si="151"/>
        <v>7916.666666666667</v>
      </c>
      <c r="AS75" s="281">
        <f t="shared" si="151"/>
        <v>7916.666666666667</v>
      </c>
      <c r="AT75" s="283">
        <f t="shared" si="151"/>
        <v>7916.666666666667</v>
      </c>
      <c r="AU75" s="281">
        <f t="shared" ref="AU75:BF75" si="152">IFERROR((1+$K75)*AU59*$F59/12,0)</f>
        <v>8550</v>
      </c>
      <c r="AV75" s="281">
        <f t="shared" si="152"/>
        <v>8550</v>
      </c>
      <c r="AW75" s="281">
        <f t="shared" si="152"/>
        <v>8550</v>
      </c>
      <c r="AX75" s="281">
        <f t="shared" si="152"/>
        <v>17100</v>
      </c>
      <c r="AY75" s="281">
        <f t="shared" si="152"/>
        <v>17100</v>
      </c>
      <c r="AZ75" s="281">
        <f t="shared" si="152"/>
        <v>17100</v>
      </c>
      <c r="BA75" s="281">
        <f t="shared" si="152"/>
        <v>17100</v>
      </c>
      <c r="BB75" s="281">
        <f t="shared" si="152"/>
        <v>17100</v>
      </c>
      <c r="BC75" s="281">
        <f t="shared" si="152"/>
        <v>17100</v>
      </c>
      <c r="BD75" s="281">
        <f t="shared" si="152"/>
        <v>17100</v>
      </c>
      <c r="BE75" s="281">
        <f t="shared" si="152"/>
        <v>17100</v>
      </c>
      <c r="BF75" s="283">
        <f t="shared" si="152"/>
        <v>17100</v>
      </c>
      <c r="BG75" s="281">
        <f t="shared" ref="BG75:BR75" si="153">IFERROR((1+$L75)^2*BG59*$F59/12,0)</f>
        <v>18468.000000000004</v>
      </c>
      <c r="BH75" s="281">
        <f t="shared" si="153"/>
        <v>18468.000000000004</v>
      </c>
      <c r="BI75" s="281">
        <f t="shared" si="153"/>
        <v>18468.000000000004</v>
      </c>
      <c r="BJ75" s="281">
        <f t="shared" si="153"/>
        <v>18468.000000000004</v>
      </c>
      <c r="BK75" s="281">
        <f t="shared" si="153"/>
        <v>18468.000000000004</v>
      </c>
      <c r="BL75" s="281">
        <f t="shared" si="153"/>
        <v>18468.000000000004</v>
      </c>
      <c r="BM75" s="281">
        <f t="shared" si="153"/>
        <v>18468.000000000004</v>
      </c>
      <c r="BN75" s="281">
        <f t="shared" si="153"/>
        <v>18468.000000000004</v>
      </c>
      <c r="BO75" s="281">
        <f t="shared" si="153"/>
        <v>18468.000000000004</v>
      </c>
      <c r="BP75" s="281">
        <f t="shared" si="153"/>
        <v>18468.000000000004</v>
      </c>
      <c r="BQ75" s="281">
        <f t="shared" si="153"/>
        <v>36936.000000000007</v>
      </c>
      <c r="BR75" s="283">
        <f t="shared" si="153"/>
        <v>36936.000000000007</v>
      </c>
      <c r="BS75" s="281">
        <f t="shared" ref="BS75:CD75" si="154">IFERROR((1+$M75)^3*BS59*$F59/12,0)</f>
        <v>39890.880000000005</v>
      </c>
      <c r="BT75" s="281">
        <f t="shared" si="154"/>
        <v>39890.880000000005</v>
      </c>
      <c r="BU75" s="281">
        <f t="shared" si="154"/>
        <v>39890.880000000005</v>
      </c>
      <c r="BV75" s="281">
        <f t="shared" si="154"/>
        <v>39890.880000000005</v>
      </c>
      <c r="BW75" s="281">
        <f t="shared" si="154"/>
        <v>39890.880000000005</v>
      </c>
      <c r="BX75" s="281">
        <f t="shared" si="154"/>
        <v>39890.880000000005</v>
      </c>
      <c r="BY75" s="281">
        <f t="shared" si="154"/>
        <v>99727.200000000012</v>
      </c>
      <c r="BZ75" s="281">
        <f t="shared" si="154"/>
        <v>99727.200000000012</v>
      </c>
      <c r="CA75" s="281">
        <f t="shared" si="154"/>
        <v>99727.200000000012</v>
      </c>
      <c r="CB75" s="281">
        <f t="shared" si="154"/>
        <v>99727.200000000012</v>
      </c>
      <c r="CC75" s="281">
        <f t="shared" si="154"/>
        <v>99727.200000000012</v>
      </c>
      <c r="CD75" s="283">
        <f t="shared" si="154"/>
        <v>99727.200000000012</v>
      </c>
      <c r="CE75" s="281">
        <f t="shared" ref="CE75:CP75" si="155">IFERROR((1+$N75)^4*CE59*$F59/12,0)</f>
        <v>161558.06400000004</v>
      </c>
      <c r="CF75" s="281">
        <f t="shared" si="155"/>
        <v>161558.06400000004</v>
      </c>
      <c r="CG75" s="281">
        <f t="shared" si="155"/>
        <v>161558.06400000004</v>
      </c>
      <c r="CH75" s="281">
        <f t="shared" si="155"/>
        <v>161558.06400000004</v>
      </c>
      <c r="CI75" s="281">
        <f t="shared" si="155"/>
        <v>161558.06400000004</v>
      </c>
      <c r="CJ75" s="281">
        <f t="shared" si="155"/>
        <v>161558.06400000004</v>
      </c>
      <c r="CK75" s="281">
        <f t="shared" si="155"/>
        <v>161558.06400000004</v>
      </c>
      <c r="CL75" s="281">
        <f t="shared" si="155"/>
        <v>161558.06400000004</v>
      </c>
      <c r="CM75" s="281">
        <f t="shared" si="155"/>
        <v>161558.06400000004</v>
      </c>
      <c r="CN75" s="281">
        <f t="shared" si="155"/>
        <v>161558.06400000004</v>
      </c>
      <c r="CO75" s="281">
        <f t="shared" si="155"/>
        <v>161558.06400000004</v>
      </c>
      <c r="CP75" s="283">
        <f t="shared" si="155"/>
        <v>161558.06400000004</v>
      </c>
    </row>
    <row r="76" spans="4:94" outlineLevel="1">
      <c r="D76" s="234"/>
      <c r="E76" s="397" t="str">
        <f t="shared" si="140"/>
        <v>Corporate Operations</v>
      </c>
      <c r="G76" s="386"/>
      <c r="H76" s="386"/>
      <c r="I76" s="366"/>
      <c r="J76" s="398"/>
      <c r="K76" s="512">
        <v>0.08</v>
      </c>
      <c r="L76" s="512">
        <v>0.08</v>
      </c>
      <c r="M76" s="512">
        <v>0.08</v>
      </c>
      <c r="N76" s="512">
        <v>0.08</v>
      </c>
      <c r="P76" s="280">
        <f t="shared" si="134"/>
        <v>0</v>
      </c>
      <c r="Q76" s="281">
        <f t="shared" si="134"/>
        <v>0</v>
      </c>
      <c r="R76" s="281">
        <f t="shared" si="134"/>
        <v>141750.00000000003</v>
      </c>
      <c r="S76" s="281">
        <f t="shared" si="134"/>
        <v>291600</v>
      </c>
      <c r="T76" s="281">
        <f t="shared" si="134"/>
        <v>684968.40000000014</v>
      </c>
      <c r="U76" s="281">
        <f t="shared" si="134"/>
        <v>1326476.736</v>
      </c>
      <c r="V76" s="297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2">
        <f t="shared" ref="AI76:AT76" si="156">IFERROR(AI60*$F60/12,0)</f>
        <v>0</v>
      </c>
      <c r="AJ76" s="281">
        <f t="shared" si="156"/>
        <v>0</v>
      </c>
      <c r="AK76" s="281">
        <f t="shared" si="156"/>
        <v>0</v>
      </c>
      <c r="AL76" s="281">
        <f t="shared" si="156"/>
        <v>0</v>
      </c>
      <c r="AM76" s="281">
        <f t="shared" si="156"/>
        <v>0</v>
      </c>
      <c r="AN76" s="281">
        <f t="shared" si="156"/>
        <v>0</v>
      </c>
      <c r="AO76" s="281">
        <f t="shared" si="156"/>
        <v>0</v>
      </c>
      <c r="AP76" s="281">
        <f t="shared" si="156"/>
        <v>0</v>
      </c>
      <c r="AQ76" s="281">
        <f t="shared" si="156"/>
        <v>0</v>
      </c>
      <c r="AR76" s="281">
        <f t="shared" si="156"/>
        <v>0</v>
      </c>
      <c r="AS76" s="281">
        <f t="shared" si="156"/>
        <v>0</v>
      </c>
      <c r="AT76" s="283">
        <f t="shared" si="156"/>
        <v>0</v>
      </c>
      <c r="AU76" s="281">
        <f t="shared" ref="AU76:BF76" si="157">IFERROR((1+$K76)*AU60*$F60/12,0)</f>
        <v>0</v>
      </c>
      <c r="AV76" s="281">
        <f t="shared" si="157"/>
        <v>0</v>
      </c>
      <c r="AW76" s="281">
        <f t="shared" si="157"/>
        <v>0</v>
      </c>
      <c r="AX76" s="281">
        <f t="shared" si="157"/>
        <v>0</v>
      </c>
      <c r="AY76" s="281">
        <f t="shared" si="157"/>
        <v>0</v>
      </c>
      <c r="AZ76" s="281">
        <f t="shared" si="157"/>
        <v>20250.000000000004</v>
      </c>
      <c r="BA76" s="281">
        <f t="shared" si="157"/>
        <v>20250.000000000004</v>
      </c>
      <c r="BB76" s="281">
        <f t="shared" si="157"/>
        <v>20250.000000000004</v>
      </c>
      <c r="BC76" s="281">
        <f t="shared" si="157"/>
        <v>20250.000000000004</v>
      </c>
      <c r="BD76" s="281">
        <f t="shared" si="157"/>
        <v>20250.000000000004</v>
      </c>
      <c r="BE76" s="281">
        <f t="shared" si="157"/>
        <v>20250.000000000004</v>
      </c>
      <c r="BF76" s="283">
        <f t="shared" si="157"/>
        <v>20250.000000000004</v>
      </c>
      <c r="BG76" s="281">
        <f t="shared" ref="BG76:BR76" si="158">IFERROR((1+$L76)^2*BG60*$F60/12,0)</f>
        <v>21870</v>
      </c>
      <c r="BH76" s="281">
        <f t="shared" si="158"/>
        <v>21870</v>
      </c>
      <c r="BI76" s="281">
        <f t="shared" si="158"/>
        <v>21870</v>
      </c>
      <c r="BJ76" s="281">
        <f t="shared" si="158"/>
        <v>21870</v>
      </c>
      <c r="BK76" s="281">
        <f t="shared" si="158"/>
        <v>21870</v>
      </c>
      <c r="BL76" s="281">
        <f t="shared" si="158"/>
        <v>21870</v>
      </c>
      <c r="BM76" s="281">
        <f t="shared" si="158"/>
        <v>21870</v>
      </c>
      <c r="BN76" s="281">
        <f t="shared" si="158"/>
        <v>21870</v>
      </c>
      <c r="BO76" s="281">
        <f t="shared" si="158"/>
        <v>29160.000000000004</v>
      </c>
      <c r="BP76" s="281">
        <f t="shared" si="158"/>
        <v>29160.000000000004</v>
      </c>
      <c r="BQ76" s="281">
        <f t="shared" si="158"/>
        <v>29160.000000000004</v>
      </c>
      <c r="BR76" s="283">
        <f t="shared" si="158"/>
        <v>29160.000000000004</v>
      </c>
      <c r="BS76" s="281">
        <f t="shared" ref="BS76:CD76" si="159">IFERROR((1+$M76)^3*BS60*$F60/12,0)</f>
        <v>31492.800000000003</v>
      </c>
      <c r="BT76" s="281">
        <f t="shared" si="159"/>
        <v>39366.000000000007</v>
      </c>
      <c r="BU76" s="281">
        <f t="shared" si="159"/>
        <v>47239.200000000004</v>
      </c>
      <c r="BV76" s="281">
        <f t="shared" si="159"/>
        <v>55112.4</v>
      </c>
      <c r="BW76" s="281">
        <f t="shared" si="159"/>
        <v>55112.4</v>
      </c>
      <c r="BX76" s="281">
        <f t="shared" si="159"/>
        <v>55112.4</v>
      </c>
      <c r="BY76" s="281">
        <f t="shared" si="159"/>
        <v>55112.4</v>
      </c>
      <c r="BZ76" s="281">
        <f t="shared" si="159"/>
        <v>55112.4</v>
      </c>
      <c r="CA76" s="281">
        <f t="shared" si="159"/>
        <v>62985.600000000006</v>
      </c>
      <c r="CB76" s="281">
        <f t="shared" si="159"/>
        <v>70858.8</v>
      </c>
      <c r="CC76" s="281">
        <f t="shared" si="159"/>
        <v>78732.000000000015</v>
      </c>
      <c r="CD76" s="283">
        <f t="shared" si="159"/>
        <v>78732.000000000015</v>
      </c>
      <c r="CE76" s="281">
        <f t="shared" ref="CE76:CP76" si="160">IFERROR((1+$N76)^4*CE60*$F60/12,0)</f>
        <v>85030.560000000012</v>
      </c>
      <c r="CF76" s="281">
        <f t="shared" si="160"/>
        <v>85030.560000000012</v>
      </c>
      <c r="CG76" s="281">
        <f t="shared" si="160"/>
        <v>85030.560000000012</v>
      </c>
      <c r="CH76" s="281">
        <f t="shared" si="160"/>
        <v>93533.616000000024</v>
      </c>
      <c r="CI76" s="281">
        <f t="shared" si="160"/>
        <v>102036.67200000002</v>
      </c>
      <c r="CJ76" s="281">
        <f t="shared" si="160"/>
        <v>110539.72800000002</v>
      </c>
      <c r="CK76" s="281">
        <f t="shared" si="160"/>
        <v>110539.72800000002</v>
      </c>
      <c r="CL76" s="281">
        <f t="shared" si="160"/>
        <v>119042.78400000004</v>
      </c>
      <c r="CM76" s="281">
        <f t="shared" si="160"/>
        <v>127545.84000000003</v>
      </c>
      <c r="CN76" s="281">
        <f t="shared" si="160"/>
        <v>136048.89600000004</v>
      </c>
      <c r="CO76" s="281">
        <f t="shared" si="160"/>
        <v>136048.89600000004</v>
      </c>
      <c r="CP76" s="283">
        <f t="shared" si="160"/>
        <v>136048.89600000004</v>
      </c>
    </row>
    <row r="77" spans="4:94" outlineLevel="1">
      <c r="D77" s="234"/>
      <c r="E77" s="397" t="str">
        <f t="shared" si="140"/>
        <v>Engineering &amp; Product</v>
      </c>
      <c r="G77" s="386"/>
      <c r="H77" s="386"/>
      <c r="I77" s="366"/>
      <c r="J77" s="398"/>
      <c r="K77" s="512"/>
      <c r="L77" s="512"/>
      <c r="M77" s="512"/>
      <c r="N77" s="512"/>
      <c r="P77" s="280">
        <f t="shared" si="134"/>
        <v>0</v>
      </c>
      <c r="Q77" s="281">
        <f t="shared" si="134"/>
        <v>58333.333333333336</v>
      </c>
      <c r="R77" s="281">
        <f t="shared" si="134"/>
        <v>583333.33333333326</v>
      </c>
      <c r="S77" s="281">
        <f t="shared" si="134"/>
        <v>1210416.6666666665</v>
      </c>
      <c r="T77" s="281">
        <f t="shared" si="134"/>
        <v>2741666.6666666665</v>
      </c>
      <c r="U77" s="281">
        <f t="shared" si="134"/>
        <v>5862500.0000000009</v>
      </c>
      <c r="V77" s="297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2">
        <f t="shared" ref="AI77:AT77" si="161">IFERROR(AI61*$F61/12,0)</f>
        <v>0</v>
      </c>
      <c r="AJ77" s="281">
        <f t="shared" si="161"/>
        <v>0</v>
      </c>
      <c r="AK77" s="281">
        <f t="shared" si="161"/>
        <v>0</v>
      </c>
      <c r="AL77" s="281">
        <f t="shared" si="161"/>
        <v>0</v>
      </c>
      <c r="AM77" s="281">
        <f t="shared" si="161"/>
        <v>0</v>
      </c>
      <c r="AN77" s="281">
        <f t="shared" si="161"/>
        <v>0</v>
      </c>
      <c r="AO77" s="281">
        <f t="shared" si="161"/>
        <v>0</v>
      </c>
      <c r="AP77" s="281">
        <f t="shared" si="161"/>
        <v>0</v>
      </c>
      <c r="AQ77" s="281">
        <f t="shared" si="161"/>
        <v>14583.333333333334</v>
      </c>
      <c r="AR77" s="281">
        <f t="shared" si="161"/>
        <v>14583.333333333334</v>
      </c>
      <c r="AS77" s="281">
        <f t="shared" si="161"/>
        <v>14583.333333333334</v>
      </c>
      <c r="AT77" s="283">
        <f t="shared" si="161"/>
        <v>14583.333333333334</v>
      </c>
      <c r="AU77" s="281">
        <f t="shared" ref="AU77:BF77" si="162">IFERROR((1+$K77)*AU61*$F61/12,0)</f>
        <v>14583.333333333334</v>
      </c>
      <c r="AV77" s="281">
        <f t="shared" si="162"/>
        <v>29166.666666666668</v>
      </c>
      <c r="AW77" s="281">
        <f t="shared" si="162"/>
        <v>29166.666666666668</v>
      </c>
      <c r="AX77" s="281">
        <f t="shared" si="162"/>
        <v>29166.666666666668</v>
      </c>
      <c r="AY77" s="281">
        <f t="shared" si="162"/>
        <v>43750</v>
      </c>
      <c r="AZ77" s="281">
        <f t="shared" si="162"/>
        <v>58333.333333333336</v>
      </c>
      <c r="BA77" s="281">
        <f t="shared" si="162"/>
        <v>58333.333333333336</v>
      </c>
      <c r="BB77" s="281">
        <f t="shared" si="162"/>
        <v>58333.333333333336</v>
      </c>
      <c r="BC77" s="281">
        <f t="shared" si="162"/>
        <v>58333.333333333336</v>
      </c>
      <c r="BD77" s="281">
        <f t="shared" si="162"/>
        <v>58333.333333333336</v>
      </c>
      <c r="BE77" s="281">
        <f t="shared" si="162"/>
        <v>72916.666666666672</v>
      </c>
      <c r="BF77" s="283">
        <f t="shared" si="162"/>
        <v>72916.666666666672</v>
      </c>
      <c r="BG77" s="281">
        <f t="shared" ref="BG77:BR77" si="163">IFERROR((1+$L77)^2*BG61*$F61/12,0)</f>
        <v>72916.666666666672</v>
      </c>
      <c r="BH77" s="281">
        <f t="shared" si="163"/>
        <v>72916.666666666672</v>
      </c>
      <c r="BI77" s="281">
        <f t="shared" si="163"/>
        <v>72916.666666666672</v>
      </c>
      <c r="BJ77" s="281">
        <f t="shared" si="163"/>
        <v>72916.666666666672</v>
      </c>
      <c r="BK77" s="281">
        <f t="shared" si="163"/>
        <v>72916.666666666672</v>
      </c>
      <c r="BL77" s="281">
        <f t="shared" si="163"/>
        <v>102083.33333333333</v>
      </c>
      <c r="BM77" s="281">
        <f t="shared" si="163"/>
        <v>102083.33333333333</v>
      </c>
      <c r="BN77" s="281">
        <f t="shared" si="163"/>
        <v>102083.33333333333</v>
      </c>
      <c r="BO77" s="281">
        <f t="shared" si="163"/>
        <v>116666.66666666667</v>
      </c>
      <c r="BP77" s="281">
        <f t="shared" si="163"/>
        <v>131250</v>
      </c>
      <c r="BQ77" s="281">
        <f t="shared" si="163"/>
        <v>145833.33333333334</v>
      </c>
      <c r="BR77" s="283">
        <f t="shared" si="163"/>
        <v>145833.33333333334</v>
      </c>
      <c r="BS77" s="281">
        <f t="shared" ref="BS77:CD77" si="164">IFERROR((1+$M77)^3*BS61*$F61/12,0)</f>
        <v>145833.33333333334</v>
      </c>
      <c r="BT77" s="281">
        <f t="shared" si="164"/>
        <v>145833.33333333334</v>
      </c>
      <c r="BU77" s="281">
        <f t="shared" si="164"/>
        <v>160416.66666666666</v>
      </c>
      <c r="BV77" s="281">
        <f t="shared" si="164"/>
        <v>175000</v>
      </c>
      <c r="BW77" s="281">
        <f t="shared" si="164"/>
        <v>189583.33333333334</v>
      </c>
      <c r="BX77" s="281">
        <f t="shared" si="164"/>
        <v>204166.66666666666</v>
      </c>
      <c r="BY77" s="281">
        <f t="shared" si="164"/>
        <v>218750</v>
      </c>
      <c r="BZ77" s="281">
        <f t="shared" si="164"/>
        <v>247916.66666666666</v>
      </c>
      <c r="CA77" s="281">
        <f t="shared" si="164"/>
        <v>277083.33333333331</v>
      </c>
      <c r="CB77" s="281">
        <f t="shared" si="164"/>
        <v>306250</v>
      </c>
      <c r="CC77" s="281">
        <f t="shared" si="164"/>
        <v>335416.66666666669</v>
      </c>
      <c r="CD77" s="283">
        <f t="shared" si="164"/>
        <v>335416.66666666669</v>
      </c>
      <c r="CE77" s="281">
        <f t="shared" ref="CE77:CP77" si="165">IFERROR((1+$N77)^4*CE61*$F61/12,0)</f>
        <v>335416.66666666669</v>
      </c>
      <c r="CF77" s="281">
        <f t="shared" si="165"/>
        <v>364583.33333333331</v>
      </c>
      <c r="CG77" s="281">
        <f t="shared" si="165"/>
        <v>393750</v>
      </c>
      <c r="CH77" s="281">
        <f t="shared" si="165"/>
        <v>422916.66666666669</v>
      </c>
      <c r="CI77" s="281">
        <f t="shared" si="165"/>
        <v>452083.33333333331</v>
      </c>
      <c r="CJ77" s="281">
        <f t="shared" si="165"/>
        <v>481250</v>
      </c>
      <c r="CK77" s="281">
        <f t="shared" si="165"/>
        <v>510416.66666666669</v>
      </c>
      <c r="CL77" s="281">
        <f t="shared" si="165"/>
        <v>539583.33333333337</v>
      </c>
      <c r="CM77" s="281">
        <f t="shared" si="165"/>
        <v>568750</v>
      </c>
      <c r="CN77" s="281">
        <f t="shared" si="165"/>
        <v>597916.66666666663</v>
      </c>
      <c r="CO77" s="281">
        <f t="shared" si="165"/>
        <v>597916.66666666663</v>
      </c>
      <c r="CP77" s="283">
        <f t="shared" si="165"/>
        <v>597916.66666666663</v>
      </c>
    </row>
    <row r="78" spans="4:94" outlineLevel="1">
      <c r="D78" s="234"/>
      <c r="E78" s="397">
        <f t="shared" si="140"/>
        <v>0</v>
      </c>
      <c r="G78" s="386"/>
      <c r="H78" s="386"/>
      <c r="I78" s="366"/>
      <c r="J78" s="398"/>
      <c r="K78" s="512"/>
      <c r="L78" s="512"/>
      <c r="M78" s="512"/>
      <c r="N78" s="512"/>
      <c r="P78" s="280">
        <f t="shared" si="134"/>
        <v>0</v>
      </c>
      <c r="Q78" s="281">
        <f t="shared" si="134"/>
        <v>0</v>
      </c>
      <c r="R78" s="281">
        <f t="shared" si="134"/>
        <v>0</v>
      </c>
      <c r="S78" s="281">
        <f t="shared" si="134"/>
        <v>0</v>
      </c>
      <c r="T78" s="281">
        <f t="shared" si="134"/>
        <v>0</v>
      </c>
      <c r="U78" s="281">
        <f t="shared" si="134"/>
        <v>0</v>
      </c>
      <c r="V78" s="297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2">
        <f t="shared" ref="AI78:AT78" si="166">IFERROR(AI62*$F62/12,0)</f>
        <v>0</v>
      </c>
      <c r="AJ78" s="281">
        <f t="shared" si="166"/>
        <v>0</v>
      </c>
      <c r="AK78" s="281">
        <f t="shared" si="166"/>
        <v>0</v>
      </c>
      <c r="AL78" s="281">
        <f t="shared" si="166"/>
        <v>0</v>
      </c>
      <c r="AM78" s="281">
        <f t="shared" si="166"/>
        <v>0</v>
      </c>
      <c r="AN78" s="281">
        <f t="shared" si="166"/>
        <v>0</v>
      </c>
      <c r="AO78" s="281">
        <f t="shared" si="166"/>
        <v>0</v>
      </c>
      <c r="AP78" s="281">
        <f t="shared" si="166"/>
        <v>0</v>
      </c>
      <c r="AQ78" s="281">
        <f t="shared" si="166"/>
        <v>0</v>
      </c>
      <c r="AR78" s="281">
        <f t="shared" si="166"/>
        <v>0</v>
      </c>
      <c r="AS78" s="281">
        <f t="shared" si="166"/>
        <v>0</v>
      </c>
      <c r="AT78" s="283">
        <f t="shared" si="166"/>
        <v>0</v>
      </c>
      <c r="AU78" s="281">
        <f t="shared" ref="AU78:BF78" si="167">IFERROR((1+$K78)*AU62*$F62/12,0)</f>
        <v>0</v>
      </c>
      <c r="AV78" s="281">
        <f t="shared" si="167"/>
        <v>0</v>
      </c>
      <c r="AW78" s="281">
        <f t="shared" si="167"/>
        <v>0</v>
      </c>
      <c r="AX78" s="281">
        <f t="shared" si="167"/>
        <v>0</v>
      </c>
      <c r="AY78" s="281">
        <f t="shared" si="167"/>
        <v>0</v>
      </c>
      <c r="AZ78" s="281">
        <f t="shared" si="167"/>
        <v>0</v>
      </c>
      <c r="BA78" s="281">
        <f t="shared" si="167"/>
        <v>0</v>
      </c>
      <c r="BB78" s="281">
        <f t="shared" si="167"/>
        <v>0</v>
      </c>
      <c r="BC78" s="281">
        <f t="shared" si="167"/>
        <v>0</v>
      </c>
      <c r="BD78" s="281">
        <f t="shared" si="167"/>
        <v>0</v>
      </c>
      <c r="BE78" s="281">
        <f t="shared" si="167"/>
        <v>0</v>
      </c>
      <c r="BF78" s="283">
        <f t="shared" si="167"/>
        <v>0</v>
      </c>
      <c r="BG78" s="281">
        <f t="shared" ref="BG78:BR78" si="168">IFERROR((1+$L78)^2*BG62*$F62/12,0)</f>
        <v>0</v>
      </c>
      <c r="BH78" s="281">
        <f t="shared" si="168"/>
        <v>0</v>
      </c>
      <c r="BI78" s="281">
        <f t="shared" si="168"/>
        <v>0</v>
      </c>
      <c r="BJ78" s="281">
        <f t="shared" si="168"/>
        <v>0</v>
      </c>
      <c r="BK78" s="281">
        <f t="shared" si="168"/>
        <v>0</v>
      </c>
      <c r="BL78" s="281">
        <f t="shared" si="168"/>
        <v>0</v>
      </c>
      <c r="BM78" s="281">
        <f t="shared" si="168"/>
        <v>0</v>
      </c>
      <c r="BN78" s="281">
        <f t="shared" si="168"/>
        <v>0</v>
      </c>
      <c r="BO78" s="281">
        <f t="shared" si="168"/>
        <v>0</v>
      </c>
      <c r="BP78" s="281">
        <f t="shared" si="168"/>
        <v>0</v>
      </c>
      <c r="BQ78" s="281">
        <f t="shared" si="168"/>
        <v>0</v>
      </c>
      <c r="BR78" s="283">
        <f t="shared" si="168"/>
        <v>0</v>
      </c>
      <c r="BS78" s="281">
        <f t="shared" ref="BS78:CD78" si="169">IFERROR((1+$M78)^3*BS62*$F62/12,0)</f>
        <v>0</v>
      </c>
      <c r="BT78" s="281">
        <f t="shared" si="169"/>
        <v>0</v>
      </c>
      <c r="BU78" s="281">
        <f t="shared" si="169"/>
        <v>0</v>
      </c>
      <c r="BV78" s="281">
        <f t="shared" si="169"/>
        <v>0</v>
      </c>
      <c r="BW78" s="281">
        <f t="shared" si="169"/>
        <v>0</v>
      </c>
      <c r="BX78" s="281">
        <f t="shared" si="169"/>
        <v>0</v>
      </c>
      <c r="BY78" s="281">
        <f t="shared" si="169"/>
        <v>0</v>
      </c>
      <c r="BZ78" s="281">
        <f t="shared" si="169"/>
        <v>0</v>
      </c>
      <c r="CA78" s="281">
        <f t="shared" si="169"/>
        <v>0</v>
      </c>
      <c r="CB78" s="281">
        <f t="shared" si="169"/>
        <v>0</v>
      </c>
      <c r="CC78" s="281">
        <f t="shared" si="169"/>
        <v>0</v>
      </c>
      <c r="CD78" s="283">
        <f t="shared" si="169"/>
        <v>0</v>
      </c>
      <c r="CE78" s="281">
        <f t="shared" ref="CE78:CP78" si="170">IFERROR((1+$N78)^4*CE62*$F62/12,0)</f>
        <v>0</v>
      </c>
      <c r="CF78" s="281">
        <f t="shared" si="170"/>
        <v>0</v>
      </c>
      <c r="CG78" s="281">
        <f t="shared" si="170"/>
        <v>0</v>
      </c>
      <c r="CH78" s="281">
        <f t="shared" si="170"/>
        <v>0</v>
      </c>
      <c r="CI78" s="281">
        <f t="shared" si="170"/>
        <v>0</v>
      </c>
      <c r="CJ78" s="281">
        <f t="shared" si="170"/>
        <v>0</v>
      </c>
      <c r="CK78" s="281">
        <f t="shared" si="170"/>
        <v>0</v>
      </c>
      <c r="CL78" s="281">
        <f t="shared" si="170"/>
        <v>0</v>
      </c>
      <c r="CM78" s="281">
        <f t="shared" si="170"/>
        <v>0</v>
      </c>
      <c r="CN78" s="281">
        <f t="shared" si="170"/>
        <v>0</v>
      </c>
      <c r="CO78" s="281">
        <f t="shared" si="170"/>
        <v>0</v>
      </c>
      <c r="CP78" s="283">
        <f t="shared" si="170"/>
        <v>0</v>
      </c>
    </row>
    <row r="79" spans="4:94" outlineLevel="1">
      <c r="D79" s="234"/>
      <c r="E79" s="397"/>
      <c r="G79" s="386"/>
      <c r="H79" s="386"/>
      <c r="I79" s="366"/>
      <c r="J79" s="398"/>
      <c r="K79" s="512"/>
      <c r="L79" s="512"/>
      <c r="M79" s="512"/>
      <c r="N79" s="512"/>
      <c r="P79" s="280"/>
      <c r="Q79" s="281"/>
      <c r="R79" s="281"/>
      <c r="S79" s="281"/>
      <c r="T79" s="281"/>
      <c r="U79" s="281"/>
      <c r="V79" s="297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2"/>
      <c r="AJ79" s="281"/>
      <c r="AK79" s="281"/>
      <c r="AL79" s="281"/>
      <c r="AM79" s="281"/>
      <c r="AN79" s="281"/>
      <c r="AO79" s="281"/>
      <c r="AP79" s="281"/>
      <c r="AQ79" s="281"/>
      <c r="AR79" s="281"/>
      <c r="AS79" s="281"/>
      <c r="AT79" s="283"/>
      <c r="AU79" s="281"/>
      <c r="AV79" s="281"/>
      <c r="AW79" s="281"/>
      <c r="AX79" s="281"/>
      <c r="AY79" s="281"/>
      <c r="AZ79" s="281"/>
      <c r="BA79" s="281"/>
      <c r="BB79" s="281"/>
      <c r="BC79" s="281"/>
      <c r="BD79" s="281"/>
      <c r="BE79" s="281"/>
      <c r="BF79" s="283"/>
      <c r="BG79" s="281"/>
      <c r="BH79" s="281"/>
      <c r="BI79" s="281"/>
      <c r="BJ79" s="281"/>
      <c r="BK79" s="281"/>
      <c r="BL79" s="281"/>
      <c r="BM79" s="281"/>
      <c r="BN79" s="281"/>
      <c r="BO79" s="281"/>
      <c r="BP79" s="281"/>
      <c r="BQ79" s="281"/>
      <c r="BR79" s="283"/>
      <c r="BS79" s="281"/>
      <c r="BT79" s="281"/>
      <c r="BU79" s="281"/>
      <c r="BV79" s="281"/>
      <c r="BW79" s="281"/>
      <c r="BX79" s="281"/>
      <c r="BY79" s="281"/>
      <c r="BZ79" s="281"/>
      <c r="CA79" s="281"/>
      <c r="CB79" s="281"/>
      <c r="CC79" s="281"/>
      <c r="CD79" s="283"/>
      <c r="CE79" s="281"/>
      <c r="CF79" s="281"/>
      <c r="CG79" s="281"/>
      <c r="CH79" s="281"/>
      <c r="CI79" s="281"/>
      <c r="CJ79" s="281"/>
      <c r="CK79" s="281"/>
      <c r="CL79" s="281"/>
      <c r="CM79" s="281"/>
      <c r="CN79" s="281"/>
      <c r="CO79" s="281"/>
      <c r="CP79" s="283"/>
    </row>
    <row r="80" spans="4:94" outlineLevel="1">
      <c r="D80" s="234"/>
      <c r="E80" s="399" t="str">
        <f t="shared" si="140"/>
        <v>Contractors</v>
      </c>
      <c r="G80" s="386"/>
      <c r="H80" s="386"/>
      <c r="I80" s="366"/>
      <c r="J80" s="398"/>
      <c r="K80" s="398"/>
      <c r="L80" s="398"/>
      <c r="M80" s="398"/>
      <c r="N80" s="398"/>
      <c r="P80" s="280"/>
      <c r="Q80" s="281"/>
      <c r="R80" s="281"/>
      <c r="S80" s="281"/>
      <c r="T80" s="281"/>
      <c r="U80" s="281"/>
      <c r="V80" s="297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2"/>
      <c r="AJ80" s="281"/>
      <c r="AK80" s="281"/>
      <c r="AL80" s="281"/>
      <c r="AM80" s="281"/>
      <c r="AN80" s="281"/>
      <c r="AO80" s="281"/>
      <c r="AP80" s="281"/>
      <c r="AQ80" s="281"/>
      <c r="AR80" s="281"/>
      <c r="AS80" s="281"/>
      <c r="AT80" s="283"/>
      <c r="AU80" s="281"/>
      <c r="AV80" s="281"/>
      <c r="AW80" s="281"/>
      <c r="AX80" s="281"/>
      <c r="AY80" s="281"/>
      <c r="AZ80" s="281"/>
      <c r="BA80" s="281"/>
      <c r="BB80" s="281"/>
      <c r="BC80" s="281"/>
      <c r="BD80" s="281"/>
      <c r="BE80" s="281"/>
      <c r="BF80" s="283"/>
      <c r="BG80" s="281"/>
      <c r="BH80" s="281"/>
      <c r="BI80" s="281"/>
      <c r="BJ80" s="281"/>
      <c r="BK80" s="281"/>
      <c r="BL80" s="281"/>
      <c r="BM80" s="281"/>
      <c r="BN80" s="281"/>
      <c r="BO80" s="281"/>
      <c r="BP80" s="281"/>
      <c r="BQ80" s="281"/>
      <c r="BR80" s="283"/>
      <c r="BS80" s="281"/>
      <c r="BT80" s="281"/>
      <c r="BU80" s="281"/>
      <c r="BV80" s="281"/>
      <c r="BW80" s="281"/>
      <c r="BX80" s="281"/>
      <c r="BY80" s="281"/>
      <c r="BZ80" s="281"/>
      <c r="CA80" s="281"/>
      <c r="CB80" s="281"/>
      <c r="CC80" s="281"/>
      <c r="CD80" s="283"/>
      <c r="CE80" s="281"/>
      <c r="CF80" s="281"/>
      <c r="CG80" s="281"/>
      <c r="CH80" s="281"/>
      <c r="CI80" s="281"/>
      <c r="CJ80" s="281"/>
      <c r="CK80" s="281"/>
      <c r="CL80" s="281"/>
      <c r="CM80" s="281"/>
      <c r="CN80" s="281"/>
      <c r="CO80" s="281"/>
      <c r="CP80" s="283"/>
    </row>
    <row r="81" spans="3:94" outlineLevel="1">
      <c r="D81" s="234"/>
      <c r="E81" s="397" t="str">
        <f t="shared" si="140"/>
        <v>Full-Time Contractors</v>
      </c>
      <c r="G81" s="386"/>
      <c r="H81" s="386"/>
      <c r="I81" s="366"/>
      <c r="J81" s="398"/>
      <c r="K81" s="512"/>
      <c r="L81" s="512"/>
      <c r="M81" s="512"/>
      <c r="N81" s="512"/>
      <c r="P81" s="280">
        <f t="shared" ref="P81:U84" si="171">SUMIF($11:$11,P$10,81:81)</f>
        <v>0</v>
      </c>
      <c r="Q81" s="281">
        <f t="shared" si="171"/>
        <v>0</v>
      </c>
      <c r="R81" s="281">
        <f t="shared" si="171"/>
        <v>116666.66666666669</v>
      </c>
      <c r="S81" s="281">
        <f t="shared" si="171"/>
        <v>233333.33333333334</v>
      </c>
      <c r="T81" s="281">
        <f t="shared" si="171"/>
        <v>700000.00000000012</v>
      </c>
      <c r="U81" s="281">
        <f t="shared" si="171"/>
        <v>1000000.0000000001</v>
      </c>
      <c r="V81" s="297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2">
        <f t="shared" ref="AI81:AT81" si="172">IFERROR(AI65*$F65/12,0)</f>
        <v>0</v>
      </c>
      <c r="AJ81" s="281">
        <f t="shared" si="172"/>
        <v>0</v>
      </c>
      <c r="AK81" s="281">
        <f t="shared" si="172"/>
        <v>0</v>
      </c>
      <c r="AL81" s="281">
        <f t="shared" si="172"/>
        <v>0</v>
      </c>
      <c r="AM81" s="281">
        <f t="shared" si="172"/>
        <v>0</v>
      </c>
      <c r="AN81" s="281">
        <f t="shared" si="172"/>
        <v>0</v>
      </c>
      <c r="AO81" s="281">
        <f t="shared" si="172"/>
        <v>0</v>
      </c>
      <c r="AP81" s="281">
        <f t="shared" si="172"/>
        <v>0</v>
      </c>
      <c r="AQ81" s="281">
        <f t="shared" si="172"/>
        <v>0</v>
      </c>
      <c r="AR81" s="281">
        <f t="shared" si="172"/>
        <v>0</v>
      </c>
      <c r="AS81" s="281">
        <f t="shared" si="172"/>
        <v>0</v>
      </c>
      <c r="AT81" s="283">
        <f t="shared" si="172"/>
        <v>0</v>
      </c>
      <c r="AU81" s="281">
        <f t="shared" ref="AU81:BF81" si="173">IFERROR((1+$K81)*AU65*$F65/12,0)</f>
        <v>0</v>
      </c>
      <c r="AV81" s="281">
        <f t="shared" si="173"/>
        <v>0</v>
      </c>
      <c r="AW81" s="281">
        <f t="shared" si="173"/>
        <v>0</v>
      </c>
      <c r="AX81" s="281">
        <f t="shared" si="173"/>
        <v>0</v>
      </c>
      <c r="AY81" s="281">
        <f t="shared" si="173"/>
        <v>0</v>
      </c>
      <c r="AZ81" s="281">
        <f t="shared" si="173"/>
        <v>16666.666666666668</v>
      </c>
      <c r="BA81" s="281">
        <f t="shared" si="173"/>
        <v>16666.666666666668</v>
      </c>
      <c r="BB81" s="281">
        <f t="shared" si="173"/>
        <v>16666.666666666668</v>
      </c>
      <c r="BC81" s="281">
        <f t="shared" si="173"/>
        <v>16666.666666666668</v>
      </c>
      <c r="BD81" s="281">
        <f t="shared" si="173"/>
        <v>16666.666666666668</v>
      </c>
      <c r="BE81" s="281">
        <f t="shared" si="173"/>
        <v>16666.666666666668</v>
      </c>
      <c r="BF81" s="283">
        <f t="shared" si="173"/>
        <v>16666.666666666668</v>
      </c>
      <c r="BG81" s="281">
        <f t="shared" ref="BG81:BR81" si="174">IFERROR((1+$L81)^2*BG65*$F65/12,0)</f>
        <v>16666.666666666668</v>
      </c>
      <c r="BH81" s="281">
        <f t="shared" si="174"/>
        <v>16666.666666666668</v>
      </c>
      <c r="BI81" s="281">
        <f t="shared" si="174"/>
        <v>16666.666666666668</v>
      </c>
      <c r="BJ81" s="281">
        <f t="shared" si="174"/>
        <v>16666.666666666668</v>
      </c>
      <c r="BK81" s="281">
        <f t="shared" si="174"/>
        <v>16666.666666666668</v>
      </c>
      <c r="BL81" s="281">
        <f t="shared" si="174"/>
        <v>16666.666666666668</v>
      </c>
      <c r="BM81" s="281">
        <f t="shared" si="174"/>
        <v>16666.666666666668</v>
      </c>
      <c r="BN81" s="281">
        <f t="shared" si="174"/>
        <v>16666.666666666668</v>
      </c>
      <c r="BO81" s="281">
        <f t="shared" si="174"/>
        <v>16666.666666666668</v>
      </c>
      <c r="BP81" s="281">
        <f t="shared" si="174"/>
        <v>16666.666666666668</v>
      </c>
      <c r="BQ81" s="281">
        <f t="shared" si="174"/>
        <v>33333.333333333336</v>
      </c>
      <c r="BR81" s="283">
        <f t="shared" si="174"/>
        <v>33333.333333333336</v>
      </c>
      <c r="BS81" s="281">
        <f t="shared" ref="BS81:CD81" si="175">IFERROR((1+$M81)^3*BS65*$F65/12,0)</f>
        <v>33333.333333333336</v>
      </c>
      <c r="BT81" s="281">
        <f t="shared" si="175"/>
        <v>33333.333333333336</v>
      </c>
      <c r="BU81" s="281">
        <f t="shared" si="175"/>
        <v>33333.333333333336</v>
      </c>
      <c r="BV81" s="281">
        <f t="shared" si="175"/>
        <v>33333.333333333336</v>
      </c>
      <c r="BW81" s="281">
        <f t="shared" si="175"/>
        <v>33333.333333333336</v>
      </c>
      <c r="BX81" s="281">
        <f t="shared" si="175"/>
        <v>33333.333333333336</v>
      </c>
      <c r="BY81" s="281">
        <f t="shared" si="175"/>
        <v>83333.333333333328</v>
      </c>
      <c r="BZ81" s="281">
        <f t="shared" si="175"/>
        <v>83333.333333333328</v>
      </c>
      <c r="CA81" s="281">
        <f t="shared" si="175"/>
        <v>83333.333333333328</v>
      </c>
      <c r="CB81" s="281">
        <f t="shared" si="175"/>
        <v>83333.333333333328</v>
      </c>
      <c r="CC81" s="281">
        <f t="shared" si="175"/>
        <v>83333.333333333328</v>
      </c>
      <c r="CD81" s="283">
        <f t="shared" si="175"/>
        <v>83333.333333333328</v>
      </c>
      <c r="CE81" s="281">
        <f t="shared" ref="CE81:CP81" si="176">IFERROR((1+$N81)^4*CE65*$F65/12,0)</f>
        <v>83333.333333333328</v>
      </c>
      <c r="CF81" s="281">
        <f t="shared" si="176"/>
        <v>83333.333333333328</v>
      </c>
      <c r="CG81" s="281">
        <f t="shared" si="176"/>
        <v>83333.333333333328</v>
      </c>
      <c r="CH81" s="281">
        <f t="shared" si="176"/>
        <v>83333.333333333328</v>
      </c>
      <c r="CI81" s="281">
        <f t="shared" si="176"/>
        <v>83333.333333333328</v>
      </c>
      <c r="CJ81" s="281">
        <f t="shared" si="176"/>
        <v>83333.333333333328</v>
      </c>
      <c r="CK81" s="281">
        <f t="shared" si="176"/>
        <v>83333.333333333328</v>
      </c>
      <c r="CL81" s="281">
        <f t="shared" si="176"/>
        <v>83333.333333333328</v>
      </c>
      <c r="CM81" s="281">
        <f t="shared" si="176"/>
        <v>83333.333333333328</v>
      </c>
      <c r="CN81" s="281">
        <f t="shared" si="176"/>
        <v>83333.333333333328</v>
      </c>
      <c r="CO81" s="281">
        <f t="shared" si="176"/>
        <v>83333.333333333328</v>
      </c>
      <c r="CP81" s="283">
        <f t="shared" si="176"/>
        <v>83333.333333333328</v>
      </c>
    </row>
    <row r="82" spans="3:94" outlineLevel="1">
      <c r="D82" s="234"/>
      <c r="E82" s="397">
        <f t="shared" si="140"/>
        <v>0</v>
      </c>
      <c r="G82" s="386"/>
      <c r="H82" s="386"/>
      <c r="I82" s="366"/>
      <c r="J82" s="398"/>
      <c r="K82" s="512"/>
      <c r="L82" s="512"/>
      <c r="M82" s="512"/>
      <c r="N82" s="512"/>
      <c r="P82" s="280">
        <f t="shared" si="171"/>
        <v>0</v>
      </c>
      <c r="Q82" s="281">
        <f t="shared" si="171"/>
        <v>0</v>
      </c>
      <c r="R82" s="281">
        <f t="shared" si="171"/>
        <v>0</v>
      </c>
      <c r="S82" s="281">
        <f t="shared" si="171"/>
        <v>0</v>
      </c>
      <c r="T82" s="281">
        <f t="shared" si="171"/>
        <v>0</v>
      </c>
      <c r="U82" s="281">
        <f t="shared" si="171"/>
        <v>0</v>
      </c>
      <c r="V82" s="297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2">
        <f t="shared" ref="AI82:AT82" si="177">IFERROR(AI66*$F66/12,0)</f>
        <v>0</v>
      </c>
      <c r="AJ82" s="281">
        <f t="shared" si="177"/>
        <v>0</v>
      </c>
      <c r="AK82" s="281">
        <f t="shared" si="177"/>
        <v>0</v>
      </c>
      <c r="AL82" s="281">
        <f t="shared" si="177"/>
        <v>0</v>
      </c>
      <c r="AM82" s="281">
        <f t="shared" si="177"/>
        <v>0</v>
      </c>
      <c r="AN82" s="281">
        <f t="shared" si="177"/>
        <v>0</v>
      </c>
      <c r="AO82" s="281">
        <f t="shared" si="177"/>
        <v>0</v>
      </c>
      <c r="AP82" s="281">
        <f t="shared" si="177"/>
        <v>0</v>
      </c>
      <c r="AQ82" s="281">
        <f t="shared" si="177"/>
        <v>0</v>
      </c>
      <c r="AR82" s="281">
        <f t="shared" si="177"/>
        <v>0</v>
      </c>
      <c r="AS82" s="281">
        <f t="shared" si="177"/>
        <v>0</v>
      </c>
      <c r="AT82" s="283">
        <f t="shared" si="177"/>
        <v>0</v>
      </c>
      <c r="AU82" s="281">
        <f t="shared" ref="AU82:BF82" si="178">IFERROR((1+$K82)*AU66*$F66/12,0)</f>
        <v>0</v>
      </c>
      <c r="AV82" s="281">
        <f t="shared" si="178"/>
        <v>0</v>
      </c>
      <c r="AW82" s="281">
        <f t="shared" si="178"/>
        <v>0</v>
      </c>
      <c r="AX82" s="281">
        <f t="shared" si="178"/>
        <v>0</v>
      </c>
      <c r="AY82" s="281">
        <f t="shared" si="178"/>
        <v>0</v>
      </c>
      <c r="AZ82" s="281">
        <f t="shared" si="178"/>
        <v>0</v>
      </c>
      <c r="BA82" s="281">
        <f t="shared" si="178"/>
        <v>0</v>
      </c>
      <c r="BB82" s="281">
        <f t="shared" si="178"/>
        <v>0</v>
      </c>
      <c r="BC82" s="281">
        <f t="shared" si="178"/>
        <v>0</v>
      </c>
      <c r="BD82" s="281">
        <f t="shared" si="178"/>
        <v>0</v>
      </c>
      <c r="BE82" s="281">
        <f t="shared" si="178"/>
        <v>0</v>
      </c>
      <c r="BF82" s="283">
        <f t="shared" si="178"/>
        <v>0</v>
      </c>
      <c r="BG82" s="281">
        <f t="shared" ref="BG82:BR82" si="179">IFERROR((1+$L82)^2*BG66*$F66/12,0)</f>
        <v>0</v>
      </c>
      <c r="BH82" s="281">
        <f t="shared" si="179"/>
        <v>0</v>
      </c>
      <c r="BI82" s="281">
        <f t="shared" si="179"/>
        <v>0</v>
      </c>
      <c r="BJ82" s="281">
        <f t="shared" si="179"/>
        <v>0</v>
      </c>
      <c r="BK82" s="281">
        <f t="shared" si="179"/>
        <v>0</v>
      </c>
      <c r="BL82" s="281">
        <f t="shared" si="179"/>
        <v>0</v>
      </c>
      <c r="BM82" s="281">
        <f t="shared" si="179"/>
        <v>0</v>
      </c>
      <c r="BN82" s="281">
        <f t="shared" si="179"/>
        <v>0</v>
      </c>
      <c r="BO82" s="281">
        <f t="shared" si="179"/>
        <v>0</v>
      </c>
      <c r="BP82" s="281">
        <f t="shared" si="179"/>
        <v>0</v>
      </c>
      <c r="BQ82" s="281">
        <f t="shared" si="179"/>
        <v>0</v>
      </c>
      <c r="BR82" s="283">
        <f t="shared" si="179"/>
        <v>0</v>
      </c>
      <c r="BS82" s="281">
        <f t="shared" ref="BS82:CD82" si="180">IFERROR((1+$M82)^3*BS66*$F66/12,0)</f>
        <v>0</v>
      </c>
      <c r="BT82" s="281">
        <f t="shared" si="180"/>
        <v>0</v>
      </c>
      <c r="BU82" s="281">
        <f t="shared" si="180"/>
        <v>0</v>
      </c>
      <c r="BV82" s="281">
        <f t="shared" si="180"/>
        <v>0</v>
      </c>
      <c r="BW82" s="281">
        <f t="shared" si="180"/>
        <v>0</v>
      </c>
      <c r="BX82" s="281">
        <f t="shared" si="180"/>
        <v>0</v>
      </c>
      <c r="BY82" s="281">
        <f t="shared" si="180"/>
        <v>0</v>
      </c>
      <c r="BZ82" s="281">
        <f t="shared" si="180"/>
        <v>0</v>
      </c>
      <c r="CA82" s="281">
        <f t="shared" si="180"/>
        <v>0</v>
      </c>
      <c r="CB82" s="281">
        <f t="shared" si="180"/>
        <v>0</v>
      </c>
      <c r="CC82" s="281">
        <f t="shared" si="180"/>
        <v>0</v>
      </c>
      <c r="CD82" s="283">
        <f t="shared" si="180"/>
        <v>0</v>
      </c>
      <c r="CE82" s="281">
        <f t="shared" ref="CE82:CP82" si="181">IFERROR((1+$N82)^4*CE66*$F66/12,0)</f>
        <v>0</v>
      </c>
      <c r="CF82" s="281">
        <f t="shared" si="181"/>
        <v>0</v>
      </c>
      <c r="CG82" s="281">
        <f t="shared" si="181"/>
        <v>0</v>
      </c>
      <c r="CH82" s="281">
        <f t="shared" si="181"/>
        <v>0</v>
      </c>
      <c r="CI82" s="281">
        <f t="shared" si="181"/>
        <v>0</v>
      </c>
      <c r="CJ82" s="281">
        <f t="shared" si="181"/>
        <v>0</v>
      </c>
      <c r="CK82" s="281">
        <f t="shared" si="181"/>
        <v>0</v>
      </c>
      <c r="CL82" s="281">
        <f t="shared" si="181"/>
        <v>0</v>
      </c>
      <c r="CM82" s="281">
        <f t="shared" si="181"/>
        <v>0</v>
      </c>
      <c r="CN82" s="281">
        <f t="shared" si="181"/>
        <v>0</v>
      </c>
      <c r="CO82" s="281">
        <f t="shared" si="181"/>
        <v>0</v>
      </c>
      <c r="CP82" s="283">
        <f t="shared" si="181"/>
        <v>0</v>
      </c>
    </row>
    <row r="83" spans="3:94" outlineLevel="1">
      <c r="D83" s="234"/>
      <c r="E83" s="397">
        <f t="shared" si="140"/>
        <v>0</v>
      </c>
      <c r="G83" s="386"/>
      <c r="H83" s="386"/>
      <c r="I83" s="366"/>
      <c r="J83" s="398"/>
      <c r="K83" s="512"/>
      <c r="L83" s="512"/>
      <c r="M83" s="512"/>
      <c r="N83" s="512"/>
      <c r="P83" s="280">
        <f t="shared" si="171"/>
        <v>0</v>
      </c>
      <c r="Q83" s="281">
        <f t="shared" si="171"/>
        <v>0</v>
      </c>
      <c r="R83" s="281">
        <f t="shared" si="171"/>
        <v>0</v>
      </c>
      <c r="S83" s="281">
        <f t="shared" si="171"/>
        <v>0</v>
      </c>
      <c r="T83" s="281">
        <f t="shared" si="171"/>
        <v>0</v>
      </c>
      <c r="U83" s="281">
        <f t="shared" si="171"/>
        <v>0</v>
      </c>
      <c r="V83" s="297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2">
        <f t="shared" ref="AI83:AT83" si="182">IFERROR(AI67*$F67/12,0)</f>
        <v>0</v>
      </c>
      <c r="AJ83" s="281">
        <f t="shared" si="182"/>
        <v>0</v>
      </c>
      <c r="AK83" s="281">
        <f t="shared" si="182"/>
        <v>0</v>
      </c>
      <c r="AL83" s="281">
        <f t="shared" si="182"/>
        <v>0</v>
      </c>
      <c r="AM83" s="281">
        <f t="shared" si="182"/>
        <v>0</v>
      </c>
      <c r="AN83" s="281">
        <f t="shared" si="182"/>
        <v>0</v>
      </c>
      <c r="AO83" s="281">
        <f t="shared" si="182"/>
        <v>0</v>
      </c>
      <c r="AP83" s="281">
        <f t="shared" si="182"/>
        <v>0</v>
      </c>
      <c r="AQ83" s="281">
        <f t="shared" si="182"/>
        <v>0</v>
      </c>
      <c r="AR83" s="281">
        <f t="shared" si="182"/>
        <v>0</v>
      </c>
      <c r="AS83" s="281">
        <f t="shared" si="182"/>
        <v>0</v>
      </c>
      <c r="AT83" s="283">
        <f t="shared" si="182"/>
        <v>0</v>
      </c>
      <c r="AU83" s="281">
        <f t="shared" ref="AU83:BF83" si="183">IFERROR((1+$K83)*AU67*$F67/12,0)</f>
        <v>0</v>
      </c>
      <c r="AV83" s="281">
        <f t="shared" si="183"/>
        <v>0</v>
      </c>
      <c r="AW83" s="281">
        <f t="shared" si="183"/>
        <v>0</v>
      </c>
      <c r="AX83" s="281">
        <f t="shared" si="183"/>
        <v>0</v>
      </c>
      <c r="AY83" s="281">
        <f t="shared" si="183"/>
        <v>0</v>
      </c>
      <c r="AZ83" s="281">
        <f t="shared" si="183"/>
        <v>0</v>
      </c>
      <c r="BA83" s="281">
        <f t="shared" si="183"/>
        <v>0</v>
      </c>
      <c r="BB83" s="281">
        <f t="shared" si="183"/>
        <v>0</v>
      </c>
      <c r="BC83" s="281">
        <f t="shared" si="183"/>
        <v>0</v>
      </c>
      <c r="BD83" s="281">
        <f t="shared" si="183"/>
        <v>0</v>
      </c>
      <c r="BE83" s="281">
        <f t="shared" si="183"/>
        <v>0</v>
      </c>
      <c r="BF83" s="283">
        <f t="shared" si="183"/>
        <v>0</v>
      </c>
      <c r="BG83" s="281">
        <f t="shared" ref="BG83:BR83" si="184">IFERROR((1+$L83)^2*BG67*$F67/12,0)</f>
        <v>0</v>
      </c>
      <c r="BH83" s="281">
        <f t="shared" si="184"/>
        <v>0</v>
      </c>
      <c r="BI83" s="281">
        <f t="shared" si="184"/>
        <v>0</v>
      </c>
      <c r="BJ83" s="281">
        <f t="shared" si="184"/>
        <v>0</v>
      </c>
      <c r="BK83" s="281">
        <f t="shared" si="184"/>
        <v>0</v>
      </c>
      <c r="BL83" s="281">
        <f t="shared" si="184"/>
        <v>0</v>
      </c>
      <c r="BM83" s="281">
        <f t="shared" si="184"/>
        <v>0</v>
      </c>
      <c r="BN83" s="281">
        <f t="shared" si="184"/>
        <v>0</v>
      </c>
      <c r="BO83" s="281">
        <f t="shared" si="184"/>
        <v>0</v>
      </c>
      <c r="BP83" s="281">
        <f t="shared" si="184"/>
        <v>0</v>
      </c>
      <c r="BQ83" s="281">
        <f t="shared" si="184"/>
        <v>0</v>
      </c>
      <c r="BR83" s="283">
        <f t="shared" si="184"/>
        <v>0</v>
      </c>
      <c r="BS83" s="281">
        <f t="shared" ref="BS83:CD83" si="185">IFERROR((1+$M83)^3*BS67*$F67/12,0)</f>
        <v>0</v>
      </c>
      <c r="BT83" s="281">
        <f t="shared" si="185"/>
        <v>0</v>
      </c>
      <c r="BU83" s="281">
        <f t="shared" si="185"/>
        <v>0</v>
      </c>
      <c r="BV83" s="281">
        <f t="shared" si="185"/>
        <v>0</v>
      </c>
      <c r="BW83" s="281">
        <f t="shared" si="185"/>
        <v>0</v>
      </c>
      <c r="BX83" s="281">
        <f t="shared" si="185"/>
        <v>0</v>
      </c>
      <c r="BY83" s="281">
        <f t="shared" si="185"/>
        <v>0</v>
      </c>
      <c r="BZ83" s="281">
        <f t="shared" si="185"/>
        <v>0</v>
      </c>
      <c r="CA83" s="281">
        <f t="shared" si="185"/>
        <v>0</v>
      </c>
      <c r="CB83" s="281">
        <f t="shared" si="185"/>
        <v>0</v>
      </c>
      <c r="CC83" s="281">
        <f t="shared" si="185"/>
        <v>0</v>
      </c>
      <c r="CD83" s="283">
        <f t="shared" si="185"/>
        <v>0</v>
      </c>
      <c r="CE83" s="281">
        <f t="shared" ref="CE83:CP83" si="186">IFERROR((1+$N83)^4*CE67*$F67/12,0)</f>
        <v>0</v>
      </c>
      <c r="CF83" s="281">
        <f t="shared" si="186"/>
        <v>0</v>
      </c>
      <c r="CG83" s="281">
        <f t="shared" si="186"/>
        <v>0</v>
      </c>
      <c r="CH83" s="281">
        <f t="shared" si="186"/>
        <v>0</v>
      </c>
      <c r="CI83" s="281">
        <f t="shared" si="186"/>
        <v>0</v>
      </c>
      <c r="CJ83" s="281">
        <f t="shared" si="186"/>
        <v>0</v>
      </c>
      <c r="CK83" s="281">
        <f t="shared" si="186"/>
        <v>0</v>
      </c>
      <c r="CL83" s="281">
        <f t="shared" si="186"/>
        <v>0</v>
      </c>
      <c r="CM83" s="281">
        <f t="shared" si="186"/>
        <v>0</v>
      </c>
      <c r="CN83" s="281">
        <f t="shared" si="186"/>
        <v>0</v>
      </c>
      <c r="CO83" s="281">
        <f t="shared" si="186"/>
        <v>0</v>
      </c>
      <c r="CP83" s="283">
        <f t="shared" si="186"/>
        <v>0</v>
      </c>
    </row>
    <row r="84" spans="3:94" s="329" customFormat="1" outlineLevel="1">
      <c r="C84" s="234"/>
      <c r="D84" s="234"/>
      <c r="E84" s="341" t="s">
        <v>192</v>
      </c>
      <c r="F84" s="400"/>
      <c r="G84" s="400"/>
      <c r="H84" s="400"/>
      <c r="I84" s="342"/>
      <c r="J84" s="341"/>
      <c r="K84" s="341"/>
      <c r="L84" s="341"/>
      <c r="M84" s="341"/>
      <c r="N84" s="341"/>
      <c r="P84" s="344">
        <f t="shared" si="171"/>
        <v>0</v>
      </c>
      <c r="Q84" s="345">
        <f t="shared" si="171"/>
        <v>699583.33333333337</v>
      </c>
      <c r="R84" s="345">
        <f t="shared" si="171"/>
        <v>3161500</v>
      </c>
      <c r="S84" s="345">
        <f t="shared" si="171"/>
        <v>6104976.0000000009</v>
      </c>
      <c r="T84" s="345">
        <f t="shared" si="171"/>
        <v>12051273.306666669</v>
      </c>
      <c r="U84" s="345">
        <f t="shared" si="171"/>
        <v>23010370.214400001</v>
      </c>
      <c r="V84" s="401"/>
      <c r="W84" s="344">
        <f t="shared" ref="W84:BB84" si="187">SUM(W72:W83)</f>
        <v>0</v>
      </c>
      <c r="X84" s="344">
        <f t="shared" si="187"/>
        <v>0</v>
      </c>
      <c r="Y84" s="344">
        <f t="shared" si="187"/>
        <v>0</v>
      </c>
      <c r="Z84" s="344">
        <f t="shared" si="187"/>
        <v>0</v>
      </c>
      <c r="AA84" s="344">
        <f t="shared" si="187"/>
        <v>0</v>
      </c>
      <c r="AB84" s="344">
        <f t="shared" si="187"/>
        <v>0</v>
      </c>
      <c r="AC84" s="344">
        <f t="shared" si="187"/>
        <v>0</v>
      </c>
      <c r="AD84" s="344">
        <f t="shared" si="187"/>
        <v>0</v>
      </c>
      <c r="AE84" s="344">
        <f t="shared" si="187"/>
        <v>0</v>
      </c>
      <c r="AF84" s="344">
        <f t="shared" si="187"/>
        <v>0</v>
      </c>
      <c r="AG84" s="344">
        <f t="shared" si="187"/>
        <v>0</v>
      </c>
      <c r="AH84" s="344">
        <f t="shared" si="187"/>
        <v>0</v>
      </c>
      <c r="AI84" s="346">
        <f t="shared" si="187"/>
        <v>21666.666666666668</v>
      </c>
      <c r="AJ84" s="345">
        <f t="shared" si="187"/>
        <v>21666.666666666668</v>
      </c>
      <c r="AK84" s="345">
        <f t="shared" si="187"/>
        <v>21666.666666666668</v>
      </c>
      <c r="AL84" s="345">
        <f t="shared" si="187"/>
        <v>21666.666666666668</v>
      </c>
      <c r="AM84" s="345">
        <f t="shared" si="187"/>
        <v>21666.666666666668</v>
      </c>
      <c r="AN84" s="345">
        <f t="shared" si="187"/>
        <v>21666.666666666668</v>
      </c>
      <c r="AO84" s="345">
        <f t="shared" si="187"/>
        <v>21666.666666666668</v>
      </c>
      <c r="AP84" s="345">
        <f t="shared" si="187"/>
        <v>67083.333333333343</v>
      </c>
      <c r="AQ84" s="345">
        <f t="shared" si="187"/>
        <v>94166.666666666672</v>
      </c>
      <c r="AR84" s="345">
        <f t="shared" si="187"/>
        <v>119166.66666666667</v>
      </c>
      <c r="AS84" s="345">
        <f t="shared" si="187"/>
        <v>133750</v>
      </c>
      <c r="AT84" s="347">
        <f t="shared" si="187"/>
        <v>133750</v>
      </c>
      <c r="AU84" s="345">
        <f t="shared" si="187"/>
        <v>154983.33333333334</v>
      </c>
      <c r="AV84" s="345">
        <f t="shared" si="187"/>
        <v>185316.66666666666</v>
      </c>
      <c r="AW84" s="345">
        <f t="shared" si="187"/>
        <v>197016.66666666666</v>
      </c>
      <c r="AX84" s="345">
        <f t="shared" si="187"/>
        <v>205566.66666666666</v>
      </c>
      <c r="AY84" s="345">
        <f t="shared" si="187"/>
        <v>235900</v>
      </c>
      <c r="AZ84" s="345">
        <f t="shared" si="187"/>
        <v>303150</v>
      </c>
      <c r="BA84" s="345">
        <f t="shared" si="187"/>
        <v>303150</v>
      </c>
      <c r="BB84" s="345">
        <f t="shared" si="187"/>
        <v>303150</v>
      </c>
      <c r="BC84" s="345">
        <f t="shared" ref="BC84:CH84" si="188">SUM(BC72:BC83)</f>
        <v>303150</v>
      </c>
      <c r="BD84" s="345">
        <f t="shared" si="188"/>
        <v>303150</v>
      </c>
      <c r="BE84" s="345">
        <f t="shared" si="188"/>
        <v>333483.33333333337</v>
      </c>
      <c r="BF84" s="347">
        <f t="shared" si="188"/>
        <v>333483.33333333337</v>
      </c>
      <c r="BG84" s="345">
        <f t="shared" si="188"/>
        <v>352995.33333333337</v>
      </c>
      <c r="BH84" s="345">
        <f t="shared" si="188"/>
        <v>370005.33333333337</v>
      </c>
      <c r="BI84" s="345">
        <f t="shared" si="188"/>
        <v>412287.33333333337</v>
      </c>
      <c r="BJ84" s="345">
        <f t="shared" si="188"/>
        <v>429297.33333333337</v>
      </c>
      <c r="BK84" s="345">
        <f t="shared" si="188"/>
        <v>446307.33333333337</v>
      </c>
      <c r="BL84" s="345">
        <f t="shared" si="188"/>
        <v>492484</v>
      </c>
      <c r="BM84" s="345">
        <f t="shared" si="188"/>
        <v>522130</v>
      </c>
      <c r="BN84" s="345">
        <f t="shared" si="188"/>
        <v>539140</v>
      </c>
      <c r="BO84" s="345">
        <f t="shared" si="188"/>
        <v>578023.33333333337</v>
      </c>
      <c r="BP84" s="345">
        <f t="shared" si="188"/>
        <v>609616.66666666663</v>
      </c>
      <c r="BQ84" s="345">
        <f t="shared" si="188"/>
        <v>676344.66666666674</v>
      </c>
      <c r="BR84" s="347">
        <f t="shared" si="188"/>
        <v>676344.66666666674</v>
      </c>
      <c r="BS84" s="345">
        <f t="shared" si="188"/>
        <v>716118.90666666685</v>
      </c>
      <c r="BT84" s="345">
        <f t="shared" si="188"/>
        <v>723992.10666666692</v>
      </c>
      <c r="BU84" s="345">
        <f t="shared" si="188"/>
        <v>764819.44000000006</v>
      </c>
      <c r="BV84" s="345">
        <f t="shared" si="188"/>
        <v>805646.77333333343</v>
      </c>
      <c r="BW84" s="345">
        <f t="shared" si="188"/>
        <v>838600.90666666685</v>
      </c>
      <c r="BX84" s="345">
        <f t="shared" si="188"/>
        <v>871555.04000000015</v>
      </c>
      <c r="BY84" s="345">
        <f t="shared" si="188"/>
        <v>1027992.3733333335</v>
      </c>
      <c r="BZ84" s="345">
        <f t="shared" si="188"/>
        <v>1093900.6400000001</v>
      </c>
      <c r="CA84" s="345">
        <f t="shared" si="188"/>
        <v>1183428.5066666666</v>
      </c>
      <c r="CB84" s="345">
        <f t="shared" si="188"/>
        <v>1272956.3733333333</v>
      </c>
      <c r="CC84" s="345">
        <f t="shared" si="188"/>
        <v>1376131.12</v>
      </c>
      <c r="CD84" s="347">
        <f t="shared" si="188"/>
        <v>1376131.12</v>
      </c>
      <c r="CE84" s="345">
        <f t="shared" si="188"/>
        <v>1506574.2976000002</v>
      </c>
      <c r="CF84" s="345">
        <f t="shared" si="188"/>
        <v>1575421.8922666665</v>
      </c>
      <c r="CG84" s="345">
        <f t="shared" si="188"/>
        <v>1644269.4869333336</v>
      </c>
      <c r="CH84" s="345">
        <f t="shared" si="188"/>
        <v>1721620.1376000002</v>
      </c>
      <c r="CI84" s="345">
        <f t="shared" ref="CI84:CP84" si="189">SUM(CI72:CI83)</f>
        <v>1813709.4186666666</v>
      </c>
      <c r="CJ84" s="345">
        <f t="shared" si="189"/>
        <v>1908066.1813333337</v>
      </c>
      <c r="CK84" s="345">
        <f t="shared" si="189"/>
        <v>1976913.7760000003</v>
      </c>
      <c r="CL84" s="345">
        <f t="shared" si="189"/>
        <v>2054264.426666667</v>
      </c>
      <c r="CM84" s="345">
        <f t="shared" si="189"/>
        <v>2131615.0773333339</v>
      </c>
      <c r="CN84" s="345">
        <f t="shared" si="189"/>
        <v>2225971.8400000003</v>
      </c>
      <c r="CO84" s="345">
        <f t="shared" si="189"/>
        <v>2225971.8400000003</v>
      </c>
      <c r="CP84" s="347">
        <f t="shared" si="189"/>
        <v>2225971.8400000003</v>
      </c>
    </row>
    <row r="85" spans="3:94" s="329" customFormat="1" outlineLevel="1">
      <c r="C85" s="234"/>
      <c r="D85" s="234"/>
      <c r="E85" s="341"/>
      <c r="F85" s="400"/>
      <c r="G85" s="400"/>
      <c r="H85" s="400"/>
      <c r="I85" s="342"/>
      <c r="J85" s="341"/>
      <c r="K85" s="341"/>
      <c r="L85" s="341"/>
      <c r="M85" s="341"/>
      <c r="N85" s="341"/>
      <c r="P85" s="344"/>
      <c r="Q85" s="345"/>
      <c r="R85" s="345"/>
      <c r="S85" s="345"/>
      <c r="T85" s="345"/>
      <c r="U85" s="345"/>
      <c r="V85" s="401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6"/>
      <c r="AJ85" s="345"/>
      <c r="AK85" s="345"/>
      <c r="AL85" s="345"/>
      <c r="AM85" s="345"/>
      <c r="AN85" s="345"/>
      <c r="AO85" s="345"/>
      <c r="AP85" s="345"/>
      <c r="AQ85" s="345"/>
      <c r="AR85" s="345"/>
      <c r="AS85" s="345"/>
      <c r="AT85" s="347"/>
      <c r="AU85" s="345"/>
      <c r="AV85" s="345"/>
      <c r="AW85" s="345"/>
      <c r="AX85" s="345"/>
      <c r="AY85" s="345"/>
      <c r="AZ85" s="345"/>
      <c r="BA85" s="345"/>
      <c r="BB85" s="345"/>
      <c r="BC85" s="345"/>
      <c r="BD85" s="345"/>
      <c r="BE85" s="345"/>
      <c r="BF85" s="347"/>
      <c r="BG85" s="345"/>
      <c r="BH85" s="345"/>
      <c r="BI85" s="345"/>
      <c r="BJ85" s="345"/>
      <c r="BK85" s="345"/>
      <c r="BL85" s="345"/>
      <c r="BM85" s="345"/>
      <c r="BN85" s="345"/>
      <c r="BO85" s="345"/>
      <c r="BP85" s="345"/>
      <c r="BQ85" s="345"/>
      <c r="BR85" s="347"/>
      <c r="BS85" s="345"/>
      <c r="BT85" s="345"/>
      <c r="BU85" s="345"/>
      <c r="BV85" s="345"/>
      <c r="BW85" s="345"/>
      <c r="BX85" s="345"/>
      <c r="BY85" s="345"/>
      <c r="BZ85" s="345"/>
      <c r="CA85" s="345"/>
      <c r="CB85" s="345"/>
      <c r="CC85" s="345"/>
      <c r="CD85" s="347"/>
      <c r="CE85" s="345"/>
      <c r="CF85" s="345"/>
      <c r="CG85" s="345"/>
      <c r="CH85" s="345"/>
      <c r="CI85" s="345"/>
      <c r="CJ85" s="345"/>
      <c r="CK85" s="345"/>
      <c r="CL85" s="345"/>
      <c r="CM85" s="345"/>
      <c r="CN85" s="345"/>
      <c r="CO85" s="345"/>
      <c r="CP85" s="347"/>
    </row>
    <row r="86" spans="3:94" ht="13.25" customHeight="1" outlineLevel="1">
      <c r="D86" s="234"/>
      <c r="E86" s="402" t="s">
        <v>29</v>
      </c>
      <c r="I86" s="276"/>
      <c r="P86" s="276"/>
      <c r="W86" s="276"/>
      <c r="X86" s="276"/>
      <c r="Y86" s="276"/>
      <c r="Z86" s="276"/>
      <c r="AA86" s="276"/>
      <c r="AB86" s="276"/>
      <c r="AC86" s="276"/>
      <c r="AD86" s="276"/>
      <c r="AE86" s="276"/>
      <c r="AF86" s="276"/>
      <c r="AG86" s="276"/>
      <c r="AH86" s="276"/>
      <c r="AI86" s="259"/>
      <c r="AJ86" s="236"/>
      <c r="AK86" s="236"/>
      <c r="AL86" s="236"/>
      <c r="AM86" s="236"/>
      <c r="AN86" s="236"/>
      <c r="AO86" s="236"/>
      <c r="AP86" s="236"/>
      <c r="AQ86" s="236"/>
      <c r="AR86" s="236"/>
      <c r="AS86" s="236"/>
      <c r="AT86" s="277"/>
      <c r="AU86" s="236"/>
      <c r="AV86" s="236"/>
      <c r="AW86" s="236"/>
      <c r="AX86" s="236"/>
      <c r="AY86" s="236"/>
      <c r="AZ86" s="236"/>
      <c r="BA86" s="236"/>
      <c r="BB86" s="236"/>
      <c r="BC86" s="236"/>
      <c r="BD86" s="236"/>
      <c r="BE86" s="236"/>
      <c r="BF86" s="277"/>
      <c r="BG86" s="236"/>
      <c r="BH86" s="236"/>
      <c r="BI86" s="236"/>
      <c r="BJ86" s="236"/>
      <c r="BK86" s="236"/>
      <c r="BL86" s="236"/>
      <c r="BM86" s="236"/>
      <c r="BN86" s="236"/>
      <c r="BO86" s="236"/>
      <c r="BP86" s="236"/>
      <c r="BQ86" s="236"/>
      <c r="BR86" s="277"/>
      <c r="BS86" s="236"/>
      <c r="BT86" s="236"/>
      <c r="BU86" s="236"/>
      <c r="BV86" s="236"/>
      <c r="BW86" s="236"/>
      <c r="BX86" s="236"/>
      <c r="BY86" s="236"/>
      <c r="BZ86" s="236"/>
      <c r="CA86" s="236"/>
      <c r="CB86" s="236"/>
      <c r="CC86" s="236"/>
      <c r="CD86" s="277"/>
      <c r="CE86" s="236"/>
      <c r="CF86" s="236"/>
      <c r="CG86" s="236"/>
      <c r="CH86" s="236"/>
      <c r="CI86" s="236"/>
      <c r="CJ86" s="236"/>
      <c r="CK86" s="236"/>
      <c r="CL86" s="236"/>
      <c r="CM86" s="236"/>
      <c r="CN86" s="236"/>
      <c r="CO86" s="236"/>
      <c r="CP86" s="277"/>
    </row>
    <row r="87" spans="3:94" ht="13.25" customHeight="1" outlineLevel="1">
      <c r="D87" s="234"/>
      <c r="E87" s="403" t="s">
        <v>188</v>
      </c>
      <c r="F87" s="404" t="s">
        <v>30</v>
      </c>
      <c r="G87" s="404"/>
      <c r="H87" s="404"/>
      <c r="I87" s="276"/>
      <c r="P87" s="280">
        <f t="shared" ref="P87:U91" si="190">SUMIF($11:$11,P$10,87:87)</f>
        <v>0</v>
      </c>
      <c r="Q87" s="281">
        <f t="shared" si="190"/>
        <v>699583.33333333337</v>
      </c>
      <c r="R87" s="281">
        <f t="shared" si="190"/>
        <v>3044833.333333333</v>
      </c>
      <c r="S87" s="281">
        <f t="shared" si="190"/>
        <v>5871642.666666667</v>
      </c>
      <c r="T87" s="281">
        <f t="shared" si="190"/>
        <v>11351273.306666669</v>
      </c>
      <c r="U87" s="281">
        <f t="shared" si="190"/>
        <v>22010370.214400005</v>
      </c>
      <c r="W87" s="405"/>
      <c r="X87" s="406"/>
      <c r="Y87" s="406"/>
      <c r="Z87" s="406"/>
      <c r="AA87" s="406"/>
      <c r="AB87" s="406"/>
      <c r="AC87" s="406"/>
      <c r="AD87" s="406"/>
      <c r="AE87" s="406"/>
      <c r="AF87" s="406"/>
      <c r="AG87" s="406"/>
      <c r="AH87" s="406"/>
      <c r="AI87" s="407">
        <f t="shared" ref="AI87:BN87" si="191">SUM(AI72:AI79)</f>
        <v>21666.666666666668</v>
      </c>
      <c r="AJ87" s="408">
        <f t="shared" si="191"/>
        <v>21666.666666666668</v>
      </c>
      <c r="AK87" s="408">
        <f t="shared" si="191"/>
        <v>21666.666666666668</v>
      </c>
      <c r="AL87" s="408">
        <f t="shared" si="191"/>
        <v>21666.666666666668</v>
      </c>
      <c r="AM87" s="408">
        <f t="shared" si="191"/>
        <v>21666.666666666668</v>
      </c>
      <c r="AN87" s="408">
        <f t="shared" si="191"/>
        <v>21666.666666666668</v>
      </c>
      <c r="AO87" s="408">
        <f t="shared" si="191"/>
        <v>21666.666666666668</v>
      </c>
      <c r="AP87" s="408">
        <f t="shared" si="191"/>
        <v>67083.333333333343</v>
      </c>
      <c r="AQ87" s="408">
        <f t="shared" si="191"/>
        <v>94166.666666666672</v>
      </c>
      <c r="AR87" s="408">
        <f t="shared" si="191"/>
        <v>119166.66666666667</v>
      </c>
      <c r="AS87" s="408">
        <f t="shared" si="191"/>
        <v>133750</v>
      </c>
      <c r="AT87" s="409">
        <f t="shared" si="191"/>
        <v>133750</v>
      </c>
      <c r="AU87" s="408">
        <f t="shared" si="191"/>
        <v>154983.33333333334</v>
      </c>
      <c r="AV87" s="408">
        <f t="shared" si="191"/>
        <v>185316.66666666666</v>
      </c>
      <c r="AW87" s="408">
        <f t="shared" si="191"/>
        <v>197016.66666666666</v>
      </c>
      <c r="AX87" s="408">
        <f t="shared" si="191"/>
        <v>205566.66666666666</v>
      </c>
      <c r="AY87" s="408">
        <f t="shared" si="191"/>
        <v>235900</v>
      </c>
      <c r="AZ87" s="408">
        <f t="shared" si="191"/>
        <v>286483.33333333331</v>
      </c>
      <c r="BA87" s="408">
        <f t="shared" si="191"/>
        <v>286483.33333333331</v>
      </c>
      <c r="BB87" s="408">
        <f t="shared" si="191"/>
        <v>286483.33333333331</v>
      </c>
      <c r="BC87" s="408">
        <f t="shared" si="191"/>
        <v>286483.33333333331</v>
      </c>
      <c r="BD87" s="408">
        <f t="shared" si="191"/>
        <v>286483.33333333331</v>
      </c>
      <c r="BE87" s="408">
        <f t="shared" si="191"/>
        <v>316816.66666666669</v>
      </c>
      <c r="BF87" s="409">
        <f t="shared" si="191"/>
        <v>316816.66666666669</v>
      </c>
      <c r="BG87" s="408">
        <f t="shared" si="191"/>
        <v>336328.66666666669</v>
      </c>
      <c r="BH87" s="408">
        <f t="shared" si="191"/>
        <v>353338.66666666669</v>
      </c>
      <c r="BI87" s="408">
        <f t="shared" si="191"/>
        <v>395620.66666666669</v>
      </c>
      <c r="BJ87" s="408">
        <f t="shared" si="191"/>
        <v>412630.66666666669</v>
      </c>
      <c r="BK87" s="408">
        <f t="shared" si="191"/>
        <v>429640.66666666669</v>
      </c>
      <c r="BL87" s="408">
        <f t="shared" si="191"/>
        <v>475817.33333333331</v>
      </c>
      <c r="BM87" s="408">
        <f t="shared" si="191"/>
        <v>505463.33333333331</v>
      </c>
      <c r="BN87" s="408">
        <f t="shared" si="191"/>
        <v>522473.33333333331</v>
      </c>
      <c r="BO87" s="408">
        <f t="shared" ref="BO87:CP87" si="192">SUM(BO72:BO79)</f>
        <v>561356.66666666674</v>
      </c>
      <c r="BP87" s="408">
        <f t="shared" si="192"/>
        <v>592950</v>
      </c>
      <c r="BQ87" s="408">
        <f t="shared" si="192"/>
        <v>643011.33333333337</v>
      </c>
      <c r="BR87" s="409">
        <f t="shared" si="192"/>
        <v>643011.33333333337</v>
      </c>
      <c r="BS87" s="408">
        <f t="shared" si="192"/>
        <v>682785.57333333348</v>
      </c>
      <c r="BT87" s="408">
        <f t="shared" si="192"/>
        <v>690658.77333333355</v>
      </c>
      <c r="BU87" s="408">
        <f t="shared" si="192"/>
        <v>731486.10666666669</v>
      </c>
      <c r="BV87" s="408">
        <f t="shared" si="192"/>
        <v>772313.44000000006</v>
      </c>
      <c r="BW87" s="408">
        <f t="shared" si="192"/>
        <v>805267.57333333348</v>
      </c>
      <c r="BX87" s="408">
        <f t="shared" si="192"/>
        <v>838221.70666666678</v>
      </c>
      <c r="BY87" s="408">
        <f t="shared" si="192"/>
        <v>944659.04000000015</v>
      </c>
      <c r="BZ87" s="408">
        <f t="shared" si="192"/>
        <v>1010567.3066666669</v>
      </c>
      <c r="CA87" s="408">
        <f t="shared" si="192"/>
        <v>1100095.1733333333</v>
      </c>
      <c r="CB87" s="408">
        <f t="shared" si="192"/>
        <v>1189623.04</v>
      </c>
      <c r="CC87" s="408">
        <f t="shared" si="192"/>
        <v>1292797.7866666669</v>
      </c>
      <c r="CD87" s="409">
        <f t="shared" si="192"/>
        <v>1292797.7866666669</v>
      </c>
      <c r="CE87" s="408">
        <f t="shared" si="192"/>
        <v>1423240.9642666669</v>
      </c>
      <c r="CF87" s="408">
        <f t="shared" si="192"/>
        <v>1492088.5589333333</v>
      </c>
      <c r="CG87" s="408">
        <f t="shared" si="192"/>
        <v>1560936.1536000003</v>
      </c>
      <c r="CH87" s="408">
        <f t="shared" si="192"/>
        <v>1638286.804266667</v>
      </c>
      <c r="CI87" s="408">
        <f t="shared" si="192"/>
        <v>1730376.0853333334</v>
      </c>
      <c r="CJ87" s="408">
        <f t="shared" si="192"/>
        <v>1824732.8480000005</v>
      </c>
      <c r="CK87" s="408">
        <f t="shared" si="192"/>
        <v>1893580.442666667</v>
      </c>
      <c r="CL87" s="408">
        <f t="shared" si="192"/>
        <v>1970931.0933333337</v>
      </c>
      <c r="CM87" s="408">
        <f t="shared" si="192"/>
        <v>2048281.7440000004</v>
      </c>
      <c r="CN87" s="408">
        <f t="shared" si="192"/>
        <v>2142638.5066666668</v>
      </c>
      <c r="CO87" s="408">
        <f t="shared" si="192"/>
        <v>2142638.5066666668</v>
      </c>
      <c r="CP87" s="409">
        <f t="shared" si="192"/>
        <v>2142638.5066666668</v>
      </c>
    </row>
    <row r="88" spans="3:94" ht="13.25" customHeight="1" outlineLevel="1">
      <c r="E88" s="403" t="s">
        <v>31</v>
      </c>
      <c r="F88" s="237" t="s">
        <v>31</v>
      </c>
      <c r="I88" s="410">
        <v>0</v>
      </c>
      <c r="J88" s="513">
        <v>0.1</v>
      </c>
      <c r="K88" s="513">
        <v>0.1</v>
      </c>
      <c r="L88" s="513">
        <v>0.1</v>
      </c>
      <c r="M88" s="513">
        <v>0.1</v>
      </c>
      <c r="N88" s="513">
        <v>0.1</v>
      </c>
      <c r="P88" s="280">
        <f t="shared" si="190"/>
        <v>0</v>
      </c>
      <c r="Q88" s="281">
        <f t="shared" si="190"/>
        <v>69958.333333333343</v>
      </c>
      <c r="R88" s="281">
        <f t="shared" si="190"/>
        <v>304483.33333333331</v>
      </c>
      <c r="S88" s="281">
        <f t="shared" si="190"/>
        <v>587164.26666666672</v>
      </c>
      <c r="T88" s="281">
        <f t="shared" si="190"/>
        <v>1135127.3306666669</v>
      </c>
      <c r="U88" s="281">
        <f t="shared" si="190"/>
        <v>2201037.0214400007</v>
      </c>
      <c r="W88" s="411"/>
      <c r="X88" s="411"/>
      <c r="Y88" s="411"/>
      <c r="Z88" s="411"/>
      <c r="AA88" s="411"/>
      <c r="AB88" s="411"/>
      <c r="AC88" s="411"/>
      <c r="AD88" s="411"/>
      <c r="AE88" s="411"/>
      <c r="AF88" s="411"/>
      <c r="AG88" s="411"/>
      <c r="AH88" s="411"/>
      <c r="AI88" s="362">
        <v>0</v>
      </c>
      <c r="AJ88" s="363">
        <v>0</v>
      </c>
      <c r="AK88" s="363">
        <v>0</v>
      </c>
      <c r="AL88" s="363">
        <v>0</v>
      </c>
      <c r="AM88" s="363">
        <v>0</v>
      </c>
      <c r="AN88" s="363">
        <v>0</v>
      </c>
      <c r="AO88" s="363">
        <v>0</v>
      </c>
      <c r="AP88" s="363">
        <v>0</v>
      </c>
      <c r="AQ88" s="363">
        <v>0</v>
      </c>
      <c r="AR88" s="363">
        <v>0</v>
      </c>
      <c r="AS88" s="363">
        <v>0</v>
      </c>
      <c r="AT88" s="364">
        <f>J88*SUM($Q$87:$Q$87)</f>
        <v>69958.333333333343</v>
      </c>
      <c r="AU88" s="363">
        <v>0</v>
      </c>
      <c r="AV88" s="363">
        <v>0</v>
      </c>
      <c r="AW88" s="363">
        <v>0</v>
      </c>
      <c r="AX88" s="363">
        <v>0</v>
      </c>
      <c r="AY88" s="363">
        <v>0</v>
      </c>
      <c r="AZ88" s="363">
        <v>0</v>
      </c>
      <c r="BA88" s="363">
        <v>0</v>
      </c>
      <c r="BB88" s="363">
        <v>0</v>
      </c>
      <c r="BC88" s="363">
        <v>0</v>
      </c>
      <c r="BD88" s="363">
        <v>0</v>
      </c>
      <c r="BE88" s="363">
        <v>0</v>
      </c>
      <c r="BF88" s="364">
        <f>K88*SUM(R87:R87)</f>
        <v>304483.33333333331</v>
      </c>
      <c r="BG88" s="363">
        <v>0</v>
      </c>
      <c r="BH88" s="363">
        <v>0</v>
      </c>
      <c r="BI88" s="363">
        <v>0</v>
      </c>
      <c r="BJ88" s="363">
        <v>0</v>
      </c>
      <c r="BK88" s="363">
        <v>0</v>
      </c>
      <c r="BL88" s="363">
        <v>0</v>
      </c>
      <c r="BM88" s="363">
        <v>0</v>
      </c>
      <c r="BN88" s="363">
        <v>0</v>
      </c>
      <c r="BO88" s="363">
        <v>0</v>
      </c>
      <c r="BP88" s="363">
        <v>0</v>
      </c>
      <c r="BQ88" s="363">
        <v>0</v>
      </c>
      <c r="BR88" s="364">
        <f>L88*SUM(S87:S87)</f>
        <v>587164.26666666672</v>
      </c>
      <c r="BS88" s="363">
        <v>0</v>
      </c>
      <c r="BT88" s="363">
        <v>0</v>
      </c>
      <c r="BU88" s="363">
        <v>0</v>
      </c>
      <c r="BV88" s="363">
        <v>0</v>
      </c>
      <c r="BW88" s="363">
        <v>0</v>
      </c>
      <c r="BX88" s="363">
        <v>0</v>
      </c>
      <c r="BY88" s="363">
        <v>0</v>
      </c>
      <c r="BZ88" s="363">
        <v>0</v>
      </c>
      <c r="CA88" s="363">
        <v>0</v>
      </c>
      <c r="CB88" s="363">
        <v>0</v>
      </c>
      <c r="CC88" s="363">
        <v>0</v>
      </c>
      <c r="CD88" s="364">
        <f>M88*SUM(T87:T87)</f>
        <v>1135127.3306666669</v>
      </c>
      <c r="CE88" s="363">
        <v>0</v>
      </c>
      <c r="CF88" s="363">
        <v>0</v>
      </c>
      <c r="CG88" s="363">
        <v>0</v>
      </c>
      <c r="CH88" s="363">
        <v>0</v>
      </c>
      <c r="CI88" s="363">
        <v>0</v>
      </c>
      <c r="CJ88" s="363">
        <v>0</v>
      </c>
      <c r="CK88" s="363">
        <v>0</v>
      </c>
      <c r="CL88" s="363">
        <v>0</v>
      </c>
      <c r="CM88" s="363">
        <v>0</v>
      </c>
      <c r="CN88" s="363">
        <v>0</v>
      </c>
      <c r="CO88" s="363">
        <v>0</v>
      </c>
      <c r="CP88" s="364">
        <f>N88*SUM(U87:U87)</f>
        <v>2201037.0214400007</v>
      </c>
    </row>
    <row r="89" spans="3:94" ht="13.25" customHeight="1" outlineLevel="1">
      <c r="E89" s="412" t="s">
        <v>32</v>
      </c>
      <c r="F89" s="237" t="s">
        <v>33</v>
      </c>
      <c r="I89" s="276"/>
      <c r="J89" s="513">
        <v>0.1</v>
      </c>
      <c r="K89" s="357"/>
      <c r="L89" s="357"/>
      <c r="M89" s="357"/>
      <c r="N89" s="357"/>
      <c r="P89" s="280">
        <f t="shared" si="190"/>
        <v>0</v>
      </c>
      <c r="Q89" s="281">
        <f t="shared" si="190"/>
        <v>76954.166666666686</v>
      </c>
      <c r="R89" s="281">
        <f t="shared" si="190"/>
        <v>334931.66666666669</v>
      </c>
      <c r="S89" s="281">
        <f t="shared" si="190"/>
        <v>645880.69333333347</v>
      </c>
      <c r="T89" s="281">
        <f t="shared" si="190"/>
        <v>1248640.0637333335</v>
      </c>
      <c r="U89" s="281">
        <f t="shared" si="190"/>
        <v>2421140.7235840005</v>
      </c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2">
        <f t="shared" ref="AI89:BN89" si="193">SUM(AI87:AI88)*$J$89</f>
        <v>2166.666666666667</v>
      </c>
      <c r="AJ89" s="281">
        <f t="shared" si="193"/>
        <v>2166.666666666667</v>
      </c>
      <c r="AK89" s="281">
        <f t="shared" si="193"/>
        <v>2166.666666666667</v>
      </c>
      <c r="AL89" s="281">
        <f t="shared" si="193"/>
        <v>2166.666666666667</v>
      </c>
      <c r="AM89" s="281">
        <f t="shared" si="193"/>
        <v>2166.666666666667</v>
      </c>
      <c r="AN89" s="281">
        <f t="shared" si="193"/>
        <v>2166.666666666667</v>
      </c>
      <c r="AO89" s="281">
        <f t="shared" si="193"/>
        <v>2166.666666666667</v>
      </c>
      <c r="AP89" s="281">
        <f t="shared" si="193"/>
        <v>6708.3333333333348</v>
      </c>
      <c r="AQ89" s="281">
        <f t="shared" si="193"/>
        <v>9416.6666666666679</v>
      </c>
      <c r="AR89" s="281">
        <f t="shared" si="193"/>
        <v>11916.666666666668</v>
      </c>
      <c r="AS89" s="281">
        <f t="shared" si="193"/>
        <v>13375</v>
      </c>
      <c r="AT89" s="283">
        <f t="shared" si="193"/>
        <v>20370.833333333336</v>
      </c>
      <c r="AU89" s="363">
        <f t="shared" si="193"/>
        <v>15498.333333333336</v>
      </c>
      <c r="AV89" s="363">
        <f t="shared" si="193"/>
        <v>18531.666666666668</v>
      </c>
      <c r="AW89" s="363">
        <f t="shared" si="193"/>
        <v>19701.666666666668</v>
      </c>
      <c r="AX89" s="363">
        <f t="shared" si="193"/>
        <v>20556.666666666668</v>
      </c>
      <c r="AY89" s="363">
        <f t="shared" si="193"/>
        <v>23590</v>
      </c>
      <c r="AZ89" s="363">
        <f t="shared" si="193"/>
        <v>28648.333333333332</v>
      </c>
      <c r="BA89" s="363">
        <f t="shared" si="193"/>
        <v>28648.333333333332</v>
      </c>
      <c r="BB89" s="363">
        <f t="shared" si="193"/>
        <v>28648.333333333332</v>
      </c>
      <c r="BC89" s="363">
        <f t="shared" si="193"/>
        <v>28648.333333333332</v>
      </c>
      <c r="BD89" s="363">
        <f t="shared" si="193"/>
        <v>28648.333333333332</v>
      </c>
      <c r="BE89" s="363">
        <f t="shared" si="193"/>
        <v>31681.666666666672</v>
      </c>
      <c r="BF89" s="364">
        <f t="shared" si="193"/>
        <v>62130</v>
      </c>
      <c r="BG89" s="363">
        <f t="shared" si="193"/>
        <v>33632.866666666669</v>
      </c>
      <c r="BH89" s="363">
        <f t="shared" si="193"/>
        <v>35333.866666666669</v>
      </c>
      <c r="BI89" s="363">
        <f t="shared" si="193"/>
        <v>39562.066666666673</v>
      </c>
      <c r="BJ89" s="363">
        <f t="shared" si="193"/>
        <v>41263.066666666673</v>
      </c>
      <c r="BK89" s="363">
        <f t="shared" si="193"/>
        <v>42964.066666666673</v>
      </c>
      <c r="BL89" s="363">
        <f t="shared" si="193"/>
        <v>47581.733333333337</v>
      </c>
      <c r="BM89" s="281">
        <f t="shared" si="193"/>
        <v>50546.333333333336</v>
      </c>
      <c r="BN89" s="281">
        <f t="shared" si="193"/>
        <v>52247.333333333336</v>
      </c>
      <c r="BO89" s="281">
        <f t="shared" ref="BO89:CP89" si="194">SUM(BO87:BO88)*$J$89</f>
        <v>56135.666666666679</v>
      </c>
      <c r="BP89" s="281">
        <f t="shared" si="194"/>
        <v>59295</v>
      </c>
      <c r="BQ89" s="281">
        <f t="shared" si="194"/>
        <v>64301.133333333339</v>
      </c>
      <c r="BR89" s="283">
        <f t="shared" si="194"/>
        <v>123017.56000000001</v>
      </c>
      <c r="BS89" s="281">
        <f t="shared" si="194"/>
        <v>68278.557333333345</v>
      </c>
      <c r="BT89" s="281">
        <f t="shared" si="194"/>
        <v>69065.877333333352</v>
      </c>
      <c r="BU89" s="281">
        <f t="shared" si="194"/>
        <v>73148.610666666675</v>
      </c>
      <c r="BV89" s="281">
        <f t="shared" si="194"/>
        <v>77231.344000000012</v>
      </c>
      <c r="BW89" s="281">
        <f t="shared" si="194"/>
        <v>80526.757333333357</v>
      </c>
      <c r="BX89" s="281">
        <f t="shared" si="194"/>
        <v>83822.170666666687</v>
      </c>
      <c r="BY89" s="281">
        <f t="shared" si="194"/>
        <v>94465.904000000024</v>
      </c>
      <c r="BZ89" s="281">
        <f t="shared" si="194"/>
        <v>101056.7306666667</v>
      </c>
      <c r="CA89" s="281">
        <f t="shared" si="194"/>
        <v>110009.51733333334</v>
      </c>
      <c r="CB89" s="281">
        <f t="shared" si="194"/>
        <v>118962.304</v>
      </c>
      <c r="CC89" s="281">
        <f t="shared" si="194"/>
        <v>129279.77866666669</v>
      </c>
      <c r="CD89" s="283">
        <f t="shared" si="194"/>
        <v>242792.51173333341</v>
      </c>
      <c r="CE89" s="281">
        <f t="shared" si="194"/>
        <v>142324.09642666669</v>
      </c>
      <c r="CF89" s="281">
        <f t="shared" si="194"/>
        <v>149208.85589333333</v>
      </c>
      <c r="CG89" s="281">
        <f t="shared" si="194"/>
        <v>156093.61536000003</v>
      </c>
      <c r="CH89" s="281">
        <f t="shared" si="194"/>
        <v>163828.68042666672</v>
      </c>
      <c r="CI89" s="281">
        <f t="shared" si="194"/>
        <v>173037.60853333335</v>
      </c>
      <c r="CJ89" s="281">
        <f t="shared" si="194"/>
        <v>182473.28480000005</v>
      </c>
      <c r="CK89" s="281">
        <f t="shared" si="194"/>
        <v>189358.04426666672</v>
      </c>
      <c r="CL89" s="281">
        <f t="shared" si="194"/>
        <v>197093.10933333338</v>
      </c>
      <c r="CM89" s="281">
        <f t="shared" si="194"/>
        <v>204828.17440000005</v>
      </c>
      <c r="CN89" s="281">
        <f t="shared" si="194"/>
        <v>214263.85066666669</v>
      </c>
      <c r="CO89" s="281">
        <f t="shared" si="194"/>
        <v>214263.85066666669</v>
      </c>
      <c r="CP89" s="283">
        <f t="shared" si="194"/>
        <v>434367.55281066673</v>
      </c>
    </row>
    <row r="90" spans="3:94" ht="13.25" customHeight="1" outlineLevel="1">
      <c r="E90" s="412" t="s">
        <v>34</v>
      </c>
      <c r="F90" s="237" t="s">
        <v>303</v>
      </c>
      <c r="I90" s="413">
        <v>500</v>
      </c>
      <c r="J90" s="514">
        <v>600</v>
      </c>
      <c r="K90" s="514">
        <v>600</v>
      </c>
      <c r="L90" s="514">
        <v>750</v>
      </c>
      <c r="M90" s="514">
        <v>1500</v>
      </c>
      <c r="N90" s="514">
        <v>2500</v>
      </c>
      <c r="P90" s="280">
        <f t="shared" si="190"/>
        <v>0</v>
      </c>
      <c r="Q90" s="281">
        <f t="shared" si="190"/>
        <v>36000</v>
      </c>
      <c r="R90" s="281">
        <f t="shared" si="190"/>
        <v>152400</v>
      </c>
      <c r="S90" s="281">
        <f t="shared" si="190"/>
        <v>337500</v>
      </c>
      <c r="T90" s="281">
        <f t="shared" si="190"/>
        <v>1296000</v>
      </c>
      <c r="U90" s="281">
        <f t="shared" si="190"/>
        <v>3885000</v>
      </c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2">
        <f t="shared" ref="AI90:AT90" si="195">$J$90*AI68</f>
        <v>1200</v>
      </c>
      <c r="AJ90" s="281">
        <f t="shared" si="195"/>
        <v>1200</v>
      </c>
      <c r="AK90" s="281">
        <f t="shared" si="195"/>
        <v>1200</v>
      </c>
      <c r="AL90" s="281">
        <f t="shared" si="195"/>
        <v>1200</v>
      </c>
      <c r="AM90" s="281">
        <f t="shared" si="195"/>
        <v>1200</v>
      </c>
      <c r="AN90" s="281">
        <f t="shared" si="195"/>
        <v>1200</v>
      </c>
      <c r="AO90" s="281">
        <f t="shared" si="195"/>
        <v>1200</v>
      </c>
      <c r="AP90" s="281">
        <f t="shared" si="195"/>
        <v>3600</v>
      </c>
      <c r="AQ90" s="281">
        <f t="shared" si="195"/>
        <v>4800</v>
      </c>
      <c r="AR90" s="281">
        <f t="shared" si="195"/>
        <v>6000</v>
      </c>
      <c r="AS90" s="281">
        <f t="shared" si="195"/>
        <v>6600</v>
      </c>
      <c r="AT90" s="283">
        <f t="shared" si="195"/>
        <v>6600</v>
      </c>
      <c r="AU90" s="281">
        <f t="shared" ref="AU90:BF90" si="196">$K$90*AU68</f>
        <v>7200</v>
      </c>
      <c r="AV90" s="281">
        <f t="shared" si="196"/>
        <v>8400</v>
      </c>
      <c r="AW90" s="281">
        <f t="shared" si="196"/>
        <v>9000</v>
      </c>
      <c r="AX90" s="281">
        <f t="shared" si="196"/>
        <v>9600</v>
      </c>
      <c r="AY90" s="281">
        <f t="shared" si="196"/>
        <v>10800</v>
      </c>
      <c r="AZ90" s="281">
        <f t="shared" si="196"/>
        <v>15000</v>
      </c>
      <c r="BA90" s="281">
        <f t="shared" si="196"/>
        <v>15000</v>
      </c>
      <c r="BB90" s="281">
        <f t="shared" si="196"/>
        <v>15000</v>
      </c>
      <c r="BC90" s="281">
        <f t="shared" si="196"/>
        <v>15000</v>
      </c>
      <c r="BD90" s="281">
        <f t="shared" si="196"/>
        <v>15000</v>
      </c>
      <c r="BE90" s="281">
        <f t="shared" si="196"/>
        <v>16200</v>
      </c>
      <c r="BF90" s="283">
        <f t="shared" si="196"/>
        <v>16200</v>
      </c>
      <c r="BG90" s="281">
        <f t="shared" ref="BG90:BR90" si="197">$L$90*BG68</f>
        <v>20250</v>
      </c>
      <c r="BH90" s="281">
        <f t="shared" si="197"/>
        <v>21000</v>
      </c>
      <c r="BI90" s="281">
        <f t="shared" si="197"/>
        <v>23250</v>
      </c>
      <c r="BJ90" s="281">
        <f t="shared" si="197"/>
        <v>24000</v>
      </c>
      <c r="BK90" s="281">
        <f t="shared" si="197"/>
        <v>24750</v>
      </c>
      <c r="BL90" s="281">
        <f t="shared" si="197"/>
        <v>27000</v>
      </c>
      <c r="BM90" s="281">
        <f t="shared" si="197"/>
        <v>28500</v>
      </c>
      <c r="BN90" s="281">
        <f t="shared" si="197"/>
        <v>29250</v>
      </c>
      <c r="BO90" s="281">
        <f t="shared" si="197"/>
        <v>31500</v>
      </c>
      <c r="BP90" s="281">
        <f t="shared" si="197"/>
        <v>33000</v>
      </c>
      <c r="BQ90" s="281">
        <f t="shared" si="197"/>
        <v>37500</v>
      </c>
      <c r="BR90" s="283">
        <f t="shared" si="197"/>
        <v>37500</v>
      </c>
      <c r="BS90" s="281">
        <f t="shared" ref="BS90:CD90" si="198">$M$90*BS68</f>
        <v>75000</v>
      </c>
      <c r="BT90" s="281">
        <f t="shared" si="198"/>
        <v>76500</v>
      </c>
      <c r="BU90" s="281">
        <f t="shared" si="198"/>
        <v>81000</v>
      </c>
      <c r="BV90" s="281">
        <f t="shared" si="198"/>
        <v>85500</v>
      </c>
      <c r="BW90" s="281">
        <f t="shared" si="198"/>
        <v>88500</v>
      </c>
      <c r="BX90" s="281">
        <f t="shared" si="198"/>
        <v>91500</v>
      </c>
      <c r="BY90" s="281">
        <f t="shared" si="198"/>
        <v>114000</v>
      </c>
      <c r="BZ90" s="281">
        <f t="shared" si="198"/>
        <v>120000</v>
      </c>
      <c r="CA90" s="281">
        <f t="shared" si="198"/>
        <v>129000</v>
      </c>
      <c r="CB90" s="281">
        <f t="shared" si="198"/>
        <v>138000</v>
      </c>
      <c r="CC90" s="281">
        <f t="shared" si="198"/>
        <v>148500</v>
      </c>
      <c r="CD90" s="283">
        <f t="shared" si="198"/>
        <v>148500</v>
      </c>
      <c r="CE90" s="281">
        <f t="shared" ref="CE90:CP90" si="199">$N$90*CE68</f>
        <v>260000</v>
      </c>
      <c r="CF90" s="281">
        <f t="shared" si="199"/>
        <v>270000</v>
      </c>
      <c r="CG90" s="281">
        <f t="shared" si="199"/>
        <v>280000</v>
      </c>
      <c r="CH90" s="281">
        <f t="shared" si="199"/>
        <v>292500</v>
      </c>
      <c r="CI90" s="281">
        <f t="shared" si="199"/>
        <v>307500</v>
      </c>
      <c r="CJ90" s="281">
        <f t="shared" si="199"/>
        <v>322500</v>
      </c>
      <c r="CK90" s="281">
        <f t="shared" si="199"/>
        <v>332500</v>
      </c>
      <c r="CL90" s="281">
        <f t="shared" si="199"/>
        <v>345000</v>
      </c>
      <c r="CM90" s="281">
        <f t="shared" si="199"/>
        <v>357500</v>
      </c>
      <c r="CN90" s="281">
        <f t="shared" si="199"/>
        <v>372500</v>
      </c>
      <c r="CO90" s="281">
        <f t="shared" si="199"/>
        <v>372500</v>
      </c>
      <c r="CP90" s="283">
        <f t="shared" si="199"/>
        <v>372500</v>
      </c>
    </row>
    <row r="91" spans="3:94" s="329" customFormat="1" ht="13.25" customHeight="1">
      <c r="C91" s="234"/>
      <c r="D91" s="240"/>
      <c r="E91" s="278" t="s">
        <v>192</v>
      </c>
      <c r="F91" s="240"/>
      <c r="G91" s="240"/>
      <c r="H91" s="240"/>
      <c r="I91" s="342"/>
      <c r="J91" s="240"/>
      <c r="K91" s="240"/>
      <c r="L91" s="240"/>
      <c r="M91" s="240"/>
      <c r="N91" s="240"/>
      <c r="P91" s="344">
        <f t="shared" si="190"/>
        <v>535000</v>
      </c>
      <c r="Q91" s="345">
        <f t="shared" si="190"/>
        <v>882495.83333333349</v>
      </c>
      <c r="R91" s="345">
        <f t="shared" si="190"/>
        <v>3836648.3333333326</v>
      </c>
      <c r="S91" s="345">
        <f t="shared" si="190"/>
        <v>7442187.626666666</v>
      </c>
      <c r="T91" s="345">
        <f t="shared" si="190"/>
        <v>15031040.701066669</v>
      </c>
      <c r="U91" s="345">
        <f t="shared" si="190"/>
        <v>30517547.959424004</v>
      </c>
      <c r="V91" s="329">
        <f t="shared" ref="V91:AU91" si="200">SUM(V87:V90)</f>
        <v>0</v>
      </c>
      <c r="W91" s="370">
        <v>12500</v>
      </c>
      <c r="X91" s="370">
        <v>12500</v>
      </c>
      <c r="Y91" s="370">
        <v>25000</v>
      </c>
      <c r="Z91" s="370">
        <v>25000</v>
      </c>
      <c r="AA91" s="370">
        <v>50000</v>
      </c>
      <c r="AB91" s="370">
        <v>50000</v>
      </c>
      <c r="AC91" s="370">
        <v>60000</v>
      </c>
      <c r="AD91" s="370">
        <v>60000</v>
      </c>
      <c r="AE91" s="370">
        <v>60000</v>
      </c>
      <c r="AF91" s="370">
        <v>60000</v>
      </c>
      <c r="AG91" s="370">
        <v>60000</v>
      </c>
      <c r="AH91" s="370">
        <v>60000</v>
      </c>
      <c r="AI91" s="371">
        <f t="shared" si="200"/>
        <v>25033.333333333336</v>
      </c>
      <c r="AJ91" s="372">
        <f t="shared" si="200"/>
        <v>25033.333333333336</v>
      </c>
      <c r="AK91" s="372">
        <f t="shared" si="200"/>
        <v>25033.333333333336</v>
      </c>
      <c r="AL91" s="372">
        <f t="shared" si="200"/>
        <v>25033.333333333336</v>
      </c>
      <c r="AM91" s="372">
        <f t="shared" si="200"/>
        <v>25033.333333333336</v>
      </c>
      <c r="AN91" s="372">
        <f t="shared" si="200"/>
        <v>25033.333333333336</v>
      </c>
      <c r="AO91" s="372">
        <f t="shared" si="200"/>
        <v>25033.333333333336</v>
      </c>
      <c r="AP91" s="372">
        <f t="shared" si="200"/>
        <v>77391.666666666672</v>
      </c>
      <c r="AQ91" s="372">
        <f t="shared" si="200"/>
        <v>108383.33333333334</v>
      </c>
      <c r="AR91" s="372">
        <f t="shared" si="200"/>
        <v>137083.33333333334</v>
      </c>
      <c r="AS91" s="372">
        <f t="shared" si="200"/>
        <v>153725</v>
      </c>
      <c r="AT91" s="373">
        <f t="shared" si="200"/>
        <v>230679.16666666669</v>
      </c>
      <c r="AU91" s="345">
        <f t="shared" si="200"/>
        <v>177681.66666666669</v>
      </c>
      <c r="AV91" s="345">
        <f t="shared" ref="AV91:CA91" si="201">SUM(AV87:AV90)</f>
        <v>212248.33333333331</v>
      </c>
      <c r="AW91" s="345">
        <f t="shared" si="201"/>
        <v>225718.33333333331</v>
      </c>
      <c r="AX91" s="345">
        <f t="shared" si="201"/>
        <v>235723.33333333331</v>
      </c>
      <c r="AY91" s="345">
        <f t="shared" si="201"/>
        <v>270290</v>
      </c>
      <c r="AZ91" s="345">
        <f t="shared" si="201"/>
        <v>330131.66666666663</v>
      </c>
      <c r="BA91" s="345">
        <f t="shared" si="201"/>
        <v>330131.66666666663</v>
      </c>
      <c r="BB91" s="345">
        <f t="shared" si="201"/>
        <v>330131.66666666663</v>
      </c>
      <c r="BC91" s="345">
        <f t="shared" si="201"/>
        <v>330131.66666666663</v>
      </c>
      <c r="BD91" s="345">
        <f t="shared" si="201"/>
        <v>330131.66666666663</v>
      </c>
      <c r="BE91" s="345">
        <f t="shared" si="201"/>
        <v>364698.33333333337</v>
      </c>
      <c r="BF91" s="347">
        <f t="shared" si="201"/>
        <v>699630</v>
      </c>
      <c r="BG91" s="345">
        <f t="shared" si="201"/>
        <v>390211.53333333333</v>
      </c>
      <c r="BH91" s="345">
        <f t="shared" si="201"/>
        <v>409672.53333333333</v>
      </c>
      <c r="BI91" s="345">
        <f t="shared" si="201"/>
        <v>458432.73333333334</v>
      </c>
      <c r="BJ91" s="345">
        <f t="shared" si="201"/>
        <v>477893.73333333334</v>
      </c>
      <c r="BK91" s="345">
        <f t="shared" si="201"/>
        <v>497354.73333333334</v>
      </c>
      <c r="BL91" s="345">
        <f t="shared" si="201"/>
        <v>550399.06666666665</v>
      </c>
      <c r="BM91" s="345">
        <f t="shared" si="201"/>
        <v>584509.66666666663</v>
      </c>
      <c r="BN91" s="345">
        <f t="shared" si="201"/>
        <v>603970.66666666663</v>
      </c>
      <c r="BO91" s="345">
        <f t="shared" si="201"/>
        <v>648992.33333333337</v>
      </c>
      <c r="BP91" s="345">
        <f t="shared" si="201"/>
        <v>685245</v>
      </c>
      <c r="BQ91" s="345">
        <f t="shared" si="201"/>
        <v>744812.46666666667</v>
      </c>
      <c r="BR91" s="347">
        <f t="shared" si="201"/>
        <v>1390693.1600000001</v>
      </c>
      <c r="BS91" s="345">
        <f t="shared" si="201"/>
        <v>826064.13066666678</v>
      </c>
      <c r="BT91" s="345">
        <f t="shared" si="201"/>
        <v>836224.65066666692</v>
      </c>
      <c r="BU91" s="345">
        <f t="shared" si="201"/>
        <v>885634.71733333333</v>
      </c>
      <c r="BV91" s="345">
        <f t="shared" si="201"/>
        <v>935044.7840000001</v>
      </c>
      <c r="BW91" s="345">
        <f t="shared" si="201"/>
        <v>974294.33066666685</v>
      </c>
      <c r="BX91" s="345">
        <f t="shared" si="201"/>
        <v>1013543.8773333335</v>
      </c>
      <c r="BY91" s="345">
        <f t="shared" si="201"/>
        <v>1153124.9440000001</v>
      </c>
      <c r="BZ91" s="345">
        <f t="shared" si="201"/>
        <v>1231624.0373333336</v>
      </c>
      <c r="CA91" s="345">
        <f t="shared" si="201"/>
        <v>1339104.6906666667</v>
      </c>
      <c r="CB91" s="345">
        <f t="shared" ref="CB91:CP91" si="202">SUM(CB87:CB90)</f>
        <v>1446585.344</v>
      </c>
      <c r="CC91" s="345">
        <f t="shared" si="202"/>
        <v>1570577.5653333336</v>
      </c>
      <c r="CD91" s="347">
        <f t="shared" si="202"/>
        <v>2819217.6290666675</v>
      </c>
      <c r="CE91" s="345">
        <f t="shared" si="202"/>
        <v>1825565.0606933336</v>
      </c>
      <c r="CF91" s="345">
        <f t="shared" si="202"/>
        <v>1911297.4148266665</v>
      </c>
      <c r="CG91" s="345">
        <f t="shared" si="202"/>
        <v>1997029.7689600002</v>
      </c>
      <c r="CH91" s="345">
        <f t="shared" si="202"/>
        <v>2094615.4846933337</v>
      </c>
      <c r="CI91" s="345">
        <f t="shared" si="202"/>
        <v>2210913.6938666664</v>
      </c>
      <c r="CJ91" s="345">
        <f t="shared" si="202"/>
        <v>2329706.1328000007</v>
      </c>
      <c r="CK91" s="345">
        <f t="shared" si="202"/>
        <v>2415438.4869333338</v>
      </c>
      <c r="CL91" s="345">
        <f t="shared" si="202"/>
        <v>2513024.2026666673</v>
      </c>
      <c r="CM91" s="345">
        <f t="shared" si="202"/>
        <v>2610609.9184000003</v>
      </c>
      <c r="CN91" s="345">
        <f t="shared" si="202"/>
        <v>2729402.3573333337</v>
      </c>
      <c r="CO91" s="345">
        <f t="shared" si="202"/>
        <v>2729402.3573333337</v>
      </c>
      <c r="CP91" s="347">
        <f t="shared" si="202"/>
        <v>5150543.0809173342</v>
      </c>
    </row>
    <row r="92" spans="3:94" ht="5.25" customHeight="1">
      <c r="I92" s="276"/>
      <c r="P92" s="280"/>
      <c r="Q92" s="281"/>
      <c r="R92" s="281"/>
      <c r="S92" s="281"/>
      <c r="T92" s="281"/>
      <c r="U92" s="281"/>
      <c r="W92" s="382"/>
      <c r="X92" s="382"/>
      <c r="Y92" s="382"/>
      <c r="Z92" s="382"/>
      <c r="AA92" s="382"/>
      <c r="AB92" s="382"/>
      <c r="AC92" s="382"/>
      <c r="AD92" s="280"/>
      <c r="AE92" s="280"/>
      <c r="AF92" s="280"/>
      <c r="AG92" s="280"/>
      <c r="AH92" s="280"/>
      <c r="AI92" s="383"/>
      <c r="AJ92" s="384"/>
      <c r="AK92" s="384"/>
      <c r="AL92" s="384"/>
      <c r="AM92" s="384"/>
      <c r="AN92" s="384"/>
      <c r="AO92" s="384"/>
      <c r="AP92" s="281"/>
      <c r="AQ92" s="281"/>
      <c r="AR92" s="281"/>
      <c r="AS92" s="281"/>
      <c r="AT92" s="283"/>
      <c r="AU92" s="281"/>
      <c r="AV92" s="281"/>
      <c r="AW92" s="281"/>
      <c r="AX92" s="281"/>
      <c r="AY92" s="281"/>
      <c r="AZ92" s="281"/>
      <c r="BA92" s="281"/>
      <c r="BB92" s="281"/>
      <c r="BC92" s="281"/>
      <c r="BD92" s="281"/>
      <c r="BE92" s="281"/>
      <c r="BF92" s="283"/>
      <c r="BG92" s="281"/>
      <c r="BH92" s="281"/>
      <c r="BI92" s="281"/>
      <c r="BJ92" s="281"/>
      <c r="BK92" s="281"/>
      <c r="BL92" s="281"/>
      <c r="BM92" s="281"/>
      <c r="BN92" s="281"/>
      <c r="BO92" s="281"/>
      <c r="BP92" s="281"/>
      <c r="BQ92" s="281"/>
      <c r="BR92" s="283"/>
      <c r="BS92" s="281"/>
      <c r="BT92" s="281"/>
      <c r="BU92" s="281"/>
      <c r="BV92" s="281"/>
      <c r="BW92" s="281"/>
      <c r="BX92" s="281"/>
      <c r="BY92" s="281"/>
      <c r="BZ92" s="281"/>
      <c r="CA92" s="281"/>
      <c r="CB92" s="281"/>
      <c r="CC92" s="281"/>
      <c r="CD92" s="283"/>
      <c r="CE92" s="281"/>
      <c r="CF92" s="281"/>
      <c r="CG92" s="281"/>
      <c r="CH92" s="281"/>
      <c r="CI92" s="281"/>
      <c r="CJ92" s="281"/>
      <c r="CK92" s="281"/>
      <c r="CL92" s="281"/>
      <c r="CM92" s="281"/>
      <c r="CN92" s="281"/>
      <c r="CO92" s="281"/>
      <c r="CP92" s="283"/>
    </row>
    <row r="93" spans="3:94" ht="13.25" customHeight="1">
      <c r="E93" s="278" t="s">
        <v>35</v>
      </c>
      <c r="F93" s="404" t="s">
        <v>155</v>
      </c>
      <c r="G93" s="404"/>
      <c r="H93" s="404"/>
      <c r="I93" s="276"/>
      <c r="P93" s="280">
        <f t="shared" ref="P93:U93" si="203">SUMIF($11:$11,P$10,93:93)</f>
        <v>0</v>
      </c>
      <c r="Q93" s="281">
        <f t="shared" si="203"/>
        <v>0</v>
      </c>
      <c r="R93" s="281">
        <f t="shared" si="203"/>
        <v>116666.66666666669</v>
      </c>
      <c r="S93" s="281">
        <f t="shared" si="203"/>
        <v>233333.33333333334</v>
      </c>
      <c r="T93" s="281">
        <f t="shared" si="203"/>
        <v>700000.00000000012</v>
      </c>
      <c r="U93" s="281">
        <f t="shared" si="203"/>
        <v>1000000.0000000001</v>
      </c>
      <c r="W93" s="411"/>
      <c r="X93" s="414"/>
      <c r="Y93" s="414"/>
      <c r="Z93" s="414"/>
      <c r="AA93" s="414"/>
      <c r="AB93" s="414"/>
      <c r="AC93" s="414"/>
      <c r="AD93" s="414"/>
      <c r="AE93" s="414"/>
      <c r="AF93" s="414"/>
      <c r="AG93" s="414"/>
      <c r="AH93" s="414"/>
      <c r="AI93" s="362">
        <f t="shared" ref="AI93:BN93" si="204">SUM(AI81:AI83)</f>
        <v>0</v>
      </c>
      <c r="AJ93" s="415">
        <f t="shared" si="204"/>
        <v>0</v>
      </c>
      <c r="AK93" s="415">
        <f t="shared" si="204"/>
        <v>0</v>
      </c>
      <c r="AL93" s="415">
        <f t="shared" si="204"/>
        <v>0</v>
      </c>
      <c r="AM93" s="415">
        <f t="shared" si="204"/>
        <v>0</v>
      </c>
      <c r="AN93" s="415">
        <f t="shared" si="204"/>
        <v>0</v>
      </c>
      <c r="AO93" s="415">
        <f t="shared" si="204"/>
        <v>0</v>
      </c>
      <c r="AP93" s="415">
        <f t="shared" si="204"/>
        <v>0</v>
      </c>
      <c r="AQ93" s="415">
        <f t="shared" si="204"/>
        <v>0</v>
      </c>
      <c r="AR93" s="415">
        <f t="shared" si="204"/>
        <v>0</v>
      </c>
      <c r="AS93" s="415">
        <f t="shared" si="204"/>
        <v>0</v>
      </c>
      <c r="AT93" s="416">
        <f t="shared" si="204"/>
        <v>0</v>
      </c>
      <c r="AU93" s="415">
        <f t="shared" si="204"/>
        <v>0</v>
      </c>
      <c r="AV93" s="415">
        <f t="shared" si="204"/>
        <v>0</v>
      </c>
      <c r="AW93" s="415">
        <f t="shared" si="204"/>
        <v>0</v>
      </c>
      <c r="AX93" s="415">
        <f t="shared" si="204"/>
        <v>0</v>
      </c>
      <c r="AY93" s="415">
        <f t="shared" si="204"/>
        <v>0</v>
      </c>
      <c r="AZ93" s="415">
        <f t="shared" si="204"/>
        <v>16666.666666666668</v>
      </c>
      <c r="BA93" s="415">
        <f t="shared" si="204"/>
        <v>16666.666666666668</v>
      </c>
      <c r="BB93" s="415">
        <f t="shared" si="204"/>
        <v>16666.666666666668</v>
      </c>
      <c r="BC93" s="415">
        <f t="shared" si="204"/>
        <v>16666.666666666668</v>
      </c>
      <c r="BD93" s="415">
        <f t="shared" si="204"/>
        <v>16666.666666666668</v>
      </c>
      <c r="BE93" s="415">
        <f t="shared" si="204"/>
        <v>16666.666666666668</v>
      </c>
      <c r="BF93" s="416">
        <f t="shared" si="204"/>
        <v>16666.666666666668</v>
      </c>
      <c r="BG93" s="415">
        <f t="shared" si="204"/>
        <v>16666.666666666668</v>
      </c>
      <c r="BH93" s="408">
        <f t="shared" si="204"/>
        <v>16666.666666666668</v>
      </c>
      <c r="BI93" s="408">
        <f t="shared" si="204"/>
        <v>16666.666666666668</v>
      </c>
      <c r="BJ93" s="408">
        <f t="shared" si="204"/>
        <v>16666.666666666668</v>
      </c>
      <c r="BK93" s="408">
        <f t="shared" si="204"/>
        <v>16666.666666666668</v>
      </c>
      <c r="BL93" s="408">
        <f t="shared" si="204"/>
        <v>16666.666666666668</v>
      </c>
      <c r="BM93" s="408">
        <f t="shared" si="204"/>
        <v>16666.666666666668</v>
      </c>
      <c r="BN93" s="408">
        <f t="shared" si="204"/>
        <v>16666.666666666668</v>
      </c>
      <c r="BO93" s="408">
        <f t="shared" ref="BO93:CP93" si="205">SUM(BO81:BO83)</f>
        <v>16666.666666666668</v>
      </c>
      <c r="BP93" s="408">
        <f t="shared" si="205"/>
        <v>16666.666666666668</v>
      </c>
      <c r="BQ93" s="408">
        <f t="shared" si="205"/>
        <v>33333.333333333336</v>
      </c>
      <c r="BR93" s="409">
        <f t="shared" si="205"/>
        <v>33333.333333333336</v>
      </c>
      <c r="BS93" s="408">
        <f t="shared" si="205"/>
        <v>33333.333333333336</v>
      </c>
      <c r="BT93" s="408">
        <f t="shared" si="205"/>
        <v>33333.333333333336</v>
      </c>
      <c r="BU93" s="408">
        <f t="shared" si="205"/>
        <v>33333.333333333336</v>
      </c>
      <c r="BV93" s="408">
        <f t="shared" si="205"/>
        <v>33333.333333333336</v>
      </c>
      <c r="BW93" s="408">
        <f t="shared" si="205"/>
        <v>33333.333333333336</v>
      </c>
      <c r="BX93" s="408">
        <f t="shared" si="205"/>
        <v>33333.333333333336</v>
      </c>
      <c r="BY93" s="408">
        <f t="shared" si="205"/>
        <v>83333.333333333328</v>
      </c>
      <c r="BZ93" s="408">
        <f t="shared" si="205"/>
        <v>83333.333333333328</v>
      </c>
      <c r="CA93" s="408">
        <f t="shared" si="205"/>
        <v>83333.333333333328</v>
      </c>
      <c r="CB93" s="408">
        <f t="shared" si="205"/>
        <v>83333.333333333328</v>
      </c>
      <c r="CC93" s="408">
        <f t="shared" si="205"/>
        <v>83333.333333333328</v>
      </c>
      <c r="CD93" s="409">
        <f t="shared" si="205"/>
        <v>83333.333333333328</v>
      </c>
      <c r="CE93" s="408">
        <f t="shared" si="205"/>
        <v>83333.333333333328</v>
      </c>
      <c r="CF93" s="408">
        <f t="shared" si="205"/>
        <v>83333.333333333328</v>
      </c>
      <c r="CG93" s="408">
        <f t="shared" si="205"/>
        <v>83333.333333333328</v>
      </c>
      <c r="CH93" s="408">
        <f t="shared" si="205"/>
        <v>83333.333333333328</v>
      </c>
      <c r="CI93" s="408">
        <f t="shared" si="205"/>
        <v>83333.333333333328</v>
      </c>
      <c r="CJ93" s="408">
        <f t="shared" si="205"/>
        <v>83333.333333333328</v>
      </c>
      <c r="CK93" s="408">
        <f t="shared" si="205"/>
        <v>83333.333333333328</v>
      </c>
      <c r="CL93" s="408">
        <f t="shared" si="205"/>
        <v>83333.333333333328</v>
      </c>
      <c r="CM93" s="408">
        <f t="shared" si="205"/>
        <v>83333.333333333328</v>
      </c>
      <c r="CN93" s="408">
        <f t="shared" si="205"/>
        <v>83333.333333333328</v>
      </c>
      <c r="CO93" s="408">
        <f t="shared" si="205"/>
        <v>83333.333333333328</v>
      </c>
      <c r="CP93" s="409">
        <f t="shared" si="205"/>
        <v>83333.333333333328</v>
      </c>
    </row>
    <row r="94" spans="3:94" ht="13.25" customHeight="1">
      <c r="E94" s="278"/>
      <c r="F94" s="404"/>
      <c r="G94" s="404"/>
      <c r="H94" s="404"/>
      <c r="I94" s="276"/>
      <c r="P94" s="280"/>
      <c r="Q94" s="281"/>
      <c r="R94" s="281"/>
      <c r="S94" s="281"/>
      <c r="T94" s="281"/>
      <c r="U94" s="281"/>
      <c r="W94" s="411"/>
      <c r="X94" s="414"/>
      <c r="Y94" s="414"/>
      <c r="Z94" s="414"/>
      <c r="AA94" s="414"/>
      <c r="AB94" s="414"/>
      <c r="AC94" s="414"/>
      <c r="AD94" s="414"/>
      <c r="AE94" s="414"/>
      <c r="AF94" s="414"/>
      <c r="AG94" s="414"/>
      <c r="AH94" s="414"/>
      <c r="AI94" s="362"/>
      <c r="AJ94" s="415"/>
      <c r="AK94" s="415"/>
      <c r="AL94" s="415"/>
      <c r="AM94" s="415"/>
      <c r="AN94" s="415"/>
      <c r="AO94" s="415"/>
      <c r="AP94" s="415"/>
      <c r="AQ94" s="415"/>
      <c r="AR94" s="415"/>
      <c r="AS94" s="415"/>
      <c r="AT94" s="416"/>
      <c r="AU94" s="415"/>
      <c r="AV94" s="415"/>
      <c r="AW94" s="415"/>
      <c r="AX94" s="415"/>
      <c r="AY94" s="415"/>
      <c r="AZ94" s="415"/>
      <c r="BA94" s="415"/>
      <c r="BB94" s="415"/>
      <c r="BC94" s="415"/>
      <c r="BD94" s="415"/>
      <c r="BE94" s="415"/>
      <c r="BF94" s="416"/>
      <c r="BG94" s="415"/>
      <c r="BH94" s="408"/>
      <c r="BI94" s="408"/>
      <c r="BJ94" s="408"/>
      <c r="BK94" s="408"/>
      <c r="BL94" s="408"/>
      <c r="BM94" s="408"/>
      <c r="BN94" s="408"/>
      <c r="BO94" s="408"/>
      <c r="BP94" s="408"/>
      <c r="BQ94" s="408"/>
      <c r="BR94" s="409"/>
      <c r="BS94" s="408"/>
      <c r="BT94" s="408"/>
      <c r="BU94" s="408"/>
      <c r="BV94" s="408"/>
      <c r="BW94" s="408"/>
      <c r="BX94" s="408"/>
      <c r="BY94" s="408"/>
      <c r="BZ94" s="408"/>
      <c r="CA94" s="408"/>
      <c r="CB94" s="408"/>
      <c r="CC94" s="408"/>
      <c r="CD94" s="409"/>
      <c r="CE94" s="408"/>
      <c r="CF94" s="408"/>
      <c r="CG94" s="408"/>
      <c r="CH94" s="408"/>
      <c r="CI94" s="408"/>
      <c r="CJ94" s="408"/>
      <c r="CK94" s="408"/>
      <c r="CL94" s="408"/>
      <c r="CM94" s="408"/>
      <c r="CN94" s="408"/>
      <c r="CO94" s="408"/>
      <c r="CP94" s="409"/>
    </row>
    <row r="95" spans="3:94" ht="13.25" customHeight="1">
      <c r="D95" s="234"/>
      <c r="E95" s="278" t="s">
        <v>158</v>
      </c>
      <c r="F95" s="237" t="s">
        <v>337</v>
      </c>
      <c r="I95" s="417"/>
      <c r="P95" s="280">
        <f t="shared" ref="P95:U101" si="206">SUMIF($11:$11,P$10,95:95)</f>
        <v>0</v>
      </c>
      <c r="Q95" s="281">
        <f t="shared" si="206"/>
        <v>420000</v>
      </c>
      <c r="R95" s="281">
        <f t="shared" si="206"/>
        <v>840000</v>
      </c>
      <c r="S95" s="281">
        <f t="shared" si="206"/>
        <v>1440000</v>
      </c>
      <c r="T95" s="281">
        <f t="shared" si="206"/>
        <v>3360000</v>
      </c>
      <c r="U95" s="281">
        <f t="shared" si="206"/>
        <v>6480000</v>
      </c>
      <c r="W95" s="411"/>
      <c r="X95" s="411"/>
      <c r="Y95" s="411"/>
      <c r="Z95" s="411"/>
      <c r="AA95" s="411"/>
      <c r="AB95" s="411"/>
      <c r="AC95" s="411"/>
      <c r="AD95" s="411"/>
      <c r="AE95" s="411"/>
      <c r="AF95" s="411"/>
      <c r="AG95" s="411"/>
      <c r="AH95" s="411"/>
      <c r="AI95" s="362">
        <f>AI19</f>
        <v>35000</v>
      </c>
      <c r="AJ95" s="363">
        <f t="shared" ref="AJ95:CP95" si="207">AJ19</f>
        <v>35000</v>
      </c>
      <c r="AK95" s="363">
        <f t="shared" si="207"/>
        <v>35000</v>
      </c>
      <c r="AL95" s="363">
        <f t="shared" si="207"/>
        <v>35000</v>
      </c>
      <c r="AM95" s="363">
        <f t="shared" si="207"/>
        <v>35000</v>
      </c>
      <c r="AN95" s="363">
        <f t="shared" si="207"/>
        <v>35000</v>
      </c>
      <c r="AO95" s="363">
        <f t="shared" si="207"/>
        <v>35000</v>
      </c>
      <c r="AP95" s="363">
        <f t="shared" si="207"/>
        <v>35000</v>
      </c>
      <c r="AQ95" s="363">
        <f t="shared" si="207"/>
        <v>35000</v>
      </c>
      <c r="AR95" s="363">
        <f t="shared" si="207"/>
        <v>35000</v>
      </c>
      <c r="AS95" s="363">
        <f t="shared" si="207"/>
        <v>35000</v>
      </c>
      <c r="AT95" s="364">
        <f t="shared" si="207"/>
        <v>35000</v>
      </c>
      <c r="AU95" s="363">
        <f t="shared" si="207"/>
        <v>70000</v>
      </c>
      <c r="AV95" s="363">
        <f t="shared" si="207"/>
        <v>70000</v>
      </c>
      <c r="AW95" s="363">
        <f t="shared" si="207"/>
        <v>70000</v>
      </c>
      <c r="AX95" s="363">
        <f t="shared" si="207"/>
        <v>70000</v>
      </c>
      <c r="AY95" s="363">
        <f t="shared" si="207"/>
        <v>70000</v>
      </c>
      <c r="AZ95" s="363">
        <f t="shared" si="207"/>
        <v>70000</v>
      </c>
      <c r="BA95" s="363">
        <f t="shared" si="207"/>
        <v>70000</v>
      </c>
      <c r="BB95" s="363">
        <f t="shared" si="207"/>
        <v>70000</v>
      </c>
      <c r="BC95" s="363">
        <f t="shared" si="207"/>
        <v>70000</v>
      </c>
      <c r="BD95" s="363">
        <f t="shared" si="207"/>
        <v>70000</v>
      </c>
      <c r="BE95" s="363">
        <f t="shared" si="207"/>
        <v>70000</v>
      </c>
      <c r="BF95" s="364">
        <f t="shared" si="207"/>
        <v>70000</v>
      </c>
      <c r="BG95" s="363">
        <f t="shared" si="207"/>
        <v>120000</v>
      </c>
      <c r="BH95" s="281">
        <f t="shared" si="207"/>
        <v>120000</v>
      </c>
      <c r="BI95" s="281">
        <f t="shared" si="207"/>
        <v>120000</v>
      </c>
      <c r="BJ95" s="281">
        <f t="shared" si="207"/>
        <v>120000</v>
      </c>
      <c r="BK95" s="281">
        <f t="shared" si="207"/>
        <v>120000</v>
      </c>
      <c r="BL95" s="281">
        <f t="shared" si="207"/>
        <v>120000</v>
      </c>
      <c r="BM95" s="281">
        <f t="shared" si="207"/>
        <v>120000</v>
      </c>
      <c r="BN95" s="281">
        <f t="shared" si="207"/>
        <v>120000</v>
      </c>
      <c r="BO95" s="281">
        <f t="shared" si="207"/>
        <v>120000</v>
      </c>
      <c r="BP95" s="281">
        <f t="shared" si="207"/>
        <v>120000</v>
      </c>
      <c r="BQ95" s="281">
        <f t="shared" si="207"/>
        <v>120000</v>
      </c>
      <c r="BR95" s="283">
        <f t="shared" si="207"/>
        <v>120000</v>
      </c>
      <c r="BS95" s="281">
        <f t="shared" si="207"/>
        <v>280000</v>
      </c>
      <c r="BT95" s="281">
        <f t="shared" si="207"/>
        <v>280000</v>
      </c>
      <c r="BU95" s="281">
        <f t="shared" si="207"/>
        <v>280000</v>
      </c>
      <c r="BV95" s="281">
        <f t="shared" si="207"/>
        <v>280000</v>
      </c>
      <c r="BW95" s="281">
        <f t="shared" si="207"/>
        <v>280000</v>
      </c>
      <c r="BX95" s="281">
        <f t="shared" si="207"/>
        <v>280000</v>
      </c>
      <c r="BY95" s="281">
        <f t="shared" si="207"/>
        <v>280000</v>
      </c>
      <c r="BZ95" s="281">
        <f t="shared" si="207"/>
        <v>280000</v>
      </c>
      <c r="CA95" s="281">
        <f t="shared" si="207"/>
        <v>280000</v>
      </c>
      <c r="CB95" s="281">
        <f t="shared" si="207"/>
        <v>280000</v>
      </c>
      <c r="CC95" s="281">
        <f t="shared" si="207"/>
        <v>280000</v>
      </c>
      <c r="CD95" s="283">
        <f t="shared" si="207"/>
        <v>280000</v>
      </c>
      <c r="CE95" s="281">
        <f t="shared" si="207"/>
        <v>540000</v>
      </c>
      <c r="CF95" s="281">
        <f t="shared" si="207"/>
        <v>540000</v>
      </c>
      <c r="CG95" s="281">
        <f t="shared" si="207"/>
        <v>540000</v>
      </c>
      <c r="CH95" s="281">
        <f t="shared" si="207"/>
        <v>540000</v>
      </c>
      <c r="CI95" s="281">
        <f t="shared" si="207"/>
        <v>540000</v>
      </c>
      <c r="CJ95" s="281">
        <f t="shared" si="207"/>
        <v>540000</v>
      </c>
      <c r="CK95" s="281">
        <f t="shared" si="207"/>
        <v>540000</v>
      </c>
      <c r="CL95" s="281">
        <f t="shared" si="207"/>
        <v>540000</v>
      </c>
      <c r="CM95" s="281">
        <f t="shared" si="207"/>
        <v>540000</v>
      </c>
      <c r="CN95" s="281">
        <f t="shared" si="207"/>
        <v>540000</v>
      </c>
      <c r="CO95" s="281">
        <f t="shared" si="207"/>
        <v>540000</v>
      </c>
      <c r="CP95" s="283">
        <f t="shared" si="207"/>
        <v>540000</v>
      </c>
    </row>
    <row r="96" spans="3:94" ht="13.25" customHeight="1">
      <c r="E96" s="278" t="s">
        <v>41</v>
      </c>
      <c r="F96" s="237" t="s">
        <v>304</v>
      </c>
      <c r="I96" s="418">
        <v>750</v>
      </c>
      <c r="J96" s="515">
        <v>650</v>
      </c>
      <c r="K96" s="515">
        <v>650</v>
      </c>
      <c r="L96" s="515">
        <v>650</v>
      </c>
      <c r="M96" s="515">
        <v>650</v>
      </c>
      <c r="N96" s="515">
        <v>1000</v>
      </c>
      <c r="P96" s="280">
        <f t="shared" si="206"/>
        <v>1000</v>
      </c>
      <c r="Q96" s="281">
        <f t="shared" si="206"/>
        <v>39000</v>
      </c>
      <c r="R96" s="281">
        <f t="shared" si="206"/>
        <v>165100</v>
      </c>
      <c r="S96" s="281">
        <f t="shared" si="206"/>
        <v>292500</v>
      </c>
      <c r="T96" s="281">
        <f t="shared" si="206"/>
        <v>561600</v>
      </c>
      <c r="U96" s="281">
        <f t="shared" si="206"/>
        <v>1554000</v>
      </c>
      <c r="W96" s="411"/>
      <c r="X96" s="411">
        <v>100</v>
      </c>
      <c r="Y96" s="411">
        <v>100</v>
      </c>
      <c r="Z96" s="411">
        <v>100</v>
      </c>
      <c r="AA96" s="411">
        <v>100</v>
      </c>
      <c r="AB96" s="411">
        <v>100</v>
      </c>
      <c r="AC96" s="411">
        <v>100</v>
      </c>
      <c r="AD96" s="411">
        <v>100</v>
      </c>
      <c r="AE96" s="411">
        <v>100</v>
      </c>
      <c r="AF96" s="411">
        <v>100</v>
      </c>
      <c r="AG96" s="411">
        <v>100</v>
      </c>
      <c r="AH96" s="411"/>
      <c r="AI96" s="362">
        <f t="shared" ref="AI96:AT96" si="208">$J$96*AI68</f>
        <v>1300</v>
      </c>
      <c r="AJ96" s="363">
        <f t="shared" si="208"/>
        <v>1300</v>
      </c>
      <c r="AK96" s="363">
        <f t="shared" si="208"/>
        <v>1300</v>
      </c>
      <c r="AL96" s="363">
        <f t="shared" si="208"/>
        <v>1300</v>
      </c>
      <c r="AM96" s="363">
        <f t="shared" si="208"/>
        <v>1300</v>
      </c>
      <c r="AN96" s="363">
        <f t="shared" si="208"/>
        <v>1300</v>
      </c>
      <c r="AO96" s="363">
        <f t="shared" si="208"/>
        <v>1300</v>
      </c>
      <c r="AP96" s="363">
        <f t="shared" si="208"/>
        <v>3900</v>
      </c>
      <c r="AQ96" s="363">
        <f t="shared" si="208"/>
        <v>5200</v>
      </c>
      <c r="AR96" s="363">
        <f t="shared" si="208"/>
        <v>6500</v>
      </c>
      <c r="AS96" s="363">
        <f t="shared" si="208"/>
        <v>7150</v>
      </c>
      <c r="AT96" s="364">
        <f t="shared" si="208"/>
        <v>7150</v>
      </c>
      <c r="AU96" s="363">
        <f t="shared" ref="AU96:BF96" si="209">$K$96*AU68</f>
        <v>7800</v>
      </c>
      <c r="AV96" s="363">
        <f t="shared" si="209"/>
        <v>9100</v>
      </c>
      <c r="AW96" s="363">
        <f t="shared" si="209"/>
        <v>9750</v>
      </c>
      <c r="AX96" s="363">
        <f t="shared" si="209"/>
        <v>10400</v>
      </c>
      <c r="AY96" s="363">
        <f t="shared" si="209"/>
        <v>11700</v>
      </c>
      <c r="AZ96" s="363">
        <f t="shared" si="209"/>
        <v>16250</v>
      </c>
      <c r="BA96" s="363">
        <f t="shared" si="209"/>
        <v>16250</v>
      </c>
      <c r="BB96" s="363">
        <f t="shared" si="209"/>
        <v>16250</v>
      </c>
      <c r="BC96" s="363">
        <f t="shared" si="209"/>
        <v>16250</v>
      </c>
      <c r="BD96" s="363">
        <f t="shared" si="209"/>
        <v>16250</v>
      </c>
      <c r="BE96" s="363">
        <f t="shared" si="209"/>
        <v>17550</v>
      </c>
      <c r="BF96" s="364">
        <f t="shared" si="209"/>
        <v>17550</v>
      </c>
      <c r="BG96" s="363">
        <f t="shared" ref="BG96:BR96" si="210">$L$96*BG68</f>
        <v>17550</v>
      </c>
      <c r="BH96" s="281">
        <f t="shared" si="210"/>
        <v>18200</v>
      </c>
      <c r="BI96" s="281">
        <f t="shared" si="210"/>
        <v>20150</v>
      </c>
      <c r="BJ96" s="281">
        <f t="shared" si="210"/>
        <v>20800</v>
      </c>
      <c r="BK96" s="281">
        <f t="shared" si="210"/>
        <v>21450</v>
      </c>
      <c r="BL96" s="281">
        <f t="shared" si="210"/>
        <v>23400</v>
      </c>
      <c r="BM96" s="281">
        <f t="shared" si="210"/>
        <v>24700</v>
      </c>
      <c r="BN96" s="281">
        <f t="shared" si="210"/>
        <v>25350</v>
      </c>
      <c r="BO96" s="281">
        <f t="shared" si="210"/>
        <v>27300</v>
      </c>
      <c r="BP96" s="281">
        <f t="shared" si="210"/>
        <v>28600</v>
      </c>
      <c r="BQ96" s="281">
        <f t="shared" si="210"/>
        <v>32500</v>
      </c>
      <c r="BR96" s="283">
        <f t="shared" si="210"/>
        <v>32500</v>
      </c>
      <c r="BS96" s="281">
        <f t="shared" ref="BS96:CD96" si="211">$M$96*BS68</f>
        <v>32500</v>
      </c>
      <c r="BT96" s="281">
        <f t="shared" si="211"/>
        <v>33150</v>
      </c>
      <c r="BU96" s="281">
        <f t="shared" si="211"/>
        <v>35100</v>
      </c>
      <c r="BV96" s="281">
        <f t="shared" si="211"/>
        <v>37050</v>
      </c>
      <c r="BW96" s="281">
        <f t="shared" si="211"/>
        <v>38350</v>
      </c>
      <c r="BX96" s="281">
        <f t="shared" si="211"/>
        <v>39650</v>
      </c>
      <c r="BY96" s="281">
        <f t="shared" si="211"/>
        <v>49400</v>
      </c>
      <c r="BZ96" s="281">
        <f t="shared" si="211"/>
        <v>52000</v>
      </c>
      <c r="CA96" s="281">
        <f t="shared" si="211"/>
        <v>55900</v>
      </c>
      <c r="CB96" s="281">
        <f t="shared" si="211"/>
        <v>59800</v>
      </c>
      <c r="CC96" s="281">
        <f t="shared" si="211"/>
        <v>64350</v>
      </c>
      <c r="CD96" s="283">
        <f t="shared" si="211"/>
        <v>64350</v>
      </c>
      <c r="CE96" s="281">
        <f t="shared" ref="CE96:CP96" si="212">$N$96*CE68</f>
        <v>104000</v>
      </c>
      <c r="CF96" s="281">
        <f t="shared" si="212"/>
        <v>108000</v>
      </c>
      <c r="CG96" s="281">
        <f t="shared" si="212"/>
        <v>112000</v>
      </c>
      <c r="CH96" s="281">
        <f t="shared" si="212"/>
        <v>117000</v>
      </c>
      <c r="CI96" s="281">
        <f t="shared" si="212"/>
        <v>123000</v>
      </c>
      <c r="CJ96" s="281">
        <f t="shared" si="212"/>
        <v>129000</v>
      </c>
      <c r="CK96" s="281">
        <f t="shared" si="212"/>
        <v>133000</v>
      </c>
      <c r="CL96" s="281">
        <f t="shared" si="212"/>
        <v>138000</v>
      </c>
      <c r="CM96" s="281">
        <f t="shared" si="212"/>
        <v>143000</v>
      </c>
      <c r="CN96" s="281">
        <f t="shared" si="212"/>
        <v>149000</v>
      </c>
      <c r="CO96" s="281">
        <f t="shared" si="212"/>
        <v>149000</v>
      </c>
      <c r="CP96" s="283">
        <f t="shared" si="212"/>
        <v>149000</v>
      </c>
    </row>
    <row r="97" spans="3:94" ht="13.25" customHeight="1">
      <c r="E97" s="278" t="s">
        <v>42</v>
      </c>
      <c r="F97" s="237" t="s">
        <v>187</v>
      </c>
      <c r="I97" s="418">
        <v>5000</v>
      </c>
      <c r="J97" s="515">
        <v>4000</v>
      </c>
      <c r="K97" s="515">
        <v>6000</v>
      </c>
      <c r="L97" s="515">
        <v>200</v>
      </c>
      <c r="M97" s="515">
        <v>10000</v>
      </c>
      <c r="N97" s="515">
        <v>35000</v>
      </c>
      <c r="P97" s="280">
        <f t="shared" si="206"/>
        <v>900</v>
      </c>
      <c r="Q97" s="281">
        <f t="shared" si="206"/>
        <v>48000</v>
      </c>
      <c r="R97" s="281">
        <f t="shared" si="206"/>
        <v>72000</v>
      </c>
      <c r="S97" s="281">
        <f t="shared" si="206"/>
        <v>2400</v>
      </c>
      <c r="T97" s="281">
        <f t="shared" si="206"/>
        <v>120000</v>
      </c>
      <c r="U97" s="281">
        <f t="shared" si="206"/>
        <v>420000</v>
      </c>
      <c r="W97" s="411"/>
      <c r="X97" s="411"/>
      <c r="Y97" s="411">
        <v>100</v>
      </c>
      <c r="Z97" s="411">
        <v>100</v>
      </c>
      <c r="AA97" s="411">
        <v>100</v>
      </c>
      <c r="AB97" s="411">
        <v>100</v>
      </c>
      <c r="AC97" s="411">
        <v>100</v>
      </c>
      <c r="AD97" s="411">
        <v>100</v>
      </c>
      <c r="AE97" s="411">
        <v>100</v>
      </c>
      <c r="AF97" s="411">
        <v>100</v>
      </c>
      <c r="AG97" s="411">
        <v>100</v>
      </c>
      <c r="AH97" s="411"/>
      <c r="AI97" s="362">
        <f>$J97</f>
        <v>4000</v>
      </c>
      <c r="AJ97" s="363">
        <f t="shared" ref="AJ97:AT99" si="213">$J97</f>
        <v>4000</v>
      </c>
      <c r="AK97" s="363">
        <f t="shared" si="213"/>
        <v>4000</v>
      </c>
      <c r="AL97" s="363">
        <f t="shared" si="213"/>
        <v>4000</v>
      </c>
      <c r="AM97" s="363">
        <f t="shared" si="213"/>
        <v>4000</v>
      </c>
      <c r="AN97" s="363">
        <f t="shared" si="213"/>
        <v>4000</v>
      </c>
      <c r="AO97" s="363">
        <f t="shared" si="213"/>
        <v>4000</v>
      </c>
      <c r="AP97" s="363">
        <f t="shared" si="213"/>
        <v>4000</v>
      </c>
      <c r="AQ97" s="363">
        <f t="shared" si="213"/>
        <v>4000</v>
      </c>
      <c r="AR97" s="363">
        <f t="shared" si="213"/>
        <v>4000</v>
      </c>
      <c r="AS97" s="363">
        <f t="shared" si="213"/>
        <v>4000</v>
      </c>
      <c r="AT97" s="364">
        <f t="shared" si="213"/>
        <v>4000</v>
      </c>
      <c r="AU97" s="363">
        <f>$K97</f>
        <v>6000</v>
      </c>
      <c r="AV97" s="363">
        <f t="shared" ref="AV97:BF99" si="214">$K97</f>
        <v>6000</v>
      </c>
      <c r="AW97" s="363">
        <f t="shared" si="214"/>
        <v>6000</v>
      </c>
      <c r="AX97" s="363">
        <f t="shared" si="214"/>
        <v>6000</v>
      </c>
      <c r="AY97" s="363">
        <f t="shared" si="214"/>
        <v>6000</v>
      </c>
      <c r="AZ97" s="363">
        <f t="shared" si="214"/>
        <v>6000</v>
      </c>
      <c r="BA97" s="363">
        <f t="shared" si="214"/>
        <v>6000</v>
      </c>
      <c r="BB97" s="363">
        <f t="shared" si="214"/>
        <v>6000</v>
      </c>
      <c r="BC97" s="363">
        <f t="shared" si="214"/>
        <v>6000</v>
      </c>
      <c r="BD97" s="363">
        <f t="shared" si="214"/>
        <v>6000</v>
      </c>
      <c r="BE97" s="363">
        <f t="shared" si="214"/>
        <v>6000</v>
      </c>
      <c r="BF97" s="364">
        <f t="shared" si="214"/>
        <v>6000</v>
      </c>
      <c r="BG97" s="363">
        <f>$L97</f>
        <v>200</v>
      </c>
      <c r="BH97" s="363">
        <f t="shared" ref="BH97:BR99" si="215">$L97</f>
        <v>200</v>
      </c>
      <c r="BI97" s="363">
        <f t="shared" si="215"/>
        <v>200</v>
      </c>
      <c r="BJ97" s="363">
        <f t="shared" si="215"/>
        <v>200</v>
      </c>
      <c r="BK97" s="363">
        <f t="shared" si="215"/>
        <v>200</v>
      </c>
      <c r="BL97" s="363">
        <f t="shared" si="215"/>
        <v>200</v>
      </c>
      <c r="BM97" s="363">
        <f t="shared" si="215"/>
        <v>200</v>
      </c>
      <c r="BN97" s="363">
        <f t="shared" si="215"/>
        <v>200</v>
      </c>
      <c r="BO97" s="363">
        <f t="shared" si="215"/>
        <v>200</v>
      </c>
      <c r="BP97" s="363">
        <f t="shared" si="215"/>
        <v>200</v>
      </c>
      <c r="BQ97" s="363">
        <f t="shared" si="215"/>
        <v>200</v>
      </c>
      <c r="BR97" s="364">
        <f t="shared" si="215"/>
        <v>200</v>
      </c>
      <c r="BS97" s="363">
        <f>$M97</f>
        <v>10000</v>
      </c>
      <c r="BT97" s="363">
        <f t="shared" ref="BT97:CD99" si="216">$M97</f>
        <v>10000</v>
      </c>
      <c r="BU97" s="363">
        <f t="shared" si="216"/>
        <v>10000</v>
      </c>
      <c r="BV97" s="363">
        <f t="shared" si="216"/>
        <v>10000</v>
      </c>
      <c r="BW97" s="363">
        <f t="shared" si="216"/>
        <v>10000</v>
      </c>
      <c r="BX97" s="363">
        <f t="shared" si="216"/>
        <v>10000</v>
      </c>
      <c r="BY97" s="363">
        <f t="shared" si="216"/>
        <v>10000</v>
      </c>
      <c r="BZ97" s="363">
        <f t="shared" si="216"/>
        <v>10000</v>
      </c>
      <c r="CA97" s="363">
        <f t="shared" si="216"/>
        <v>10000</v>
      </c>
      <c r="CB97" s="363">
        <f t="shared" si="216"/>
        <v>10000</v>
      </c>
      <c r="CC97" s="363">
        <f t="shared" si="216"/>
        <v>10000</v>
      </c>
      <c r="CD97" s="364">
        <f t="shared" si="216"/>
        <v>10000</v>
      </c>
      <c r="CE97" s="363">
        <f>$N97</f>
        <v>35000</v>
      </c>
      <c r="CF97" s="363">
        <f t="shared" ref="CF97:CP99" si="217">$N97</f>
        <v>35000</v>
      </c>
      <c r="CG97" s="363">
        <f t="shared" si="217"/>
        <v>35000</v>
      </c>
      <c r="CH97" s="363">
        <f t="shared" si="217"/>
        <v>35000</v>
      </c>
      <c r="CI97" s="363">
        <f t="shared" si="217"/>
        <v>35000</v>
      </c>
      <c r="CJ97" s="363">
        <f t="shared" si="217"/>
        <v>35000</v>
      </c>
      <c r="CK97" s="363">
        <f t="shared" si="217"/>
        <v>35000</v>
      </c>
      <c r="CL97" s="363">
        <f t="shared" si="217"/>
        <v>35000</v>
      </c>
      <c r="CM97" s="363">
        <f t="shared" si="217"/>
        <v>35000</v>
      </c>
      <c r="CN97" s="363">
        <f t="shared" si="217"/>
        <v>35000</v>
      </c>
      <c r="CO97" s="363">
        <f t="shared" si="217"/>
        <v>35000</v>
      </c>
      <c r="CP97" s="364">
        <f t="shared" si="217"/>
        <v>35000</v>
      </c>
    </row>
    <row r="98" spans="3:94" ht="13.25" customHeight="1">
      <c r="E98" s="278" t="s">
        <v>46</v>
      </c>
      <c r="F98" s="237" t="s">
        <v>187</v>
      </c>
      <c r="I98" s="418">
        <v>17500</v>
      </c>
      <c r="J98" s="515">
        <v>17500</v>
      </c>
      <c r="K98" s="515">
        <v>17500</v>
      </c>
      <c r="L98" s="515">
        <v>17500</v>
      </c>
      <c r="M98" s="515">
        <v>17500</v>
      </c>
      <c r="N98" s="515">
        <v>17500</v>
      </c>
      <c r="P98" s="280">
        <f t="shared" si="206"/>
        <v>54250</v>
      </c>
      <c r="Q98" s="281">
        <f t="shared" si="206"/>
        <v>210000</v>
      </c>
      <c r="R98" s="281">
        <f t="shared" si="206"/>
        <v>210000</v>
      </c>
      <c r="S98" s="281">
        <f t="shared" si="206"/>
        <v>210000</v>
      </c>
      <c r="T98" s="281">
        <f t="shared" si="206"/>
        <v>210000</v>
      </c>
      <c r="U98" s="281">
        <f t="shared" si="206"/>
        <v>210000</v>
      </c>
      <c r="W98" s="411"/>
      <c r="X98" s="411"/>
      <c r="Y98" s="411"/>
      <c r="Z98" s="411"/>
      <c r="AA98" s="411"/>
      <c r="AB98" s="411">
        <v>250</v>
      </c>
      <c r="AC98" s="411">
        <v>500</v>
      </c>
      <c r="AD98" s="411">
        <v>500</v>
      </c>
      <c r="AE98" s="411">
        <v>500</v>
      </c>
      <c r="AF98" s="411">
        <v>17500</v>
      </c>
      <c r="AG98" s="411">
        <v>17500</v>
      </c>
      <c r="AH98" s="411">
        <v>17500</v>
      </c>
      <c r="AI98" s="362">
        <f>$J98</f>
        <v>17500</v>
      </c>
      <c r="AJ98" s="363">
        <f t="shared" si="213"/>
        <v>17500</v>
      </c>
      <c r="AK98" s="363">
        <f t="shared" si="213"/>
        <v>17500</v>
      </c>
      <c r="AL98" s="363">
        <f t="shared" si="213"/>
        <v>17500</v>
      </c>
      <c r="AM98" s="363">
        <f t="shared" si="213"/>
        <v>17500</v>
      </c>
      <c r="AN98" s="363">
        <f t="shared" si="213"/>
        <v>17500</v>
      </c>
      <c r="AO98" s="363">
        <f t="shared" si="213"/>
        <v>17500</v>
      </c>
      <c r="AP98" s="363">
        <f t="shared" si="213"/>
        <v>17500</v>
      </c>
      <c r="AQ98" s="363">
        <f t="shared" si="213"/>
        <v>17500</v>
      </c>
      <c r="AR98" s="363">
        <f t="shared" si="213"/>
        <v>17500</v>
      </c>
      <c r="AS98" s="363">
        <f t="shared" si="213"/>
        <v>17500</v>
      </c>
      <c r="AT98" s="364">
        <f t="shared" si="213"/>
        <v>17500</v>
      </c>
      <c r="AU98" s="363">
        <f>$K98</f>
        <v>17500</v>
      </c>
      <c r="AV98" s="363">
        <f t="shared" si="214"/>
        <v>17500</v>
      </c>
      <c r="AW98" s="363">
        <f t="shared" si="214"/>
        <v>17500</v>
      </c>
      <c r="AX98" s="363">
        <f t="shared" si="214"/>
        <v>17500</v>
      </c>
      <c r="AY98" s="363">
        <f t="shared" si="214"/>
        <v>17500</v>
      </c>
      <c r="AZ98" s="363">
        <f t="shared" si="214"/>
        <v>17500</v>
      </c>
      <c r="BA98" s="363">
        <f t="shared" si="214"/>
        <v>17500</v>
      </c>
      <c r="BB98" s="363">
        <f t="shared" si="214"/>
        <v>17500</v>
      </c>
      <c r="BC98" s="363">
        <f t="shared" si="214"/>
        <v>17500</v>
      </c>
      <c r="BD98" s="363">
        <f t="shared" si="214"/>
        <v>17500</v>
      </c>
      <c r="BE98" s="363">
        <f t="shared" si="214"/>
        <v>17500</v>
      </c>
      <c r="BF98" s="364">
        <f t="shared" si="214"/>
        <v>17500</v>
      </c>
      <c r="BG98" s="363">
        <f>$L98</f>
        <v>17500</v>
      </c>
      <c r="BH98" s="363">
        <f t="shared" si="215"/>
        <v>17500</v>
      </c>
      <c r="BI98" s="363">
        <f t="shared" si="215"/>
        <v>17500</v>
      </c>
      <c r="BJ98" s="363">
        <f t="shared" si="215"/>
        <v>17500</v>
      </c>
      <c r="BK98" s="363">
        <f t="shared" si="215"/>
        <v>17500</v>
      </c>
      <c r="BL98" s="363">
        <f t="shared" si="215"/>
        <v>17500</v>
      </c>
      <c r="BM98" s="363">
        <f t="shared" si="215"/>
        <v>17500</v>
      </c>
      <c r="BN98" s="363">
        <f t="shared" si="215"/>
        <v>17500</v>
      </c>
      <c r="BO98" s="363">
        <f t="shared" si="215"/>
        <v>17500</v>
      </c>
      <c r="BP98" s="363">
        <f t="shared" si="215"/>
        <v>17500</v>
      </c>
      <c r="BQ98" s="363">
        <f t="shared" si="215"/>
        <v>17500</v>
      </c>
      <c r="BR98" s="364">
        <f t="shared" si="215"/>
        <v>17500</v>
      </c>
      <c r="BS98" s="363">
        <f>$M98</f>
        <v>17500</v>
      </c>
      <c r="BT98" s="363">
        <f t="shared" si="216"/>
        <v>17500</v>
      </c>
      <c r="BU98" s="363">
        <f t="shared" si="216"/>
        <v>17500</v>
      </c>
      <c r="BV98" s="363">
        <f t="shared" si="216"/>
        <v>17500</v>
      </c>
      <c r="BW98" s="363">
        <f t="shared" si="216"/>
        <v>17500</v>
      </c>
      <c r="BX98" s="363">
        <f t="shared" si="216"/>
        <v>17500</v>
      </c>
      <c r="BY98" s="363">
        <f t="shared" si="216"/>
        <v>17500</v>
      </c>
      <c r="BZ98" s="363">
        <f t="shared" si="216"/>
        <v>17500</v>
      </c>
      <c r="CA98" s="363">
        <f t="shared" si="216"/>
        <v>17500</v>
      </c>
      <c r="CB98" s="363">
        <f t="shared" si="216"/>
        <v>17500</v>
      </c>
      <c r="CC98" s="363">
        <f t="shared" si="216"/>
        <v>17500</v>
      </c>
      <c r="CD98" s="364">
        <f t="shared" si="216"/>
        <v>17500</v>
      </c>
      <c r="CE98" s="363">
        <f>$N98</f>
        <v>17500</v>
      </c>
      <c r="CF98" s="363">
        <f t="shared" si="217"/>
        <v>17500</v>
      </c>
      <c r="CG98" s="363">
        <f t="shared" si="217"/>
        <v>17500</v>
      </c>
      <c r="CH98" s="363">
        <f t="shared" si="217"/>
        <v>17500</v>
      </c>
      <c r="CI98" s="363">
        <f t="shared" si="217"/>
        <v>17500</v>
      </c>
      <c r="CJ98" s="363">
        <f t="shared" si="217"/>
        <v>17500</v>
      </c>
      <c r="CK98" s="363">
        <f t="shared" si="217"/>
        <v>17500</v>
      </c>
      <c r="CL98" s="363">
        <f t="shared" si="217"/>
        <v>17500</v>
      </c>
      <c r="CM98" s="363">
        <f t="shared" si="217"/>
        <v>17500</v>
      </c>
      <c r="CN98" s="363">
        <f t="shared" si="217"/>
        <v>17500</v>
      </c>
      <c r="CO98" s="363">
        <f t="shared" si="217"/>
        <v>17500</v>
      </c>
      <c r="CP98" s="364">
        <f t="shared" si="217"/>
        <v>17500</v>
      </c>
    </row>
    <row r="99" spans="3:94" ht="13.25" customHeight="1">
      <c r="E99" s="278" t="s">
        <v>43</v>
      </c>
      <c r="F99" s="237" t="s">
        <v>187</v>
      </c>
      <c r="I99" s="419"/>
      <c r="J99" s="515">
        <v>75000</v>
      </c>
      <c r="K99" s="515">
        <v>75000</v>
      </c>
      <c r="L99" s="515">
        <v>50000</v>
      </c>
      <c r="M99" s="515">
        <v>50000</v>
      </c>
      <c r="N99" s="515">
        <v>50000</v>
      </c>
      <c r="P99" s="280">
        <f t="shared" si="206"/>
        <v>700</v>
      </c>
      <c r="Q99" s="281">
        <f t="shared" si="206"/>
        <v>900000</v>
      </c>
      <c r="R99" s="281">
        <f t="shared" si="206"/>
        <v>900000</v>
      </c>
      <c r="S99" s="281">
        <f t="shared" si="206"/>
        <v>600000</v>
      </c>
      <c r="T99" s="281">
        <f t="shared" si="206"/>
        <v>600000</v>
      </c>
      <c r="U99" s="281">
        <f t="shared" si="206"/>
        <v>600000</v>
      </c>
      <c r="W99" s="411"/>
      <c r="X99" s="411"/>
      <c r="Y99" s="411"/>
      <c r="Z99" s="411">
        <v>100</v>
      </c>
      <c r="AA99" s="411">
        <v>100</v>
      </c>
      <c r="AB99" s="411">
        <v>100</v>
      </c>
      <c r="AC99" s="411">
        <v>100</v>
      </c>
      <c r="AD99" s="411">
        <v>100</v>
      </c>
      <c r="AE99" s="411">
        <v>100</v>
      </c>
      <c r="AF99" s="411">
        <v>100</v>
      </c>
      <c r="AG99" s="411"/>
      <c r="AH99" s="411"/>
      <c r="AI99" s="362">
        <f>$J99</f>
        <v>75000</v>
      </c>
      <c r="AJ99" s="363">
        <f t="shared" si="213"/>
        <v>75000</v>
      </c>
      <c r="AK99" s="363">
        <f t="shared" si="213"/>
        <v>75000</v>
      </c>
      <c r="AL99" s="363">
        <f t="shared" si="213"/>
        <v>75000</v>
      </c>
      <c r="AM99" s="363">
        <f t="shared" si="213"/>
        <v>75000</v>
      </c>
      <c r="AN99" s="363">
        <f t="shared" si="213"/>
        <v>75000</v>
      </c>
      <c r="AO99" s="363">
        <f t="shared" si="213"/>
        <v>75000</v>
      </c>
      <c r="AP99" s="363">
        <f t="shared" si="213"/>
        <v>75000</v>
      </c>
      <c r="AQ99" s="363">
        <f t="shared" si="213"/>
        <v>75000</v>
      </c>
      <c r="AR99" s="363">
        <f t="shared" si="213"/>
        <v>75000</v>
      </c>
      <c r="AS99" s="363">
        <f t="shared" si="213"/>
        <v>75000</v>
      </c>
      <c r="AT99" s="364">
        <f t="shared" si="213"/>
        <v>75000</v>
      </c>
      <c r="AU99" s="363">
        <f>$K99</f>
        <v>75000</v>
      </c>
      <c r="AV99" s="363">
        <f t="shared" si="214"/>
        <v>75000</v>
      </c>
      <c r="AW99" s="363">
        <f t="shared" si="214"/>
        <v>75000</v>
      </c>
      <c r="AX99" s="363">
        <f t="shared" si="214"/>
        <v>75000</v>
      </c>
      <c r="AY99" s="363">
        <f t="shared" si="214"/>
        <v>75000</v>
      </c>
      <c r="AZ99" s="363">
        <f t="shared" si="214"/>
        <v>75000</v>
      </c>
      <c r="BA99" s="363">
        <f t="shared" si="214"/>
        <v>75000</v>
      </c>
      <c r="BB99" s="363">
        <f t="shared" si="214"/>
        <v>75000</v>
      </c>
      <c r="BC99" s="363">
        <f t="shared" si="214"/>
        <v>75000</v>
      </c>
      <c r="BD99" s="363">
        <f t="shared" si="214"/>
        <v>75000</v>
      </c>
      <c r="BE99" s="363">
        <f t="shared" si="214"/>
        <v>75000</v>
      </c>
      <c r="BF99" s="364">
        <f t="shared" si="214"/>
        <v>75000</v>
      </c>
      <c r="BG99" s="363">
        <f>$L99</f>
        <v>50000</v>
      </c>
      <c r="BH99" s="363">
        <f t="shared" si="215"/>
        <v>50000</v>
      </c>
      <c r="BI99" s="363">
        <f t="shared" si="215"/>
        <v>50000</v>
      </c>
      <c r="BJ99" s="363">
        <f t="shared" si="215"/>
        <v>50000</v>
      </c>
      <c r="BK99" s="363">
        <f t="shared" si="215"/>
        <v>50000</v>
      </c>
      <c r="BL99" s="363">
        <f t="shared" si="215"/>
        <v>50000</v>
      </c>
      <c r="BM99" s="363">
        <f t="shared" si="215"/>
        <v>50000</v>
      </c>
      <c r="BN99" s="363">
        <f t="shared" si="215"/>
        <v>50000</v>
      </c>
      <c r="BO99" s="363">
        <f t="shared" si="215"/>
        <v>50000</v>
      </c>
      <c r="BP99" s="363">
        <f t="shared" si="215"/>
        <v>50000</v>
      </c>
      <c r="BQ99" s="363">
        <f t="shared" si="215"/>
        <v>50000</v>
      </c>
      <c r="BR99" s="364">
        <f t="shared" si="215"/>
        <v>50000</v>
      </c>
      <c r="BS99" s="363">
        <f>$M99</f>
        <v>50000</v>
      </c>
      <c r="BT99" s="363">
        <f t="shared" si="216"/>
        <v>50000</v>
      </c>
      <c r="BU99" s="363">
        <f t="shared" si="216"/>
        <v>50000</v>
      </c>
      <c r="BV99" s="363">
        <f t="shared" si="216"/>
        <v>50000</v>
      </c>
      <c r="BW99" s="363">
        <f t="shared" si="216"/>
        <v>50000</v>
      </c>
      <c r="BX99" s="363">
        <f t="shared" si="216"/>
        <v>50000</v>
      </c>
      <c r="BY99" s="363">
        <f t="shared" si="216"/>
        <v>50000</v>
      </c>
      <c r="BZ99" s="363">
        <f t="shared" si="216"/>
        <v>50000</v>
      </c>
      <c r="CA99" s="363">
        <f t="shared" si="216"/>
        <v>50000</v>
      </c>
      <c r="CB99" s="363">
        <f t="shared" si="216"/>
        <v>50000</v>
      </c>
      <c r="CC99" s="363">
        <f t="shared" si="216"/>
        <v>50000</v>
      </c>
      <c r="CD99" s="364">
        <f t="shared" si="216"/>
        <v>50000</v>
      </c>
      <c r="CE99" s="363">
        <f>$N99</f>
        <v>50000</v>
      </c>
      <c r="CF99" s="363">
        <f t="shared" si="217"/>
        <v>50000</v>
      </c>
      <c r="CG99" s="363">
        <f t="shared" si="217"/>
        <v>50000</v>
      </c>
      <c r="CH99" s="363">
        <f t="shared" si="217"/>
        <v>50000</v>
      </c>
      <c r="CI99" s="363">
        <f t="shared" si="217"/>
        <v>50000</v>
      </c>
      <c r="CJ99" s="363">
        <f t="shared" si="217"/>
        <v>50000</v>
      </c>
      <c r="CK99" s="363">
        <f t="shared" si="217"/>
        <v>50000</v>
      </c>
      <c r="CL99" s="363">
        <f t="shared" si="217"/>
        <v>50000</v>
      </c>
      <c r="CM99" s="363">
        <f t="shared" si="217"/>
        <v>50000</v>
      </c>
      <c r="CN99" s="363">
        <f t="shared" si="217"/>
        <v>50000</v>
      </c>
      <c r="CO99" s="363">
        <f t="shared" si="217"/>
        <v>50000</v>
      </c>
      <c r="CP99" s="364">
        <f t="shared" si="217"/>
        <v>50000</v>
      </c>
    </row>
    <row r="100" spans="3:94" ht="13.25" customHeight="1">
      <c r="E100" s="278" t="s">
        <v>44</v>
      </c>
      <c r="F100" s="237" t="s">
        <v>57</v>
      </c>
      <c r="I100" s="418">
        <v>300</v>
      </c>
      <c r="J100" s="515">
        <v>500</v>
      </c>
      <c r="K100" s="515">
        <v>500</v>
      </c>
      <c r="L100" s="515">
        <v>500</v>
      </c>
      <c r="M100" s="515">
        <v>500</v>
      </c>
      <c r="N100" s="515">
        <v>500</v>
      </c>
      <c r="P100" s="280">
        <f t="shared" si="206"/>
        <v>700</v>
      </c>
      <c r="Q100" s="281">
        <f t="shared" si="206"/>
        <v>30000</v>
      </c>
      <c r="R100" s="281">
        <f t="shared" si="206"/>
        <v>127000</v>
      </c>
      <c r="S100" s="281">
        <f t="shared" si="206"/>
        <v>225000</v>
      </c>
      <c r="T100" s="281">
        <f t="shared" si="206"/>
        <v>432000</v>
      </c>
      <c r="U100" s="281">
        <f t="shared" si="206"/>
        <v>777000</v>
      </c>
      <c r="W100" s="382"/>
      <c r="X100" s="382"/>
      <c r="Y100" s="382"/>
      <c r="Z100" s="411">
        <v>100</v>
      </c>
      <c r="AA100" s="411">
        <v>100</v>
      </c>
      <c r="AB100" s="411">
        <v>100</v>
      </c>
      <c r="AC100" s="411">
        <v>100</v>
      </c>
      <c r="AD100" s="411">
        <v>100</v>
      </c>
      <c r="AE100" s="411">
        <v>100</v>
      </c>
      <c r="AF100" s="411">
        <v>100</v>
      </c>
      <c r="AG100" s="280"/>
      <c r="AH100" s="280"/>
      <c r="AI100" s="362">
        <f t="shared" ref="AI100:AT100" si="218">$J$100*AI68</f>
        <v>1000</v>
      </c>
      <c r="AJ100" s="363">
        <f t="shared" si="218"/>
        <v>1000</v>
      </c>
      <c r="AK100" s="363">
        <f t="shared" si="218"/>
        <v>1000</v>
      </c>
      <c r="AL100" s="363">
        <f t="shared" si="218"/>
        <v>1000</v>
      </c>
      <c r="AM100" s="363">
        <f t="shared" si="218"/>
        <v>1000</v>
      </c>
      <c r="AN100" s="363">
        <f t="shared" si="218"/>
        <v>1000</v>
      </c>
      <c r="AO100" s="363">
        <f t="shared" si="218"/>
        <v>1000</v>
      </c>
      <c r="AP100" s="281">
        <f t="shared" si="218"/>
        <v>3000</v>
      </c>
      <c r="AQ100" s="281">
        <f t="shared" si="218"/>
        <v>4000</v>
      </c>
      <c r="AR100" s="281">
        <f t="shared" si="218"/>
        <v>5000</v>
      </c>
      <c r="AS100" s="281">
        <f t="shared" si="218"/>
        <v>5500</v>
      </c>
      <c r="AT100" s="283">
        <f t="shared" si="218"/>
        <v>5500</v>
      </c>
      <c r="AU100" s="281">
        <f t="shared" ref="AU100:BF100" si="219">$K$100*AU68</f>
        <v>6000</v>
      </c>
      <c r="AV100" s="281">
        <f t="shared" si="219"/>
        <v>7000</v>
      </c>
      <c r="AW100" s="281">
        <f t="shared" si="219"/>
        <v>7500</v>
      </c>
      <c r="AX100" s="281">
        <f t="shared" si="219"/>
        <v>8000</v>
      </c>
      <c r="AY100" s="281">
        <f t="shared" si="219"/>
        <v>9000</v>
      </c>
      <c r="AZ100" s="281">
        <f t="shared" si="219"/>
        <v>12500</v>
      </c>
      <c r="BA100" s="281">
        <f t="shared" si="219"/>
        <v>12500</v>
      </c>
      <c r="BB100" s="281">
        <f t="shared" si="219"/>
        <v>12500</v>
      </c>
      <c r="BC100" s="281">
        <f t="shared" si="219"/>
        <v>12500</v>
      </c>
      <c r="BD100" s="281">
        <f t="shared" si="219"/>
        <v>12500</v>
      </c>
      <c r="BE100" s="281">
        <f t="shared" si="219"/>
        <v>13500</v>
      </c>
      <c r="BF100" s="283">
        <f t="shared" si="219"/>
        <v>13500</v>
      </c>
      <c r="BG100" s="281">
        <f t="shared" ref="BG100:BR100" si="220">$L$100*BG68</f>
        <v>13500</v>
      </c>
      <c r="BH100" s="281">
        <f t="shared" si="220"/>
        <v>14000</v>
      </c>
      <c r="BI100" s="281">
        <f t="shared" si="220"/>
        <v>15500</v>
      </c>
      <c r="BJ100" s="281">
        <f t="shared" si="220"/>
        <v>16000</v>
      </c>
      <c r="BK100" s="281">
        <f t="shared" si="220"/>
        <v>16500</v>
      </c>
      <c r="BL100" s="281">
        <f t="shared" si="220"/>
        <v>18000</v>
      </c>
      <c r="BM100" s="281">
        <f t="shared" si="220"/>
        <v>19000</v>
      </c>
      <c r="BN100" s="281">
        <f t="shared" si="220"/>
        <v>19500</v>
      </c>
      <c r="BO100" s="281">
        <f t="shared" si="220"/>
        <v>21000</v>
      </c>
      <c r="BP100" s="281">
        <f t="shared" si="220"/>
        <v>22000</v>
      </c>
      <c r="BQ100" s="281">
        <f t="shared" si="220"/>
        <v>25000</v>
      </c>
      <c r="BR100" s="283">
        <f t="shared" si="220"/>
        <v>25000</v>
      </c>
      <c r="BS100" s="281">
        <f t="shared" ref="BS100:CD100" si="221">$M$100*BS68</f>
        <v>25000</v>
      </c>
      <c r="BT100" s="281">
        <f t="shared" si="221"/>
        <v>25500</v>
      </c>
      <c r="BU100" s="281">
        <f t="shared" si="221"/>
        <v>27000</v>
      </c>
      <c r="BV100" s="281">
        <f t="shared" si="221"/>
        <v>28500</v>
      </c>
      <c r="BW100" s="281">
        <f t="shared" si="221"/>
        <v>29500</v>
      </c>
      <c r="BX100" s="281">
        <f t="shared" si="221"/>
        <v>30500</v>
      </c>
      <c r="BY100" s="281">
        <f t="shared" si="221"/>
        <v>38000</v>
      </c>
      <c r="BZ100" s="281">
        <f t="shared" si="221"/>
        <v>40000</v>
      </c>
      <c r="CA100" s="281">
        <f t="shared" si="221"/>
        <v>43000</v>
      </c>
      <c r="CB100" s="281">
        <f t="shared" si="221"/>
        <v>46000</v>
      </c>
      <c r="CC100" s="281">
        <f t="shared" si="221"/>
        <v>49500</v>
      </c>
      <c r="CD100" s="283">
        <f t="shared" si="221"/>
        <v>49500</v>
      </c>
      <c r="CE100" s="281">
        <f t="shared" ref="CE100:CP100" si="222">$N$100*CE68</f>
        <v>52000</v>
      </c>
      <c r="CF100" s="281">
        <f t="shared" si="222"/>
        <v>54000</v>
      </c>
      <c r="CG100" s="281">
        <f t="shared" si="222"/>
        <v>56000</v>
      </c>
      <c r="CH100" s="281">
        <f t="shared" si="222"/>
        <v>58500</v>
      </c>
      <c r="CI100" s="281">
        <f t="shared" si="222"/>
        <v>61500</v>
      </c>
      <c r="CJ100" s="281">
        <f t="shared" si="222"/>
        <v>64500</v>
      </c>
      <c r="CK100" s="281">
        <f t="shared" si="222"/>
        <v>66500</v>
      </c>
      <c r="CL100" s="281">
        <f t="shared" si="222"/>
        <v>69000</v>
      </c>
      <c r="CM100" s="281">
        <f t="shared" si="222"/>
        <v>71500</v>
      </c>
      <c r="CN100" s="281">
        <f t="shared" si="222"/>
        <v>74500</v>
      </c>
      <c r="CO100" s="281">
        <f t="shared" si="222"/>
        <v>74500</v>
      </c>
      <c r="CP100" s="283">
        <f t="shared" si="222"/>
        <v>74500</v>
      </c>
    </row>
    <row r="101" spans="3:94" ht="13.25" customHeight="1">
      <c r="I101" s="418"/>
      <c r="J101" s="515"/>
      <c r="K101" s="515"/>
      <c r="L101" s="515"/>
      <c r="M101" s="515"/>
      <c r="N101" s="515"/>
      <c r="P101" s="280">
        <f t="shared" si="206"/>
        <v>0</v>
      </c>
      <c r="Q101" s="281">
        <f t="shared" si="206"/>
        <v>0</v>
      </c>
      <c r="R101" s="281">
        <f t="shared" si="206"/>
        <v>0</v>
      </c>
      <c r="S101" s="281">
        <f t="shared" si="206"/>
        <v>0</v>
      </c>
      <c r="T101" s="281">
        <f t="shared" si="206"/>
        <v>0</v>
      </c>
      <c r="U101" s="281">
        <f t="shared" si="206"/>
        <v>0</v>
      </c>
      <c r="W101" s="382"/>
      <c r="X101" s="382"/>
      <c r="Y101" s="382"/>
      <c r="Z101" s="382"/>
      <c r="AA101" s="382"/>
      <c r="AB101" s="382"/>
      <c r="AC101" s="382"/>
      <c r="AD101" s="280"/>
      <c r="AE101" s="280"/>
      <c r="AF101" s="280"/>
      <c r="AG101" s="280"/>
      <c r="AH101" s="280"/>
      <c r="AI101" s="383"/>
      <c r="AJ101" s="384"/>
      <c r="AK101" s="384"/>
      <c r="AL101" s="384"/>
      <c r="AM101" s="384"/>
      <c r="AN101" s="384"/>
      <c r="AO101" s="384"/>
      <c r="AP101" s="281"/>
      <c r="AQ101" s="281"/>
      <c r="AR101" s="281"/>
      <c r="AS101" s="281"/>
      <c r="AT101" s="283"/>
      <c r="AU101" s="281"/>
      <c r="AV101" s="281"/>
      <c r="AW101" s="281"/>
      <c r="AX101" s="281"/>
      <c r="AY101" s="281"/>
      <c r="AZ101" s="281"/>
      <c r="BA101" s="281"/>
      <c r="BB101" s="281"/>
      <c r="BC101" s="281"/>
      <c r="BD101" s="281"/>
      <c r="BE101" s="281"/>
      <c r="BF101" s="283"/>
      <c r="BG101" s="281"/>
      <c r="BH101" s="281"/>
      <c r="BI101" s="281"/>
      <c r="BJ101" s="281"/>
      <c r="BK101" s="281"/>
      <c r="BL101" s="281"/>
      <c r="BM101" s="281"/>
      <c r="BN101" s="281"/>
      <c r="BO101" s="281"/>
      <c r="BP101" s="281"/>
      <c r="BQ101" s="281"/>
      <c r="BR101" s="283"/>
      <c r="BS101" s="281"/>
      <c r="BT101" s="281"/>
      <c r="BU101" s="281"/>
      <c r="BV101" s="281"/>
      <c r="BW101" s="281"/>
      <c r="BX101" s="281"/>
      <c r="BY101" s="281"/>
      <c r="BZ101" s="281"/>
      <c r="CA101" s="281"/>
      <c r="CB101" s="281"/>
      <c r="CC101" s="281"/>
      <c r="CD101" s="283"/>
      <c r="CE101" s="281"/>
      <c r="CF101" s="281"/>
      <c r="CG101" s="281"/>
      <c r="CH101" s="281"/>
      <c r="CI101" s="281"/>
      <c r="CJ101" s="281"/>
      <c r="CK101" s="281"/>
      <c r="CL101" s="281"/>
      <c r="CM101" s="281"/>
      <c r="CN101" s="281"/>
      <c r="CO101" s="281"/>
      <c r="CP101" s="283"/>
    </row>
    <row r="102" spans="3:94" ht="5.25" customHeight="1">
      <c r="I102" s="418"/>
      <c r="J102" s="516"/>
      <c r="K102" s="516"/>
      <c r="L102" s="516"/>
      <c r="M102" s="516"/>
      <c r="N102" s="516"/>
      <c r="P102" s="280"/>
      <c r="Q102" s="281"/>
      <c r="R102" s="281"/>
      <c r="S102" s="281"/>
      <c r="T102" s="281"/>
      <c r="U102" s="281"/>
      <c r="W102" s="382"/>
      <c r="X102" s="382"/>
      <c r="Y102" s="382"/>
      <c r="Z102" s="382"/>
      <c r="AA102" s="382"/>
      <c r="AB102" s="382"/>
      <c r="AC102" s="382"/>
      <c r="AD102" s="280"/>
      <c r="AE102" s="280"/>
      <c r="AF102" s="280"/>
      <c r="AG102" s="280"/>
      <c r="AH102" s="280"/>
      <c r="AI102" s="383"/>
      <c r="AJ102" s="384"/>
      <c r="AK102" s="384"/>
      <c r="AL102" s="384"/>
      <c r="AM102" s="384"/>
      <c r="AN102" s="384"/>
      <c r="AO102" s="384"/>
      <c r="AP102" s="281"/>
      <c r="AQ102" s="281"/>
      <c r="AR102" s="281"/>
      <c r="AS102" s="281"/>
      <c r="AT102" s="283"/>
      <c r="AU102" s="281"/>
      <c r="AV102" s="281"/>
      <c r="AW102" s="281"/>
      <c r="AX102" s="281"/>
      <c r="AY102" s="281"/>
      <c r="AZ102" s="281"/>
      <c r="BA102" s="281"/>
      <c r="BB102" s="281"/>
      <c r="BC102" s="281"/>
      <c r="BD102" s="281"/>
      <c r="BE102" s="281"/>
      <c r="BF102" s="283"/>
      <c r="BG102" s="281"/>
      <c r="BH102" s="281"/>
      <c r="BI102" s="281"/>
      <c r="BJ102" s="281"/>
      <c r="BK102" s="281"/>
      <c r="BL102" s="281"/>
      <c r="BM102" s="281"/>
      <c r="BN102" s="281"/>
      <c r="BO102" s="281"/>
      <c r="BP102" s="281"/>
      <c r="BQ102" s="281"/>
      <c r="BR102" s="283"/>
      <c r="BS102" s="281"/>
      <c r="BT102" s="281"/>
      <c r="BU102" s="281"/>
      <c r="BV102" s="281"/>
      <c r="BW102" s="281"/>
      <c r="BX102" s="281"/>
      <c r="BY102" s="281"/>
      <c r="BZ102" s="281"/>
      <c r="CA102" s="281"/>
      <c r="CB102" s="281"/>
      <c r="CC102" s="281"/>
      <c r="CD102" s="283"/>
      <c r="CE102" s="281"/>
      <c r="CF102" s="281"/>
      <c r="CG102" s="281"/>
      <c r="CH102" s="281"/>
      <c r="CI102" s="281"/>
      <c r="CJ102" s="281"/>
      <c r="CK102" s="281"/>
      <c r="CL102" s="281"/>
      <c r="CM102" s="281"/>
      <c r="CN102" s="281"/>
      <c r="CO102" s="281"/>
      <c r="CP102" s="283"/>
    </row>
    <row r="103" spans="3:94" s="329" customFormat="1">
      <c r="C103" s="234"/>
      <c r="E103" s="341" t="s">
        <v>180</v>
      </c>
      <c r="F103" s="240"/>
      <c r="G103" s="240"/>
      <c r="H103" s="240"/>
      <c r="I103" s="342"/>
      <c r="J103" s="240"/>
      <c r="K103" s="240"/>
      <c r="L103" s="240"/>
      <c r="M103" s="240"/>
      <c r="N103" s="240"/>
      <c r="P103" s="374">
        <f t="shared" ref="P103:U103" si="223">SUMIF($11:$11,P$10,103:103)</f>
        <v>592550</v>
      </c>
      <c r="Q103" s="375">
        <f t="shared" si="223"/>
        <v>2529495.8333333335</v>
      </c>
      <c r="R103" s="375">
        <f t="shared" si="223"/>
        <v>6267414.9999999991</v>
      </c>
      <c r="S103" s="375">
        <f t="shared" si="223"/>
        <v>10445420.960000001</v>
      </c>
      <c r="T103" s="375">
        <f t="shared" si="223"/>
        <v>21014640.701066669</v>
      </c>
      <c r="U103" s="375">
        <f t="shared" si="223"/>
        <v>41558547.959424004</v>
      </c>
      <c r="V103" s="420"/>
      <c r="W103" s="374">
        <f>SUM(W91:W102)</f>
        <v>12500</v>
      </c>
      <c r="X103" s="374">
        <f t="shared" ref="X103:AH103" si="224">SUM(X91:X102)</f>
        <v>12600</v>
      </c>
      <c r="Y103" s="374">
        <f t="shared" si="224"/>
        <v>25200</v>
      </c>
      <c r="Z103" s="374">
        <f t="shared" si="224"/>
        <v>25400</v>
      </c>
      <c r="AA103" s="374">
        <f t="shared" si="224"/>
        <v>50400</v>
      </c>
      <c r="AB103" s="374">
        <f t="shared" si="224"/>
        <v>50650</v>
      </c>
      <c r="AC103" s="374">
        <f t="shared" si="224"/>
        <v>60900</v>
      </c>
      <c r="AD103" s="374">
        <f t="shared" si="224"/>
        <v>60900</v>
      </c>
      <c r="AE103" s="374">
        <f t="shared" si="224"/>
        <v>60900</v>
      </c>
      <c r="AF103" s="374">
        <f t="shared" si="224"/>
        <v>77900</v>
      </c>
      <c r="AG103" s="374">
        <f t="shared" si="224"/>
        <v>77700</v>
      </c>
      <c r="AH103" s="374">
        <f t="shared" si="224"/>
        <v>77500</v>
      </c>
      <c r="AI103" s="421">
        <f>SUM(AI91:AI102)</f>
        <v>158833.33333333334</v>
      </c>
      <c r="AJ103" s="375">
        <f t="shared" ref="AJ103:CP103" si="225">SUM(AJ91:AJ102)</f>
        <v>158833.33333333334</v>
      </c>
      <c r="AK103" s="375">
        <f t="shared" si="225"/>
        <v>158833.33333333334</v>
      </c>
      <c r="AL103" s="375">
        <f t="shared" si="225"/>
        <v>158833.33333333334</v>
      </c>
      <c r="AM103" s="375">
        <f t="shared" si="225"/>
        <v>158833.33333333334</v>
      </c>
      <c r="AN103" s="375">
        <f t="shared" si="225"/>
        <v>158833.33333333334</v>
      </c>
      <c r="AO103" s="375">
        <f t="shared" si="225"/>
        <v>158833.33333333334</v>
      </c>
      <c r="AP103" s="375">
        <f t="shared" si="225"/>
        <v>215791.66666666669</v>
      </c>
      <c r="AQ103" s="375">
        <f t="shared" si="225"/>
        <v>249083.33333333334</v>
      </c>
      <c r="AR103" s="375">
        <f t="shared" si="225"/>
        <v>280083.33333333337</v>
      </c>
      <c r="AS103" s="375">
        <f t="shared" si="225"/>
        <v>297875</v>
      </c>
      <c r="AT103" s="422">
        <f t="shared" si="225"/>
        <v>374829.16666666669</v>
      </c>
      <c r="AU103" s="375">
        <f t="shared" si="225"/>
        <v>359981.66666666669</v>
      </c>
      <c r="AV103" s="375">
        <f t="shared" si="225"/>
        <v>396848.33333333331</v>
      </c>
      <c r="AW103" s="375">
        <f t="shared" si="225"/>
        <v>411468.33333333331</v>
      </c>
      <c r="AX103" s="375">
        <f t="shared" si="225"/>
        <v>422623.33333333331</v>
      </c>
      <c r="AY103" s="375">
        <f t="shared" si="225"/>
        <v>459490</v>
      </c>
      <c r="AZ103" s="375">
        <f t="shared" si="225"/>
        <v>544048.33333333326</v>
      </c>
      <c r="BA103" s="375">
        <f t="shared" si="225"/>
        <v>544048.33333333326</v>
      </c>
      <c r="BB103" s="375">
        <f t="shared" si="225"/>
        <v>544048.33333333326</v>
      </c>
      <c r="BC103" s="375">
        <f t="shared" si="225"/>
        <v>544048.33333333326</v>
      </c>
      <c r="BD103" s="375">
        <f t="shared" si="225"/>
        <v>544048.33333333326</v>
      </c>
      <c r="BE103" s="375">
        <f t="shared" si="225"/>
        <v>580915</v>
      </c>
      <c r="BF103" s="422">
        <f t="shared" si="225"/>
        <v>915846.66666666663</v>
      </c>
      <c r="BG103" s="375">
        <f t="shared" si="225"/>
        <v>625628.19999999995</v>
      </c>
      <c r="BH103" s="375">
        <f t="shared" si="225"/>
        <v>646239.19999999995</v>
      </c>
      <c r="BI103" s="375">
        <f t="shared" si="225"/>
        <v>698449.4</v>
      </c>
      <c r="BJ103" s="375">
        <f t="shared" si="225"/>
        <v>719060.4</v>
      </c>
      <c r="BK103" s="375">
        <f t="shared" si="225"/>
        <v>739671.4</v>
      </c>
      <c r="BL103" s="375">
        <f t="shared" si="225"/>
        <v>796165.73333333328</v>
      </c>
      <c r="BM103" s="375">
        <f t="shared" si="225"/>
        <v>832576.33333333326</v>
      </c>
      <c r="BN103" s="375">
        <f t="shared" si="225"/>
        <v>853187.33333333326</v>
      </c>
      <c r="BO103" s="375">
        <f t="shared" si="225"/>
        <v>901659</v>
      </c>
      <c r="BP103" s="375">
        <f t="shared" si="225"/>
        <v>940211.66666666663</v>
      </c>
      <c r="BQ103" s="375">
        <f t="shared" si="225"/>
        <v>1023345.8</v>
      </c>
      <c r="BR103" s="422">
        <f t="shared" si="225"/>
        <v>1669226.4933333334</v>
      </c>
      <c r="BS103" s="375">
        <f t="shared" si="225"/>
        <v>1274397.4640000002</v>
      </c>
      <c r="BT103" s="375">
        <f t="shared" si="225"/>
        <v>1285707.9840000002</v>
      </c>
      <c r="BU103" s="375">
        <f t="shared" si="225"/>
        <v>1338568.0506666666</v>
      </c>
      <c r="BV103" s="375">
        <f t="shared" si="225"/>
        <v>1391428.1173333335</v>
      </c>
      <c r="BW103" s="375">
        <f t="shared" si="225"/>
        <v>1432977.6640000003</v>
      </c>
      <c r="BX103" s="375">
        <f t="shared" si="225"/>
        <v>1474527.2106666667</v>
      </c>
      <c r="BY103" s="375">
        <f t="shared" si="225"/>
        <v>1681358.2773333334</v>
      </c>
      <c r="BZ103" s="375">
        <f t="shared" si="225"/>
        <v>1764457.3706666669</v>
      </c>
      <c r="CA103" s="375">
        <f t="shared" si="225"/>
        <v>1878838.024</v>
      </c>
      <c r="CB103" s="375">
        <f t="shared" si="225"/>
        <v>1993218.6773333333</v>
      </c>
      <c r="CC103" s="375">
        <f t="shared" si="225"/>
        <v>2125260.8986666668</v>
      </c>
      <c r="CD103" s="422">
        <f t="shared" si="225"/>
        <v>3373900.962400001</v>
      </c>
      <c r="CE103" s="375">
        <f t="shared" si="225"/>
        <v>2707398.3940266669</v>
      </c>
      <c r="CF103" s="375">
        <f t="shared" si="225"/>
        <v>2799130.74816</v>
      </c>
      <c r="CG103" s="375">
        <f t="shared" si="225"/>
        <v>2890863.1022933335</v>
      </c>
      <c r="CH103" s="375">
        <f t="shared" si="225"/>
        <v>2995948.818026667</v>
      </c>
      <c r="CI103" s="375">
        <f t="shared" si="225"/>
        <v>3121247.0271999999</v>
      </c>
      <c r="CJ103" s="375">
        <f t="shared" si="225"/>
        <v>3249039.4661333342</v>
      </c>
      <c r="CK103" s="375">
        <f t="shared" si="225"/>
        <v>3340771.8202666673</v>
      </c>
      <c r="CL103" s="375">
        <f t="shared" si="225"/>
        <v>3445857.5360000008</v>
      </c>
      <c r="CM103" s="375">
        <f t="shared" si="225"/>
        <v>3550943.2517333338</v>
      </c>
      <c r="CN103" s="375">
        <f t="shared" si="225"/>
        <v>3678735.6906666672</v>
      </c>
      <c r="CO103" s="375">
        <f t="shared" si="225"/>
        <v>3678735.6906666672</v>
      </c>
      <c r="CP103" s="422">
        <f t="shared" si="225"/>
        <v>6099876.4142506672</v>
      </c>
    </row>
    <row r="104" spans="3:94">
      <c r="D104" s="234"/>
      <c r="I104" s="276"/>
      <c r="P104" s="280"/>
      <c r="Q104" s="281"/>
      <c r="R104" s="281"/>
      <c r="S104" s="281"/>
      <c r="T104" s="281"/>
      <c r="U104" s="281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2"/>
      <c r="AJ104" s="281"/>
      <c r="AK104" s="281"/>
      <c r="AL104" s="281"/>
      <c r="AM104" s="281"/>
      <c r="AN104" s="281"/>
      <c r="AO104" s="281"/>
      <c r="AP104" s="281"/>
      <c r="AQ104" s="281"/>
      <c r="AR104" s="281"/>
      <c r="AS104" s="281"/>
      <c r="AT104" s="283"/>
      <c r="AU104" s="281"/>
      <c r="AV104" s="281"/>
      <c r="AW104" s="281"/>
      <c r="AX104" s="281"/>
      <c r="AY104" s="281"/>
      <c r="AZ104" s="281"/>
      <c r="BA104" s="281"/>
      <c r="BB104" s="281"/>
      <c r="BC104" s="281"/>
      <c r="BD104" s="281"/>
      <c r="BE104" s="281"/>
      <c r="BF104" s="283"/>
      <c r="BG104" s="281"/>
      <c r="BH104" s="281"/>
      <c r="BI104" s="281"/>
      <c r="BJ104" s="281"/>
      <c r="BK104" s="281"/>
      <c r="BL104" s="281"/>
      <c r="BM104" s="281"/>
      <c r="BN104" s="281"/>
      <c r="BO104" s="281"/>
      <c r="BP104" s="281"/>
      <c r="BQ104" s="281"/>
      <c r="BR104" s="283"/>
      <c r="BS104" s="281"/>
      <c r="BT104" s="281"/>
      <c r="BU104" s="281"/>
      <c r="BV104" s="281"/>
      <c r="BW104" s="281"/>
      <c r="BX104" s="281"/>
      <c r="BY104" s="281"/>
      <c r="BZ104" s="281"/>
      <c r="CA104" s="281"/>
      <c r="CB104" s="281"/>
      <c r="CC104" s="281"/>
      <c r="CD104" s="283"/>
      <c r="CE104" s="281"/>
      <c r="CF104" s="281"/>
      <c r="CG104" s="281"/>
      <c r="CH104" s="281"/>
      <c r="CI104" s="281"/>
      <c r="CJ104" s="281"/>
      <c r="CK104" s="281"/>
      <c r="CL104" s="281"/>
      <c r="CM104" s="281"/>
      <c r="CN104" s="281"/>
      <c r="CO104" s="281"/>
      <c r="CP104" s="283"/>
    </row>
    <row r="105" spans="3:94" s="329" customFormat="1">
      <c r="C105" s="234"/>
      <c r="E105" s="341" t="s">
        <v>36</v>
      </c>
      <c r="F105" s="240"/>
      <c r="G105" s="240"/>
      <c r="H105" s="240"/>
      <c r="I105" s="342"/>
      <c r="J105" s="240"/>
      <c r="K105" s="240"/>
      <c r="L105" s="240"/>
      <c r="M105" s="240"/>
      <c r="N105" s="240"/>
      <c r="P105" s="344">
        <f t="shared" ref="P105:U105" si="226">SUMIF($11:$11,P$10,105:105)</f>
        <v>-593030</v>
      </c>
      <c r="Q105" s="345">
        <f t="shared" si="226"/>
        <v>-1392831.7767823599</v>
      </c>
      <c r="R105" s="345">
        <f t="shared" si="226"/>
        <v>-3181267.1112196194</v>
      </c>
      <c r="S105" s="345">
        <f t="shared" si="226"/>
        <v>-4229024.812702382</v>
      </c>
      <c r="T105" s="345">
        <f t="shared" si="226"/>
        <v>-4439971.0813796222</v>
      </c>
      <c r="U105" s="345">
        <f t="shared" si="226"/>
        <v>-7714878.1297062151</v>
      </c>
      <c r="W105" s="344">
        <f t="shared" ref="W105:BB105" si="227">W49-W103</f>
        <v>-12500</v>
      </c>
      <c r="X105" s="344">
        <f t="shared" si="227"/>
        <v>-12600</v>
      </c>
      <c r="Y105" s="344">
        <f t="shared" si="227"/>
        <v>-25200</v>
      </c>
      <c r="Z105" s="344">
        <f t="shared" si="227"/>
        <v>-25450</v>
      </c>
      <c r="AA105" s="344">
        <f t="shared" si="227"/>
        <v>-50450</v>
      </c>
      <c r="AB105" s="344">
        <f t="shared" si="227"/>
        <v>-50700</v>
      </c>
      <c r="AC105" s="344">
        <f t="shared" si="227"/>
        <v>-60955</v>
      </c>
      <c r="AD105" s="344">
        <f t="shared" si="227"/>
        <v>-60955</v>
      </c>
      <c r="AE105" s="344">
        <f t="shared" si="227"/>
        <v>-60955</v>
      </c>
      <c r="AF105" s="344">
        <f t="shared" si="227"/>
        <v>-77955</v>
      </c>
      <c r="AG105" s="344">
        <f t="shared" si="227"/>
        <v>-77755</v>
      </c>
      <c r="AH105" s="344">
        <f t="shared" si="227"/>
        <v>-77555</v>
      </c>
      <c r="AI105" s="346">
        <f t="shared" si="227"/>
        <v>-127791.33333333334</v>
      </c>
      <c r="AJ105" s="345">
        <f t="shared" si="227"/>
        <v>-106979.73333333334</v>
      </c>
      <c r="AK105" s="345">
        <f t="shared" si="227"/>
        <v>-90330.453333333338</v>
      </c>
      <c r="AL105" s="345">
        <f t="shared" si="227"/>
        <v>-77011.029333333354</v>
      </c>
      <c r="AM105" s="345">
        <f t="shared" si="227"/>
        <v>-66355.49013333334</v>
      </c>
      <c r="AN105" s="345">
        <f t="shared" si="227"/>
        <v>-57831.058773333323</v>
      </c>
      <c r="AO105" s="345">
        <f t="shared" si="227"/>
        <v>-51011.513685333353</v>
      </c>
      <c r="AP105" s="345">
        <f t="shared" si="227"/>
        <v>-102514.2109482667</v>
      </c>
      <c r="AQ105" s="345">
        <f t="shared" si="227"/>
        <v>-131441.36875861336</v>
      </c>
      <c r="AR105" s="345">
        <f t="shared" si="227"/>
        <v>-158949.76167355737</v>
      </c>
      <c r="AS105" s="345">
        <f t="shared" si="227"/>
        <v>-173948.14267217921</v>
      </c>
      <c r="AT105" s="347">
        <f t="shared" si="227"/>
        <v>-248667.68080441002</v>
      </c>
      <c r="AU105" s="345">
        <f t="shared" si="227"/>
        <v>-183188.88845755544</v>
      </c>
      <c r="AV105" s="345">
        <f t="shared" si="227"/>
        <v>-193784.11076604429</v>
      </c>
      <c r="AW105" s="345">
        <f t="shared" si="227"/>
        <v>-187386.95527950209</v>
      </c>
      <c r="AX105" s="345">
        <f t="shared" si="227"/>
        <v>-181728.23089026834</v>
      </c>
      <c r="AY105" s="345">
        <f t="shared" si="227"/>
        <v>-205143.91804554802</v>
      </c>
      <c r="AZ105" s="345">
        <f t="shared" si="227"/>
        <v>-278941.46776977164</v>
      </c>
      <c r="BA105" s="345">
        <f t="shared" si="227"/>
        <v>-270332.84088248399</v>
      </c>
      <c r="BB105" s="345">
        <f t="shared" si="227"/>
        <v>-263445.93937265378</v>
      </c>
      <c r="BC105" s="345">
        <f t="shared" ref="BC105:CH105" si="228">BC49-BC103</f>
        <v>-257936.41816478968</v>
      </c>
      <c r="BD105" s="345">
        <f t="shared" si="228"/>
        <v>-253528.80119849835</v>
      </c>
      <c r="BE105" s="345">
        <f t="shared" si="228"/>
        <v>-286869.3742921321</v>
      </c>
      <c r="BF105" s="347">
        <f t="shared" si="228"/>
        <v>-618980.16610037233</v>
      </c>
      <c r="BG105" s="345">
        <f t="shared" si="228"/>
        <v>-243818.92693087959</v>
      </c>
      <c r="BH105" s="345">
        <f t="shared" si="228"/>
        <v>-219909.92440184642</v>
      </c>
      <c r="BI105" s="345">
        <f t="shared" si="228"/>
        <v>-236504.12237862009</v>
      </c>
      <c r="BJ105" s="345">
        <f t="shared" si="228"/>
        <v>-228622.32076003886</v>
      </c>
      <c r="BK105" s="345">
        <f t="shared" si="228"/>
        <v>-226439.07946517388</v>
      </c>
      <c r="BL105" s="345">
        <f t="shared" si="228"/>
        <v>-264698.01976261521</v>
      </c>
      <c r="BM105" s="345">
        <f t="shared" si="228"/>
        <v>-286520.30533390155</v>
      </c>
      <c r="BN105" s="345">
        <f t="shared" si="228"/>
        <v>-295460.65379093075</v>
      </c>
      <c r="BO105" s="345">
        <f t="shared" si="228"/>
        <v>-334595.79922322079</v>
      </c>
      <c r="BP105" s="345">
        <f t="shared" si="228"/>
        <v>-365679.24890238594</v>
      </c>
      <c r="BQ105" s="345">
        <f t="shared" si="228"/>
        <v>-442838.00864571845</v>
      </c>
      <c r="BR105" s="347">
        <f t="shared" si="228"/>
        <v>-1083938.4031070508</v>
      </c>
      <c r="BS105" s="345">
        <f t="shared" si="228"/>
        <v>-433498.21513044776</v>
      </c>
      <c r="BT105" s="345">
        <f t="shared" si="228"/>
        <v>-268222.83875051187</v>
      </c>
      <c r="BU105" s="345">
        <f t="shared" si="228"/>
        <v>-179814.18831322994</v>
      </c>
      <c r="BV105" s="345">
        <f t="shared" si="228"/>
        <v>-119659.28129673796</v>
      </c>
      <c r="BW105" s="345">
        <f t="shared" si="228"/>
        <v>-70796.849016877823</v>
      </c>
      <c r="BX105" s="345">
        <f t="shared" si="228"/>
        <v>-40016.812526322668</v>
      </c>
      <c r="BY105" s="345">
        <f t="shared" si="228"/>
        <v>-188984.21266721189</v>
      </c>
      <c r="BZ105" s="345">
        <f t="shared" si="228"/>
        <v>-225792.37277992326</v>
      </c>
      <c r="CA105" s="345">
        <f t="shared" si="228"/>
        <v>-303140.27953675878</v>
      </c>
      <c r="CB105" s="345">
        <f t="shared" si="228"/>
        <v>-387894.73560889438</v>
      </c>
      <c r="CC105" s="345">
        <f t="shared" si="228"/>
        <v>-496235.9991332693</v>
      </c>
      <c r="CD105" s="347">
        <f t="shared" si="228"/>
        <v>-1725915.2966194367</v>
      </c>
      <c r="CE105" s="345">
        <f t="shared" si="228"/>
        <v>-747170.94983714842</v>
      </c>
      <c r="CF105" s="345">
        <f t="shared" si="228"/>
        <v>-557816.52973146271</v>
      </c>
      <c r="CG105" s="345">
        <f t="shared" si="228"/>
        <v>-424679.46447358048</v>
      </c>
      <c r="CH105" s="345">
        <f t="shared" si="228"/>
        <v>-349869.64469394088</v>
      </c>
      <c r="CI105" s="345">
        <f t="shared" ref="CI105:CP105" si="229">CI49-CI103</f>
        <v>-331251.42545689596</v>
      </c>
      <c r="CJ105" s="345">
        <f t="shared" si="229"/>
        <v>-343910.72166192858</v>
      </c>
      <c r="CK105" s="345">
        <f t="shared" si="229"/>
        <v>-343536.56161261955</v>
      </c>
      <c r="CL105" s="345">
        <f t="shared" si="229"/>
        <v>-374937.06599983945</v>
      </c>
      <c r="CM105" s="345">
        <f t="shared" si="229"/>
        <v>-421074.61265628133</v>
      </c>
      <c r="CN105" s="345">
        <f t="shared" si="229"/>
        <v>-501708.51632810198</v>
      </c>
      <c r="CO105" s="345">
        <f t="shared" si="229"/>
        <v>-463981.68811889179</v>
      </c>
      <c r="CP105" s="347">
        <f t="shared" si="229"/>
        <v>-2854940.9491355242</v>
      </c>
    </row>
    <row r="106" spans="3:94">
      <c r="D106" s="234"/>
      <c r="E106" s="381" t="s">
        <v>290</v>
      </c>
      <c r="I106" s="276"/>
      <c r="P106" s="331" t="str">
        <f t="shared" ref="P106:U106" si="230">IFERROR(P105/P39,"–")</f>
        <v>–</v>
      </c>
      <c r="Q106" s="332">
        <f t="shared" si="230"/>
        <v>-0.63483103608360159</v>
      </c>
      <c r="R106" s="332">
        <f t="shared" si="230"/>
        <v>-0.55456832026464908</v>
      </c>
      <c r="S106" s="332">
        <f t="shared" si="230"/>
        <v>-0.3931443156448115</v>
      </c>
      <c r="T106" s="332">
        <f t="shared" si="230"/>
        <v>-0.16033456405059543</v>
      </c>
      <c r="U106" s="332">
        <f t="shared" si="230"/>
        <v>-0.13925246544810804</v>
      </c>
      <c r="W106" s="331" t="str">
        <f t="shared" ref="W106:BB106" si="231">IFERROR(W105/W39,"–")</f>
        <v>–</v>
      </c>
      <c r="X106" s="331" t="str">
        <f t="shared" si="231"/>
        <v>–</v>
      </c>
      <c r="Y106" s="331" t="str">
        <f t="shared" si="231"/>
        <v>–</v>
      </c>
      <c r="Z106" s="331" t="str">
        <f t="shared" si="231"/>
        <v>–</v>
      </c>
      <c r="AA106" s="331" t="str">
        <f t="shared" si="231"/>
        <v>–</v>
      </c>
      <c r="AB106" s="331" t="str">
        <f t="shared" si="231"/>
        <v>–</v>
      </c>
      <c r="AC106" s="331" t="str">
        <f t="shared" si="231"/>
        <v>–</v>
      </c>
      <c r="AD106" s="331" t="str">
        <f t="shared" si="231"/>
        <v>–</v>
      </c>
      <c r="AE106" s="331" t="str">
        <f t="shared" si="231"/>
        <v>–</v>
      </c>
      <c r="AF106" s="331" t="str">
        <f t="shared" si="231"/>
        <v>–</v>
      </c>
      <c r="AG106" s="331" t="str">
        <f t="shared" si="231"/>
        <v>–</v>
      </c>
      <c r="AH106" s="331" t="str">
        <f t="shared" si="231"/>
        <v>–</v>
      </c>
      <c r="AI106" s="333">
        <f t="shared" si="231"/>
        <v>-2.1230617579301789</v>
      </c>
      <c r="AJ106" s="332">
        <f t="shared" si="231"/>
        <v>-1.0668783541563616</v>
      </c>
      <c r="AK106" s="332">
        <f t="shared" si="231"/>
        <v>-0.68256927467826034</v>
      </c>
      <c r="AL106" s="332">
        <f t="shared" si="231"/>
        <v>-0.48743902272708567</v>
      </c>
      <c r="AM106" s="332">
        <f t="shared" si="231"/>
        <v>-0.37171261224317809</v>
      </c>
      <c r="AN106" s="332">
        <f t="shared" si="231"/>
        <v>-0.29667556468718104</v>
      </c>
      <c r="AO106" s="332">
        <f t="shared" si="231"/>
        <v>-0.24517193535357656</v>
      </c>
      <c r="AP106" s="332">
        <f t="shared" si="231"/>
        <v>-0.46901933524372635</v>
      </c>
      <c r="AQ106" s="332">
        <f t="shared" si="231"/>
        <v>-0.57909524325537365</v>
      </c>
      <c r="AR106" s="332">
        <f t="shared" si="231"/>
        <v>-0.68013953706332186</v>
      </c>
      <c r="AS106" s="332">
        <f t="shared" si="231"/>
        <v>-0.72756883437735775</v>
      </c>
      <c r="AT106" s="334">
        <f t="shared" si="231"/>
        <v>-1.0217046864058756</v>
      </c>
      <c r="AU106" s="332">
        <f t="shared" si="231"/>
        <v>-0.55722707693720708</v>
      </c>
      <c r="AV106" s="332">
        <f t="shared" si="231"/>
        <v>-0.51328005497644358</v>
      </c>
      <c r="AW106" s="332">
        <f t="shared" si="231"/>
        <v>-0.44983029035830002</v>
      </c>
      <c r="AX106" s="332">
        <f t="shared" si="231"/>
        <v>-0.40582631377636591</v>
      </c>
      <c r="AY106" s="332">
        <f t="shared" si="231"/>
        <v>-0.43391132419252215</v>
      </c>
      <c r="AZ106" s="332">
        <f t="shared" si="231"/>
        <v>-0.56607661107023244</v>
      </c>
      <c r="BA106" s="332">
        <f t="shared" si="231"/>
        <v>-0.53136655423666324</v>
      </c>
      <c r="BB106" s="332">
        <f t="shared" si="231"/>
        <v>-0.50513068689708829</v>
      </c>
      <c r="BC106" s="332">
        <f t="shared" ref="BC106:CH106" si="232">IFERROR(BC105/BC39,"–")</f>
        <v>-0.48505065327955132</v>
      </c>
      <c r="BD106" s="332">
        <f t="shared" si="232"/>
        <v>-0.469534557999083</v>
      </c>
      <c r="BE106" s="332">
        <f t="shared" si="232"/>
        <v>-0.52491516880090239</v>
      </c>
      <c r="BF106" s="334">
        <f t="shared" si="232"/>
        <v>-1.1218592738553681</v>
      </c>
      <c r="BG106" s="332">
        <f t="shared" si="232"/>
        <v>-0.36897030321266466</v>
      </c>
      <c r="BH106" s="332">
        <f t="shared" si="232"/>
        <v>-0.29805876809122739</v>
      </c>
      <c r="BI106" s="332">
        <f t="shared" si="232"/>
        <v>-0.29584989113429028</v>
      </c>
      <c r="BJ106" s="332">
        <f t="shared" si="232"/>
        <v>-0.26938430066041297</v>
      </c>
      <c r="BK106" s="332">
        <f t="shared" si="232"/>
        <v>-0.25496803426887571</v>
      </c>
      <c r="BL106" s="332">
        <f t="shared" si="232"/>
        <v>-0.28782593434391551</v>
      </c>
      <c r="BM106" s="332">
        <f t="shared" si="232"/>
        <v>-0.30323557815301988</v>
      </c>
      <c r="BN106" s="332">
        <f t="shared" si="232"/>
        <v>-0.30615731510371247</v>
      </c>
      <c r="BO106" s="332">
        <f t="shared" si="232"/>
        <v>-0.3410035137561338</v>
      </c>
      <c r="BP106" s="332">
        <f t="shared" si="232"/>
        <v>-0.36783942508916573</v>
      </c>
      <c r="BQ106" s="332">
        <f t="shared" si="232"/>
        <v>-0.44087088032842908</v>
      </c>
      <c r="BR106" s="334">
        <f t="shared" si="232"/>
        <v>-1.0703138093696252</v>
      </c>
      <c r="BS106" s="332">
        <f t="shared" si="232"/>
        <v>-0.30851322162837397</v>
      </c>
      <c r="BT106" s="332">
        <f t="shared" si="232"/>
        <v>-0.15777034509199755</v>
      </c>
      <c r="BU106" s="332">
        <f t="shared" si="232"/>
        <v>-9.2876596276911624E-2</v>
      </c>
      <c r="BV106" s="332">
        <f t="shared" si="232"/>
        <v>-5.6314712700361078E-2</v>
      </c>
      <c r="BW106" s="332">
        <f t="shared" si="232"/>
        <v>-3.1107830684693447E-2</v>
      </c>
      <c r="BX106" s="332">
        <f t="shared" si="232"/>
        <v>-1.6696838244676503E-2</v>
      </c>
      <c r="BY106" s="332">
        <f t="shared" si="232"/>
        <v>-7.5796098538801107E-2</v>
      </c>
      <c r="BZ106" s="332">
        <f t="shared" si="232"/>
        <v>-8.7834852387214626E-2</v>
      </c>
      <c r="CA106" s="332">
        <f t="shared" si="232"/>
        <v>-0.1151527819318767</v>
      </c>
      <c r="CB106" s="332">
        <f t="shared" si="232"/>
        <v>-0.14462935562355389</v>
      </c>
      <c r="CC106" s="332">
        <f t="shared" si="232"/>
        <v>-0.18233371900717601</v>
      </c>
      <c r="CD106" s="334">
        <f t="shared" si="232"/>
        <v>-0.62686414101862753</v>
      </c>
      <c r="CE106" s="332">
        <f t="shared" si="232"/>
        <v>-0.23283002566125671</v>
      </c>
      <c r="CF106" s="332">
        <f t="shared" si="232"/>
        <v>-0.15202839692428963</v>
      </c>
      <c r="CG106" s="332">
        <f t="shared" si="232"/>
        <v>-0.10519102288040512</v>
      </c>
      <c r="CH106" s="332">
        <f t="shared" si="232"/>
        <v>-8.0770139001709082E-2</v>
      </c>
      <c r="CI106" s="332">
        <f t="shared" ref="CI106:CP106" si="233">IFERROR(CI105/CI39,"–")</f>
        <v>-7.252786126172138E-2</v>
      </c>
      <c r="CJ106" s="332">
        <f t="shared" si="233"/>
        <v>-7.2315821061033833E-2</v>
      </c>
      <c r="CK106" s="332">
        <f t="shared" si="233"/>
        <v>-7.0017544392528663E-2</v>
      </c>
      <c r="CL106" s="332">
        <f t="shared" si="233"/>
        <v>-7.4584035617808145E-2</v>
      </c>
      <c r="CM106" s="332">
        <f t="shared" si="233"/>
        <v>-8.2184522413993613E-2</v>
      </c>
      <c r="CN106" s="332">
        <f t="shared" si="233"/>
        <v>-9.6469142585981132E-2</v>
      </c>
      <c r="CO106" s="332">
        <f t="shared" si="233"/>
        <v>-8.8168120421209722E-2</v>
      </c>
      <c r="CP106" s="334">
        <f t="shared" si="233"/>
        <v>-0.5374648084257847</v>
      </c>
    </row>
    <row r="107" spans="3:94">
      <c r="D107" s="234"/>
      <c r="E107" s="381"/>
      <c r="I107" s="276"/>
      <c r="P107" s="331"/>
      <c r="Q107" s="332"/>
      <c r="R107" s="332"/>
      <c r="S107" s="332"/>
      <c r="T107" s="332"/>
      <c r="U107" s="332"/>
      <c r="W107" s="331"/>
      <c r="X107" s="331"/>
      <c r="Y107" s="331"/>
      <c r="Z107" s="331"/>
      <c r="AA107" s="331"/>
      <c r="AB107" s="331"/>
      <c r="AC107" s="331"/>
      <c r="AD107" s="331"/>
      <c r="AE107" s="331"/>
      <c r="AF107" s="331"/>
      <c r="AG107" s="331"/>
      <c r="AH107" s="331"/>
      <c r="AI107" s="333"/>
      <c r="AJ107" s="332"/>
      <c r="AK107" s="332"/>
      <c r="AL107" s="332"/>
      <c r="AM107" s="332"/>
      <c r="AN107" s="332"/>
      <c r="AO107" s="332"/>
      <c r="AP107" s="332"/>
      <c r="AQ107" s="332"/>
      <c r="AR107" s="332"/>
      <c r="AS107" s="332"/>
      <c r="AT107" s="334"/>
      <c r="AU107" s="332"/>
      <c r="AV107" s="332"/>
      <c r="AW107" s="332"/>
      <c r="AX107" s="332"/>
      <c r="AY107" s="332"/>
      <c r="AZ107" s="332"/>
      <c r="BA107" s="332"/>
      <c r="BB107" s="332"/>
      <c r="BC107" s="332"/>
      <c r="BD107" s="332"/>
      <c r="BE107" s="332"/>
      <c r="BF107" s="334"/>
      <c r="BG107" s="332"/>
      <c r="BH107" s="332"/>
      <c r="BI107" s="332"/>
      <c r="BJ107" s="332"/>
      <c r="BK107" s="332"/>
      <c r="BL107" s="332"/>
      <c r="BM107" s="332"/>
      <c r="BN107" s="332"/>
      <c r="BO107" s="332"/>
      <c r="BP107" s="332"/>
      <c r="BQ107" s="332"/>
      <c r="BR107" s="334"/>
      <c r="BS107" s="332"/>
      <c r="BT107" s="332"/>
      <c r="BU107" s="332"/>
      <c r="BV107" s="332"/>
      <c r="BW107" s="332"/>
      <c r="BX107" s="332"/>
      <c r="BY107" s="332"/>
      <c r="BZ107" s="332"/>
      <c r="CA107" s="332"/>
      <c r="CB107" s="332"/>
      <c r="CC107" s="332"/>
      <c r="CD107" s="334"/>
      <c r="CE107" s="332"/>
      <c r="CF107" s="332"/>
      <c r="CG107" s="332"/>
      <c r="CH107" s="332"/>
      <c r="CI107" s="332"/>
      <c r="CJ107" s="332"/>
      <c r="CK107" s="332"/>
      <c r="CL107" s="332"/>
      <c r="CM107" s="332"/>
      <c r="CN107" s="332"/>
      <c r="CO107" s="332"/>
      <c r="CP107" s="334"/>
    </row>
    <row r="108" spans="3:94">
      <c r="D108" s="234"/>
      <c r="E108" s="423" t="s">
        <v>45</v>
      </c>
      <c r="F108" s="237" t="s">
        <v>187</v>
      </c>
      <c r="I108" s="276"/>
      <c r="J108" s="515">
        <v>500</v>
      </c>
      <c r="K108" s="424"/>
      <c r="L108" s="424"/>
      <c r="M108" s="424"/>
      <c r="N108" s="424"/>
      <c r="O108" s="297"/>
      <c r="P108" s="280">
        <f t="shared" ref="P108:U108" si="234">SUMIF($11:$11,P$10,108:108)</f>
        <v>0</v>
      </c>
      <c r="Q108" s="281">
        <f t="shared" si="234"/>
        <v>6000</v>
      </c>
      <c r="R108" s="281">
        <f t="shared" si="234"/>
        <v>6000</v>
      </c>
      <c r="S108" s="281">
        <f t="shared" si="234"/>
        <v>6000</v>
      </c>
      <c r="T108" s="281">
        <f t="shared" si="234"/>
        <v>6000</v>
      </c>
      <c r="U108" s="281">
        <f t="shared" si="234"/>
        <v>6000</v>
      </c>
      <c r="V108" s="297"/>
      <c r="W108" s="411"/>
      <c r="X108" s="411"/>
      <c r="Y108" s="411"/>
      <c r="Z108" s="411"/>
      <c r="AA108" s="411"/>
      <c r="AB108" s="411"/>
      <c r="AC108" s="411"/>
      <c r="AD108" s="280"/>
      <c r="AE108" s="280"/>
      <c r="AF108" s="280"/>
      <c r="AG108" s="280"/>
      <c r="AH108" s="280"/>
      <c r="AI108" s="362">
        <f t="shared" ref="AI108:AO108" si="235">$J108</f>
        <v>500</v>
      </c>
      <c r="AJ108" s="363">
        <f t="shared" si="235"/>
        <v>500</v>
      </c>
      <c r="AK108" s="363">
        <f t="shared" si="235"/>
        <v>500</v>
      </c>
      <c r="AL108" s="363">
        <f t="shared" si="235"/>
        <v>500</v>
      </c>
      <c r="AM108" s="363">
        <f t="shared" si="235"/>
        <v>500</v>
      </c>
      <c r="AN108" s="363">
        <f t="shared" si="235"/>
        <v>500</v>
      </c>
      <c r="AO108" s="363">
        <f t="shared" si="235"/>
        <v>500</v>
      </c>
      <c r="AP108" s="281">
        <f t="shared" ref="AP108:BU108" si="236">$J108</f>
        <v>500</v>
      </c>
      <c r="AQ108" s="281">
        <f t="shared" si="236"/>
        <v>500</v>
      </c>
      <c r="AR108" s="281">
        <f t="shared" si="236"/>
        <v>500</v>
      </c>
      <c r="AS108" s="281">
        <f t="shared" si="236"/>
        <v>500</v>
      </c>
      <c r="AT108" s="283">
        <f t="shared" si="236"/>
        <v>500</v>
      </c>
      <c r="AU108" s="281">
        <f t="shared" si="236"/>
        <v>500</v>
      </c>
      <c r="AV108" s="281">
        <f t="shared" si="236"/>
        <v>500</v>
      </c>
      <c r="AW108" s="281">
        <f t="shared" si="236"/>
        <v>500</v>
      </c>
      <c r="AX108" s="281">
        <f t="shared" si="236"/>
        <v>500</v>
      </c>
      <c r="AY108" s="281">
        <f t="shared" si="236"/>
        <v>500</v>
      </c>
      <c r="AZ108" s="281">
        <f t="shared" si="236"/>
        <v>500</v>
      </c>
      <c r="BA108" s="281">
        <f t="shared" si="236"/>
        <v>500</v>
      </c>
      <c r="BB108" s="281">
        <f t="shared" si="236"/>
        <v>500</v>
      </c>
      <c r="BC108" s="281">
        <f t="shared" si="236"/>
        <v>500</v>
      </c>
      <c r="BD108" s="281">
        <f t="shared" si="236"/>
        <v>500</v>
      </c>
      <c r="BE108" s="281">
        <f t="shared" si="236"/>
        <v>500</v>
      </c>
      <c r="BF108" s="283">
        <f t="shared" si="236"/>
        <v>500</v>
      </c>
      <c r="BG108" s="281">
        <f t="shared" si="236"/>
        <v>500</v>
      </c>
      <c r="BH108" s="281">
        <f t="shared" si="236"/>
        <v>500</v>
      </c>
      <c r="BI108" s="281">
        <f t="shared" si="236"/>
        <v>500</v>
      </c>
      <c r="BJ108" s="281">
        <f t="shared" si="236"/>
        <v>500</v>
      </c>
      <c r="BK108" s="281">
        <f t="shared" si="236"/>
        <v>500</v>
      </c>
      <c r="BL108" s="281">
        <f t="shared" si="236"/>
        <v>500</v>
      </c>
      <c r="BM108" s="281">
        <f t="shared" si="236"/>
        <v>500</v>
      </c>
      <c r="BN108" s="281">
        <f t="shared" si="236"/>
        <v>500</v>
      </c>
      <c r="BO108" s="281">
        <f t="shared" si="236"/>
        <v>500</v>
      </c>
      <c r="BP108" s="281">
        <f t="shared" si="236"/>
        <v>500</v>
      </c>
      <c r="BQ108" s="281">
        <f t="shared" si="236"/>
        <v>500</v>
      </c>
      <c r="BR108" s="283">
        <f t="shared" si="236"/>
        <v>500</v>
      </c>
      <c r="BS108" s="281">
        <f t="shared" si="236"/>
        <v>500</v>
      </c>
      <c r="BT108" s="281">
        <f t="shared" si="236"/>
        <v>500</v>
      </c>
      <c r="BU108" s="281">
        <f t="shared" si="236"/>
        <v>500</v>
      </c>
      <c r="BV108" s="281">
        <f t="shared" ref="BV108:CP108" si="237">$J108</f>
        <v>500</v>
      </c>
      <c r="BW108" s="281">
        <f t="shared" si="237"/>
        <v>500</v>
      </c>
      <c r="BX108" s="281">
        <f t="shared" si="237"/>
        <v>500</v>
      </c>
      <c r="BY108" s="281">
        <f t="shared" si="237"/>
        <v>500</v>
      </c>
      <c r="BZ108" s="281">
        <f t="shared" si="237"/>
        <v>500</v>
      </c>
      <c r="CA108" s="281">
        <f t="shared" si="237"/>
        <v>500</v>
      </c>
      <c r="CB108" s="281">
        <f t="shared" si="237"/>
        <v>500</v>
      </c>
      <c r="CC108" s="281">
        <f t="shared" si="237"/>
        <v>500</v>
      </c>
      <c r="CD108" s="283">
        <f t="shared" si="237"/>
        <v>500</v>
      </c>
      <c r="CE108" s="281">
        <f t="shared" si="237"/>
        <v>500</v>
      </c>
      <c r="CF108" s="281">
        <f t="shared" si="237"/>
        <v>500</v>
      </c>
      <c r="CG108" s="281">
        <f t="shared" si="237"/>
        <v>500</v>
      </c>
      <c r="CH108" s="281">
        <f t="shared" si="237"/>
        <v>500</v>
      </c>
      <c r="CI108" s="281">
        <f t="shared" si="237"/>
        <v>500</v>
      </c>
      <c r="CJ108" s="281">
        <f t="shared" si="237"/>
        <v>500</v>
      </c>
      <c r="CK108" s="281">
        <f t="shared" si="237"/>
        <v>500</v>
      </c>
      <c r="CL108" s="281">
        <f t="shared" si="237"/>
        <v>500</v>
      </c>
      <c r="CM108" s="281">
        <f t="shared" si="237"/>
        <v>500</v>
      </c>
      <c r="CN108" s="281">
        <f t="shared" si="237"/>
        <v>500</v>
      </c>
      <c r="CO108" s="281">
        <f t="shared" si="237"/>
        <v>500</v>
      </c>
      <c r="CP108" s="283">
        <f t="shared" si="237"/>
        <v>500</v>
      </c>
    </row>
    <row r="109" spans="3:94">
      <c r="D109" s="234"/>
      <c r="E109" s="423"/>
      <c r="I109" s="276"/>
      <c r="J109" s="424"/>
      <c r="K109" s="424"/>
      <c r="L109" s="424"/>
      <c r="M109" s="424"/>
      <c r="N109" s="424"/>
      <c r="O109" s="297"/>
      <c r="P109" s="280"/>
      <c r="Q109" s="281"/>
      <c r="R109" s="281"/>
      <c r="S109" s="281"/>
      <c r="T109" s="281"/>
      <c r="U109" s="281"/>
      <c r="V109" s="297"/>
      <c r="W109" s="411"/>
      <c r="X109" s="411"/>
      <c r="Y109" s="411"/>
      <c r="Z109" s="411"/>
      <c r="AA109" s="411"/>
      <c r="AB109" s="411"/>
      <c r="AC109" s="411"/>
      <c r="AD109" s="280"/>
      <c r="AE109" s="280"/>
      <c r="AF109" s="280"/>
      <c r="AG109" s="280"/>
      <c r="AH109" s="280"/>
      <c r="AI109" s="362"/>
      <c r="AJ109" s="363"/>
      <c r="AK109" s="363"/>
      <c r="AL109" s="363"/>
      <c r="AM109" s="363"/>
      <c r="AN109" s="363"/>
      <c r="AO109" s="363"/>
      <c r="AP109" s="281"/>
      <c r="AQ109" s="281"/>
      <c r="AR109" s="281"/>
      <c r="AS109" s="281"/>
      <c r="AT109" s="283"/>
      <c r="AU109" s="281"/>
      <c r="AV109" s="281"/>
      <c r="AW109" s="281"/>
      <c r="AX109" s="281"/>
      <c r="AY109" s="281"/>
      <c r="AZ109" s="281"/>
      <c r="BA109" s="281"/>
      <c r="BB109" s="281"/>
      <c r="BC109" s="281"/>
      <c r="BD109" s="281"/>
      <c r="BE109" s="281"/>
      <c r="BF109" s="283"/>
      <c r="BG109" s="281"/>
      <c r="BH109" s="281"/>
      <c r="BI109" s="281"/>
      <c r="BJ109" s="281"/>
      <c r="BK109" s="281"/>
      <c r="BL109" s="281"/>
      <c r="BM109" s="281"/>
      <c r="BN109" s="281"/>
      <c r="BO109" s="281"/>
      <c r="BP109" s="281"/>
      <c r="BQ109" s="281"/>
      <c r="BR109" s="283"/>
      <c r="BS109" s="281"/>
      <c r="BT109" s="281"/>
      <c r="BU109" s="281"/>
      <c r="BV109" s="281"/>
      <c r="BW109" s="281"/>
      <c r="BX109" s="281"/>
      <c r="BY109" s="281"/>
      <c r="BZ109" s="281"/>
      <c r="CA109" s="281"/>
      <c r="CB109" s="281"/>
      <c r="CC109" s="281"/>
      <c r="CD109" s="283"/>
      <c r="CE109" s="281"/>
      <c r="CF109" s="281"/>
      <c r="CG109" s="281"/>
      <c r="CH109" s="281"/>
      <c r="CI109" s="281"/>
      <c r="CJ109" s="281"/>
      <c r="CK109" s="281"/>
      <c r="CL109" s="281"/>
      <c r="CM109" s="281"/>
      <c r="CN109" s="281"/>
      <c r="CO109" s="281"/>
      <c r="CP109" s="283"/>
    </row>
    <row r="110" spans="3:94" s="329" customFormat="1" outlineLevel="1">
      <c r="C110" s="234"/>
      <c r="D110" s="234"/>
      <c r="E110" s="385" t="s">
        <v>207</v>
      </c>
      <c r="F110" s="237"/>
      <c r="G110" s="237"/>
      <c r="H110" s="237"/>
      <c r="I110" s="276" t="s">
        <v>204</v>
      </c>
      <c r="J110" s="237" t="s">
        <v>205</v>
      </c>
      <c r="K110" s="341"/>
      <c r="L110" s="341"/>
      <c r="M110" s="341"/>
      <c r="N110" s="341"/>
      <c r="P110" s="344"/>
      <c r="Q110" s="345"/>
      <c r="R110" s="345"/>
      <c r="S110" s="345"/>
      <c r="T110" s="345"/>
      <c r="U110" s="345"/>
      <c r="V110" s="401"/>
      <c r="W110" s="344"/>
      <c r="X110" s="344"/>
      <c r="Y110" s="344"/>
      <c r="Z110" s="344"/>
      <c r="AA110" s="344"/>
      <c r="AB110" s="344"/>
      <c r="AC110" s="344"/>
      <c r="AD110" s="344"/>
      <c r="AE110" s="344"/>
      <c r="AF110" s="344"/>
      <c r="AG110" s="344"/>
      <c r="AH110" s="344"/>
      <c r="AI110" s="346"/>
      <c r="AJ110" s="345"/>
      <c r="AK110" s="345"/>
      <c r="AL110" s="345"/>
      <c r="AM110" s="345"/>
      <c r="AN110" s="345"/>
      <c r="AO110" s="345"/>
      <c r="AP110" s="345"/>
      <c r="AQ110" s="345"/>
      <c r="AR110" s="345"/>
      <c r="AS110" s="345"/>
      <c r="AT110" s="347"/>
      <c r="AU110" s="345"/>
      <c r="AV110" s="345"/>
      <c r="AW110" s="345"/>
      <c r="AX110" s="345"/>
      <c r="AY110" s="345"/>
      <c r="AZ110" s="345"/>
      <c r="BA110" s="345"/>
      <c r="BB110" s="345"/>
      <c r="BC110" s="345"/>
      <c r="BD110" s="345"/>
      <c r="BE110" s="345"/>
      <c r="BF110" s="347"/>
      <c r="BG110" s="345"/>
      <c r="BH110" s="345"/>
      <c r="BI110" s="345"/>
      <c r="BJ110" s="345"/>
      <c r="BK110" s="345"/>
      <c r="BL110" s="345"/>
      <c r="BM110" s="345"/>
      <c r="BN110" s="345"/>
      <c r="BO110" s="345"/>
      <c r="BP110" s="345"/>
      <c r="BQ110" s="345"/>
      <c r="BR110" s="347"/>
      <c r="BS110" s="345"/>
      <c r="BT110" s="345"/>
      <c r="BU110" s="345"/>
      <c r="BV110" s="345"/>
      <c r="BW110" s="345"/>
      <c r="BX110" s="345"/>
      <c r="BY110" s="345"/>
      <c r="BZ110" s="345"/>
      <c r="CA110" s="345"/>
      <c r="CB110" s="345"/>
      <c r="CC110" s="345"/>
      <c r="CD110" s="347"/>
      <c r="CE110" s="345"/>
      <c r="CF110" s="345"/>
      <c r="CG110" s="345"/>
      <c r="CH110" s="345"/>
      <c r="CI110" s="345"/>
      <c r="CJ110" s="345"/>
      <c r="CK110" s="345"/>
      <c r="CL110" s="345"/>
      <c r="CM110" s="345"/>
      <c r="CN110" s="345"/>
      <c r="CO110" s="345"/>
      <c r="CP110" s="347"/>
    </row>
    <row r="111" spans="3:94" outlineLevel="1">
      <c r="D111" s="234"/>
      <c r="E111" s="517" t="s">
        <v>153</v>
      </c>
      <c r="I111" s="405">
        <v>2000</v>
      </c>
      <c r="J111" s="518">
        <v>150</v>
      </c>
      <c r="K111" s="518">
        <v>150</v>
      </c>
      <c r="L111" s="518">
        <v>150</v>
      </c>
      <c r="M111" s="518">
        <v>20000</v>
      </c>
      <c r="N111" s="518">
        <v>20000</v>
      </c>
      <c r="P111" s="280">
        <f t="shared" ref="P111:U117" si="238">SUMIF($11:$11,P$10,111:111)</f>
        <v>0</v>
      </c>
      <c r="Q111" s="281">
        <f t="shared" si="238"/>
        <v>1800</v>
      </c>
      <c r="R111" s="281">
        <f t="shared" si="238"/>
        <v>1800</v>
      </c>
      <c r="S111" s="281">
        <f t="shared" si="238"/>
        <v>1800</v>
      </c>
      <c r="T111" s="281">
        <f t="shared" si="238"/>
        <v>240000</v>
      </c>
      <c r="U111" s="281">
        <f t="shared" si="238"/>
        <v>240000</v>
      </c>
      <c r="V111" s="297"/>
      <c r="W111" s="411"/>
      <c r="X111" s="411"/>
      <c r="Y111" s="411"/>
      <c r="Z111" s="411"/>
      <c r="AA111" s="411"/>
      <c r="AB111" s="411"/>
      <c r="AC111" s="411"/>
      <c r="AD111" s="411"/>
      <c r="AE111" s="411"/>
      <c r="AF111" s="411"/>
      <c r="AG111" s="411"/>
      <c r="AH111" s="411"/>
      <c r="AI111" s="362">
        <f t="shared" ref="AI111:AT115" si="239">$J111</f>
        <v>150</v>
      </c>
      <c r="AJ111" s="363">
        <f t="shared" si="239"/>
        <v>150</v>
      </c>
      <c r="AK111" s="363">
        <f t="shared" si="239"/>
        <v>150</v>
      </c>
      <c r="AL111" s="363">
        <f t="shared" si="239"/>
        <v>150</v>
      </c>
      <c r="AM111" s="363">
        <f t="shared" si="239"/>
        <v>150</v>
      </c>
      <c r="AN111" s="363">
        <f t="shared" si="239"/>
        <v>150</v>
      </c>
      <c r="AO111" s="363">
        <f t="shared" si="239"/>
        <v>150</v>
      </c>
      <c r="AP111" s="363">
        <f t="shared" si="239"/>
        <v>150</v>
      </c>
      <c r="AQ111" s="363">
        <f t="shared" si="239"/>
        <v>150</v>
      </c>
      <c r="AR111" s="363">
        <f t="shared" si="239"/>
        <v>150</v>
      </c>
      <c r="AS111" s="363">
        <f t="shared" si="239"/>
        <v>150</v>
      </c>
      <c r="AT111" s="364">
        <f t="shared" si="239"/>
        <v>150</v>
      </c>
      <c r="AU111" s="363">
        <f t="shared" ref="AU111:BF115" si="240">$K111</f>
        <v>150</v>
      </c>
      <c r="AV111" s="363">
        <f t="shared" si="240"/>
        <v>150</v>
      </c>
      <c r="AW111" s="363">
        <f t="shared" si="240"/>
        <v>150</v>
      </c>
      <c r="AX111" s="363">
        <f t="shared" si="240"/>
        <v>150</v>
      </c>
      <c r="AY111" s="363">
        <f t="shared" si="240"/>
        <v>150</v>
      </c>
      <c r="AZ111" s="363">
        <f t="shared" si="240"/>
        <v>150</v>
      </c>
      <c r="BA111" s="363">
        <f t="shared" si="240"/>
        <v>150</v>
      </c>
      <c r="BB111" s="363">
        <f t="shared" si="240"/>
        <v>150</v>
      </c>
      <c r="BC111" s="363">
        <f t="shared" si="240"/>
        <v>150</v>
      </c>
      <c r="BD111" s="363">
        <f t="shared" si="240"/>
        <v>150</v>
      </c>
      <c r="BE111" s="363">
        <f t="shared" si="240"/>
        <v>150</v>
      </c>
      <c r="BF111" s="364">
        <f t="shared" si="240"/>
        <v>150</v>
      </c>
      <c r="BG111" s="363">
        <f t="shared" ref="BG111:BR115" si="241">$L111</f>
        <v>150</v>
      </c>
      <c r="BH111" s="363">
        <f t="shared" si="241"/>
        <v>150</v>
      </c>
      <c r="BI111" s="363">
        <f t="shared" si="241"/>
        <v>150</v>
      </c>
      <c r="BJ111" s="363">
        <f t="shared" si="241"/>
        <v>150</v>
      </c>
      <c r="BK111" s="363">
        <f t="shared" si="241"/>
        <v>150</v>
      </c>
      <c r="BL111" s="363">
        <f t="shared" si="241"/>
        <v>150</v>
      </c>
      <c r="BM111" s="363">
        <f t="shared" si="241"/>
        <v>150</v>
      </c>
      <c r="BN111" s="363">
        <f t="shared" si="241"/>
        <v>150</v>
      </c>
      <c r="BO111" s="363">
        <f t="shared" si="241"/>
        <v>150</v>
      </c>
      <c r="BP111" s="363">
        <f t="shared" si="241"/>
        <v>150</v>
      </c>
      <c r="BQ111" s="363">
        <f t="shared" si="241"/>
        <v>150</v>
      </c>
      <c r="BR111" s="364">
        <f t="shared" si="241"/>
        <v>150</v>
      </c>
      <c r="BS111" s="363">
        <f t="shared" ref="BS111:CD115" si="242">$M111</f>
        <v>20000</v>
      </c>
      <c r="BT111" s="363">
        <f t="shared" si="242"/>
        <v>20000</v>
      </c>
      <c r="BU111" s="363">
        <f t="shared" si="242"/>
        <v>20000</v>
      </c>
      <c r="BV111" s="363">
        <f t="shared" si="242"/>
        <v>20000</v>
      </c>
      <c r="BW111" s="363">
        <f t="shared" si="242"/>
        <v>20000</v>
      </c>
      <c r="BX111" s="363">
        <f t="shared" si="242"/>
        <v>20000</v>
      </c>
      <c r="BY111" s="363">
        <f t="shared" si="242"/>
        <v>20000</v>
      </c>
      <c r="BZ111" s="363">
        <f t="shared" si="242"/>
        <v>20000</v>
      </c>
      <c r="CA111" s="363">
        <f t="shared" si="242"/>
        <v>20000</v>
      </c>
      <c r="CB111" s="363">
        <f t="shared" si="242"/>
        <v>20000</v>
      </c>
      <c r="CC111" s="363">
        <f t="shared" si="242"/>
        <v>20000</v>
      </c>
      <c r="CD111" s="364">
        <f t="shared" si="242"/>
        <v>20000</v>
      </c>
      <c r="CE111" s="363">
        <f t="shared" ref="CE111:CP115" si="243">$N111</f>
        <v>20000</v>
      </c>
      <c r="CF111" s="363">
        <f t="shared" si="243"/>
        <v>20000</v>
      </c>
      <c r="CG111" s="363">
        <f t="shared" si="243"/>
        <v>20000</v>
      </c>
      <c r="CH111" s="363">
        <f t="shared" si="243"/>
        <v>20000</v>
      </c>
      <c r="CI111" s="363">
        <f t="shared" si="243"/>
        <v>20000</v>
      </c>
      <c r="CJ111" s="363">
        <f t="shared" si="243"/>
        <v>20000</v>
      </c>
      <c r="CK111" s="363">
        <f t="shared" si="243"/>
        <v>20000</v>
      </c>
      <c r="CL111" s="363">
        <f t="shared" si="243"/>
        <v>20000</v>
      </c>
      <c r="CM111" s="363">
        <f t="shared" si="243"/>
        <v>20000</v>
      </c>
      <c r="CN111" s="363">
        <f t="shared" si="243"/>
        <v>20000</v>
      </c>
      <c r="CO111" s="363">
        <f t="shared" si="243"/>
        <v>20000</v>
      </c>
      <c r="CP111" s="364">
        <f t="shared" si="243"/>
        <v>20000</v>
      </c>
    </row>
    <row r="112" spans="3:94" outlineLevel="1">
      <c r="D112" s="234"/>
      <c r="E112" s="517" t="s">
        <v>154</v>
      </c>
      <c r="I112" s="405">
        <v>5000</v>
      </c>
      <c r="J112" s="518">
        <v>150</v>
      </c>
      <c r="K112" s="518">
        <v>150</v>
      </c>
      <c r="L112" s="518">
        <v>150</v>
      </c>
      <c r="M112" s="518">
        <v>20000</v>
      </c>
      <c r="N112" s="518">
        <v>20000</v>
      </c>
      <c r="P112" s="280">
        <f t="shared" si="238"/>
        <v>0</v>
      </c>
      <c r="Q112" s="281">
        <f t="shared" si="238"/>
        <v>1800</v>
      </c>
      <c r="R112" s="281">
        <f t="shared" si="238"/>
        <v>1800</v>
      </c>
      <c r="S112" s="281">
        <f t="shared" si="238"/>
        <v>1800</v>
      </c>
      <c r="T112" s="281">
        <f t="shared" si="238"/>
        <v>240000</v>
      </c>
      <c r="U112" s="281">
        <f t="shared" si="238"/>
        <v>240000</v>
      </c>
      <c r="V112" s="297"/>
      <c r="W112" s="411"/>
      <c r="X112" s="411"/>
      <c r="Y112" s="411"/>
      <c r="Z112" s="411"/>
      <c r="AA112" s="411"/>
      <c r="AB112" s="411"/>
      <c r="AC112" s="411"/>
      <c r="AD112" s="411"/>
      <c r="AE112" s="411"/>
      <c r="AF112" s="411"/>
      <c r="AG112" s="411"/>
      <c r="AH112" s="411"/>
      <c r="AI112" s="362">
        <f t="shared" si="239"/>
        <v>150</v>
      </c>
      <c r="AJ112" s="363">
        <f t="shared" si="239"/>
        <v>150</v>
      </c>
      <c r="AK112" s="363">
        <f t="shared" si="239"/>
        <v>150</v>
      </c>
      <c r="AL112" s="363">
        <f t="shared" si="239"/>
        <v>150</v>
      </c>
      <c r="AM112" s="363">
        <f t="shared" si="239"/>
        <v>150</v>
      </c>
      <c r="AN112" s="363">
        <f t="shared" si="239"/>
        <v>150</v>
      </c>
      <c r="AO112" s="363">
        <f t="shared" si="239"/>
        <v>150</v>
      </c>
      <c r="AP112" s="363">
        <f t="shared" si="239"/>
        <v>150</v>
      </c>
      <c r="AQ112" s="363">
        <f t="shared" si="239"/>
        <v>150</v>
      </c>
      <c r="AR112" s="363">
        <f t="shared" si="239"/>
        <v>150</v>
      </c>
      <c r="AS112" s="363">
        <f>$J112</f>
        <v>150</v>
      </c>
      <c r="AT112" s="364">
        <f t="shared" si="239"/>
        <v>150</v>
      </c>
      <c r="AU112" s="363">
        <f t="shared" si="240"/>
        <v>150</v>
      </c>
      <c r="AV112" s="363">
        <f t="shared" si="240"/>
        <v>150</v>
      </c>
      <c r="AW112" s="363">
        <f t="shared" si="240"/>
        <v>150</v>
      </c>
      <c r="AX112" s="363">
        <f t="shared" si="240"/>
        <v>150</v>
      </c>
      <c r="AY112" s="363">
        <f t="shared" si="240"/>
        <v>150</v>
      </c>
      <c r="AZ112" s="363">
        <f t="shared" si="240"/>
        <v>150</v>
      </c>
      <c r="BA112" s="363">
        <f t="shared" si="240"/>
        <v>150</v>
      </c>
      <c r="BB112" s="363">
        <f t="shared" si="240"/>
        <v>150</v>
      </c>
      <c r="BC112" s="363">
        <f t="shared" si="240"/>
        <v>150</v>
      </c>
      <c r="BD112" s="363">
        <f t="shared" si="240"/>
        <v>150</v>
      </c>
      <c r="BE112" s="363">
        <f t="shared" si="240"/>
        <v>150</v>
      </c>
      <c r="BF112" s="364">
        <f t="shared" si="240"/>
        <v>150</v>
      </c>
      <c r="BG112" s="363">
        <f t="shared" si="241"/>
        <v>150</v>
      </c>
      <c r="BH112" s="363">
        <f t="shared" si="241"/>
        <v>150</v>
      </c>
      <c r="BI112" s="363">
        <f t="shared" si="241"/>
        <v>150</v>
      </c>
      <c r="BJ112" s="363">
        <f t="shared" si="241"/>
        <v>150</v>
      </c>
      <c r="BK112" s="363">
        <f t="shared" si="241"/>
        <v>150</v>
      </c>
      <c r="BL112" s="363">
        <f t="shared" si="241"/>
        <v>150</v>
      </c>
      <c r="BM112" s="363">
        <f t="shared" si="241"/>
        <v>150</v>
      </c>
      <c r="BN112" s="363">
        <f t="shared" si="241"/>
        <v>150</v>
      </c>
      <c r="BO112" s="363">
        <f t="shared" si="241"/>
        <v>150</v>
      </c>
      <c r="BP112" s="363">
        <f t="shared" si="241"/>
        <v>150</v>
      </c>
      <c r="BQ112" s="363">
        <f t="shared" si="241"/>
        <v>150</v>
      </c>
      <c r="BR112" s="364">
        <f t="shared" si="241"/>
        <v>150</v>
      </c>
      <c r="BS112" s="363">
        <f t="shared" si="242"/>
        <v>20000</v>
      </c>
      <c r="BT112" s="363">
        <f t="shared" si="242"/>
        <v>20000</v>
      </c>
      <c r="BU112" s="363">
        <f t="shared" si="242"/>
        <v>20000</v>
      </c>
      <c r="BV112" s="363">
        <f t="shared" si="242"/>
        <v>20000</v>
      </c>
      <c r="BW112" s="363">
        <f t="shared" si="242"/>
        <v>20000</v>
      </c>
      <c r="BX112" s="363">
        <f t="shared" si="242"/>
        <v>20000</v>
      </c>
      <c r="BY112" s="363">
        <f t="shared" si="242"/>
        <v>20000</v>
      </c>
      <c r="BZ112" s="363">
        <f t="shared" si="242"/>
        <v>20000</v>
      </c>
      <c r="CA112" s="363">
        <f t="shared" si="242"/>
        <v>20000</v>
      </c>
      <c r="CB112" s="363">
        <f t="shared" si="242"/>
        <v>20000</v>
      </c>
      <c r="CC112" s="363">
        <f t="shared" si="242"/>
        <v>20000</v>
      </c>
      <c r="CD112" s="364">
        <f t="shared" si="242"/>
        <v>20000</v>
      </c>
      <c r="CE112" s="363">
        <f t="shared" si="243"/>
        <v>20000</v>
      </c>
      <c r="CF112" s="363">
        <f t="shared" si="243"/>
        <v>20000</v>
      </c>
      <c r="CG112" s="363">
        <f t="shared" si="243"/>
        <v>20000</v>
      </c>
      <c r="CH112" s="363">
        <f t="shared" si="243"/>
        <v>20000</v>
      </c>
      <c r="CI112" s="363">
        <f t="shared" si="243"/>
        <v>20000</v>
      </c>
      <c r="CJ112" s="363">
        <f t="shared" si="243"/>
        <v>20000</v>
      </c>
      <c r="CK112" s="363">
        <f t="shared" si="243"/>
        <v>20000</v>
      </c>
      <c r="CL112" s="363">
        <f t="shared" si="243"/>
        <v>20000</v>
      </c>
      <c r="CM112" s="363">
        <f t="shared" si="243"/>
        <v>20000</v>
      </c>
      <c r="CN112" s="363">
        <f t="shared" si="243"/>
        <v>20000</v>
      </c>
      <c r="CO112" s="363">
        <f t="shared" si="243"/>
        <v>20000</v>
      </c>
      <c r="CP112" s="364">
        <f t="shared" si="243"/>
        <v>20000</v>
      </c>
    </row>
    <row r="113" spans="3:94" outlineLevel="1">
      <c r="D113" s="234"/>
      <c r="E113" s="517" t="s">
        <v>200</v>
      </c>
      <c r="I113" s="405"/>
      <c r="J113" s="518">
        <v>0</v>
      </c>
      <c r="K113" s="518"/>
      <c r="L113" s="518"/>
      <c r="M113" s="518"/>
      <c r="N113" s="518"/>
      <c r="P113" s="280">
        <f t="shared" si="238"/>
        <v>0</v>
      </c>
      <c r="Q113" s="281">
        <f t="shared" si="238"/>
        <v>0</v>
      </c>
      <c r="R113" s="281">
        <f t="shared" si="238"/>
        <v>0</v>
      </c>
      <c r="S113" s="281">
        <f t="shared" si="238"/>
        <v>0</v>
      </c>
      <c r="T113" s="281">
        <f t="shared" si="238"/>
        <v>0</v>
      </c>
      <c r="U113" s="281">
        <f t="shared" si="238"/>
        <v>0</v>
      </c>
      <c r="V113" s="297"/>
      <c r="W113" s="411"/>
      <c r="X113" s="411"/>
      <c r="Y113" s="411"/>
      <c r="Z113" s="411"/>
      <c r="AA113" s="411"/>
      <c r="AB113" s="411"/>
      <c r="AC113" s="411"/>
      <c r="AD113" s="411"/>
      <c r="AE113" s="411"/>
      <c r="AF113" s="411"/>
      <c r="AG113" s="411"/>
      <c r="AH113" s="411"/>
      <c r="AI113" s="362">
        <f t="shared" si="239"/>
        <v>0</v>
      </c>
      <c r="AJ113" s="363">
        <f t="shared" si="239"/>
        <v>0</v>
      </c>
      <c r="AK113" s="363">
        <f t="shared" si="239"/>
        <v>0</v>
      </c>
      <c r="AL113" s="363">
        <f t="shared" si="239"/>
        <v>0</v>
      </c>
      <c r="AM113" s="363">
        <f t="shared" si="239"/>
        <v>0</v>
      </c>
      <c r="AN113" s="363">
        <f t="shared" si="239"/>
        <v>0</v>
      </c>
      <c r="AO113" s="363">
        <f t="shared" si="239"/>
        <v>0</v>
      </c>
      <c r="AP113" s="363">
        <f t="shared" si="239"/>
        <v>0</v>
      </c>
      <c r="AQ113" s="363">
        <f t="shared" si="239"/>
        <v>0</v>
      </c>
      <c r="AR113" s="363">
        <f t="shared" si="239"/>
        <v>0</v>
      </c>
      <c r="AS113" s="363">
        <f t="shared" si="239"/>
        <v>0</v>
      </c>
      <c r="AT113" s="364">
        <f t="shared" si="239"/>
        <v>0</v>
      </c>
      <c r="AU113" s="363">
        <f t="shared" si="240"/>
        <v>0</v>
      </c>
      <c r="AV113" s="363">
        <f t="shared" si="240"/>
        <v>0</v>
      </c>
      <c r="AW113" s="363">
        <f t="shared" si="240"/>
        <v>0</v>
      </c>
      <c r="AX113" s="363">
        <f t="shared" si="240"/>
        <v>0</v>
      </c>
      <c r="AY113" s="363">
        <f t="shared" si="240"/>
        <v>0</v>
      </c>
      <c r="AZ113" s="363">
        <f t="shared" si="240"/>
        <v>0</v>
      </c>
      <c r="BA113" s="363">
        <f t="shared" si="240"/>
        <v>0</v>
      </c>
      <c r="BB113" s="363">
        <f t="shared" si="240"/>
        <v>0</v>
      </c>
      <c r="BC113" s="363">
        <f t="shared" si="240"/>
        <v>0</v>
      </c>
      <c r="BD113" s="363">
        <f t="shared" si="240"/>
        <v>0</v>
      </c>
      <c r="BE113" s="363">
        <f t="shared" si="240"/>
        <v>0</v>
      </c>
      <c r="BF113" s="364">
        <f t="shared" si="240"/>
        <v>0</v>
      </c>
      <c r="BG113" s="363">
        <f t="shared" si="241"/>
        <v>0</v>
      </c>
      <c r="BH113" s="363">
        <f t="shared" si="241"/>
        <v>0</v>
      </c>
      <c r="BI113" s="363">
        <f t="shared" si="241"/>
        <v>0</v>
      </c>
      <c r="BJ113" s="363">
        <f t="shared" si="241"/>
        <v>0</v>
      </c>
      <c r="BK113" s="363">
        <f t="shared" si="241"/>
        <v>0</v>
      </c>
      <c r="BL113" s="363">
        <f t="shared" si="241"/>
        <v>0</v>
      </c>
      <c r="BM113" s="363">
        <f t="shared" si="241"/>
        <v>0</v>
      </c>
      <c r="BN113" s="363">
        <f t="shared" si="241"/>
        <v>0</v>
      </c>
      <c r="BO113" s="363">
        <f t="shared" si="241"/>
        <v>0</v>
      </c>
      <c r="BP113" s="363">
        <f t="shared" si="241"/>
        <v>0</v>
      </c>
      <c r="BQ113" s="363">
        <f t="shared" si="241"/>
        <v>0</v>
      </c>
      <c r="BR113" s="364">
        <f t="shared" si="241"/>
        <v>0</v>
      </c>
      <c r="BS113" s="363">
        <f t="shared" si="242"/>
        <v>0</v>
      </c>
      <c r="BT113" s="363">
        <f t="shared" si="242"/>
        <v>0</v>
      </c>
      <c r="BU113" s="363">
        <f t="shared" si="242"/>
        <v>0</v>
      </c>
      <c r="BV113" s="363">
        <f t="shared" si="242"/>
        <v>0</v>
      </c>
      <c r="BW113" s="363">
        <f t="shared" si="242"/>
        <v>0</v>
      </c>
      <c r="BX113" s="363">
        <f t="shared" si="242"/>
        <v>0</v>
      </c>
      <c r="BY113" s="363">
        <f t="shared" si="242"/>
        <v>0</v>
      </c>
      <c r="BZ113" s="363">
        <f t="shared" si="242"/>
        <v>0</v>
      </c>
      <c r="CA113" s="363">
        <f t="shared" si="242"/>
        <v>0</v>
      </c>
      <c r="CB113" s="363">
        <f t="shared" si="242"/>
        <v>0</v>
      </c>
      <c r="CC113" s="363">
        <f t="shared" si="242"/>
        <v>0</v>
      </c>
      <c r="CD113" s="364">
        <f t="shared" si="242"/>
        <v>0</v>
      </c>
      <c r="CE113" s="363">
        <f t="shared" si="243"/>
        <v>0</v>
      </c>
      <c r="CF113" s="363">
        <f t="shared" si="243"/>
        <v>0</v>
      </c>
      <c r="CG113" s="363">
        <f t="shared" si="243"/>
        <v>0</v>
      </c>
      <c r="CH113" s="363">
        <f t="shared" si="243"/>
        <v>0</v>
      </c>
      <c r="CI113" s="363">
        <f t="shared" si="243"/>
        <v>0</v>
      </c>
      <c r="CJ113" s="363">
        <f t="shared" si="243"/>
        <v>0</v>
      </c>
      <c r="CK113" s="363">
        <f t="shared" si="243"/>
        <v>0</v>
      </c>
      <c r="CL113" s="363">
        <f t="shared" si="243"/>
        <v>0</v>
      </c>
      <c r="CM113" s="363">
        <f t="shared" si="243"/>
        <v>0</v>
      </c>
      <c r="CN113" s="363">
        <f t="shared" si="243"/>
        <v>0</v>
      </c>
      <c r="CO113" s="363">
        <f t="shared" si="243"/>
        <v>0</v>
      </c>
      <c r="CP113" s="364">
        <f t="shared" si="243"/>
        <v>0</v>
      </c>
    </row>
    <row r="114" spans="3:94" outlineLevel="1">
      <c r="D114" s="234"/>
      <c r="E114" s="517" t="s">
        <v>201</v>
      </c>
      <c r="I114" s="405"/>
      <c r="J114" s="518"/>
      <c r="K114" s="518"/>
      <c r="L114" s="518"/>
      <c r="M114" s="518"/>
      <c r="N114" s="518"/>
      <c r="P114" s="280">
        <f t="shared" si="238"/>
        <v>0</v>
      </c>
      <c r="Q114" s="281">
        <f t="shared" si="238"/>
        <v>0</v>
      </c>
      <c r="R114" s="281">
        <f t="shared" si="238"/>
        <v>0</v>
      </c>
      <c r="S114" s="281">
        <f t="shared" si="238"/>
        <v>0</v>
      </c>
      <c r="T114" s="281">
        <f t="shared" si="238"/>
        <v>0</v>
      </c>
      <c r="U114" s="281">
        <f t="shared" si="238"/>
        <v>0</v>
      </c>
      <c r="V114" s="297"/>
      <c r="W114" s="411"/>
      <c r="X114" s="411"/>
      <c r="Y114" s="411"/>
      <c r="Z114" s="411"/>
      <c r="AA114" s="411"/>
      <c r="AB114" s="411"/>
      <c r="AC114" s="411"/>
      <c r="AD114" s="411"/>
      <c r="AE114" s="411"/>
      <c r="AF114" s="411"/>
      <c r="AG114" s="411"/>
      <c r="AH114" s="411"/>
      <c r="AI114" s="362">
        <f t="shared" si="239"/>
        <v>0</v>
      </c>
      <c r="AJ114" s="363">
        <f t="shared" si="239"/>
        <v>0</v>
      </c>
      <c r="AK114" s="363">
        <f t="shared" si="239"/>
        <v>0</v>
      </c>
      <c r="AL114" s="363">
        <f t="shared" si="239"/>
        <v>0</v>
      </c>
      <c r="AM114" s="363">
        <f t="shared" si="239"/>
        <v>0</v>
      </c>
      <c r="AN114" s="363">
        <f t="shared" si="239"/>
        <v>0</v>
      </c>
      <c r="AO114" s="363">
        <f t="shared" si="239"/>
        <v>0</v>
      </c>
      <c r="AP114" s="363">
        <f t="shared" si="239"/>
        <v>0</v>
      </c>
      <c r="AQ114" s="363">
        <f t="shared" si="239"/>
        <v>0</v>
      </c>
      <c r="AR114" s="363">
        <f t="shared" si="239"/>
        <v>0</v>
      </c>
      <c r="AS114" s="363">
        <f t="shared" si="239"/>
        <v>0</v>
      </c>
      <c r="AT114" s="364">
        <f t="shared" si="239"/>
        <v>0</v>
      </c>
      <c r="AU114" s="363">
        <f t="shared" si="240"/>
        <v>0</v>
      </c>
      <c r="AV114" s="363">
        <f t="shared" si="240"/>
        <v>0</v>
      </c>
      <c r="AW114" s="363">
        <f t="shared" si="240"/>
        <v>0</v>
      </c>
      <c r="AX114" s="363">
        <f t="shared" si="240"/>
        <v>0</v>
      </c>
      <c r="AY114" s="363">
        <f t="shared" si="240"/>
        <v>0</v>
      </c>
      <c r="AZ114" s="363">
        <f t="shared" si="240"/>
        <v>0</v>
      </c>
      <c r="BA114" s="363">
        <f t="shared" si="240"/>
        <v>0</v>
      </c>
      <c r="BB114" s="363">
        <f t="shared" si="240"/>
        <v>0</v>
      </c>
      <c r="BC114" s="363">
        <f t="shared" si="240"/>
        <v>0</v>
      </c>
      <c r="BD114" s="363">
        <f t="shared" si="240"/>
        <v>0</v>
      </c>
      <c r="BE114" s="363">
        <f t="shared" si="240"/>
        <v>0</v>
      </c>
      <c r="BF114" s="364">
        <f t="shared" si="240"/>
        <v>0</v>
      </c>
      <c r="BG114" s="363">
        <f t="shared" si="241"/>
        <v>0</v>
      </c>
      <c r="BH114" s="363">
        <f t="shared" si="241"/>
        <v>0</v>
      </c>
      <c r="BI114" s="363">
        <f t="shared" si="241"/>
        <v>0</v>
      </c>
      <c r="BJ114" s="363">
        <f t="shared" si="241"/>
        <v>0</v>
      </c>
      <c r="BK114" s="363">
        <f t="shared" si="241"/>
        <v>0</v>
      </c>
      <c r="BL114" s="363">
        <f t="shared" si="241"/>
        <v>0</v>
      </c>
      <c r="BM114" s="363">
        <f t="shared" si="241"/>
        <v>0</v>
      </c>
      <c r="BN114" s="363">
        <f t="shared" si="241"/>
        <v>0</v>
      </c>
      <c r="BO114" s="363">
        <f t="shared" si="241"/>
        <v>0</v>
      </c>
      <c r="BP114" s="363">
        <f t="shared" si="241"/>
        <v>0</v>
      </c>
      <c r="BQ114" s="363">
        <f t="shared" si="241"/>
        <v>0</v>
      </c>
      <c r="BR114" s="364">
        <f t="shared" si="241"/>
        <v>0</v>
      </c>
      <c r="BS114" s="363">
        <f t="shared" si="242"/>
        <v>0</v>
      </c>
      <c r="BT114" s="363">
        <f t="shared" si="242"/>
        <v>0</v>
      </c>
      <c r="BU114" s="363">
        <f t="shared" si="242"/>
        <v>0</v>
      </c>
      <c r="BV114" s="363">
        <f t="shared" si="242"/>
        <v>0</v>
      </c>
      <c r="BW114" s="363">
        <f t="shared" si="242"/>
        <v>0</v>
      </c>
      <c r="BX114" s="363">
        <f t="shared" si="242"/>
        <v>0</v>
      </c>
      <c r="BY114" s="363">
        <f t="shared" si="242"/>
        <v>0</v>
      </c>
      <c r="BZ114" s="363">
        <f t="shared" si="242"/>
        <v>0</v>
      </c>
      <c r="CA114" s="363">
        <f t="shared" si="242"/>
        <v>0</v>
      </c>
      <c r="CB114" s="363">
        <f t="shared" si="242"/>
        <v>0</v>
      </c>
      <c r="CC114" s="363">
        <f t="shared" si="242"/>
        <v>0</v>
      </c>
      <c r="CD114" s="364">
        <f t="shared" si="242"/>
        <v>0</v>
      </c>
      <c r="CE114" s="363">
        <f t="shared" si="243"/>
        <v>0</v>
      </c>
      <c r="CF114" s="363">
        <f t="shared" si="243"/>
        <v>0</v>
      </c>
      <c r="CG114" s="363">
        <f t="shared" si="243"/>
        <v>0</v>
      </c>
      <c r="CH114" s="363">
        <f t="shared" si="243"/>
        <v>0</v>
      </c>
      <c r="CI114" s="363">
        <f t="shared" si="243"/>
        <v>0</v>
      </c>
      <c r="CJ114" s="363">
        <f t="shared" si="243"/>
        <v>0</v>
      </c>
      <c r="CK114" s="363">
        <f t="shared" si="243"/>
        <v>0</v>
      </c>
      <c r="CL114" s="363">
        <f t="shared" si="243"/>
        <v>0</v>
      </c>
      <c r="CM114" s="363">
        <f t="shared" si="243"/>
        <v>0</v>
      </c>
      <c r="CN114" s="363">
        <f t="shared" si="243"/>
        <v>0</v>
      </c>
      <c r="CO114" s="363">
        <f t="shared" si="243"/>
        <v>0</v>
      </c>
      <c r="CP114" s="364">
        <f t="shared" si="243"/>
        <v>0</v>
      </c>
    </row>
    <row r="115" spans="3:94" outlineLevel="1">
      <c r="D115" s="234"/>
      <c r="E115" s="517"/>
      <c r="I115" s="405"/>
      <c r="J115" s="518"/>
      <c r="K115" s="518"/>
      <c r="L115" s="518"/>
      <c r="M115" s="518"/>
      <c r="N115" s="518"/>
      <c r="P115" s="280">
        <f t="shared" si="238"/>
        <v>0</v>
      </c>
      <c r="Q115" s="281">
        <f t="shared" si="238"/>
        <v>0</v>
      </c>
      <c r="R115" s="281">
        <f t="shared" si="238"/>
        <v>0</v>
      </c>
      <c r="S115" s="281">
        <f t="shared" si="238"/>
        <v>0</v>
      </c>
      <c r="T115" s="281">
        <f t="shared" si="238"/>
        <v>0</v>
      </c>
      <c r="U115" s="281">
        <f t="shared" si="238"/>
        <v>0</v>
      </c>
      <c r="V115" s="297"/>
      <c r="W115" s="411"/>
      <c r="X115" s="411"/>
      <c r="Y115" s="411"/>
      <c r="Z115" s="411"/>
      <c r="AA115" s="411"/>
      <c r="AB115" s="411"/>
      <c r="AC115" s="411"/>
      <c r="AD115" s="411"/>
      <c r="AE115" s="411"/>
      <c r="AF115" s="411"/>
      <c r="AG115" s="411"/>
      <c r="AH115" s="411"/>
      <c r="AI115" s="362">
        <f t="shared" si="239"/>
        <v>0</v>
      </c>
      <c r="AJ115" s="363">
        <f t="shared" si="239"/>
        <v>0</v>
      </c>
      <c r="AK115" s="363">
        <f t="shared" si="239"/>
        <v>0</v>
      </c>
      <c r="AL115" s="363">
        <f t="shared" si="239"/>
        <v>0</v>
      </c>
      <c r="AM115" s="363">
        <f t="shared" si="239"/>
        <v>0</v>
      </c>
      <c r="AN115" s="363">
        <f t="shared" si="239"/>
        <v>0</v>
      </c>
      <c r="AO115" s="363">
        <f t="shared" si="239"/>
        <v>0</v>
      </c>
      <c r="AP115" s="363">
        <f t="shared" si="239"/>
        <v>0</v>
      </c>
      <c r="AQ115" s="363">
        <f t="shared" si="239"/>
        <v>0</v>
      </c>
      <c r="AR115" s="363">
        <f t="shared" si="239"/>
        <v>0</v>
      </c>
      <c r="AS115" s="363">
        <f t="shared" si="239"/>
        <v>0</v>
      </c>
      <c r="AT115" s="364">
        <f t="shared" si="239"/>
        <v>0</v>
      </c>
      <c r="AU115" s="363">
        <f t="shared" si="240"/>
        <v>0</v>
      </c>
      <c r="AV115" s="363">
        <f t="shared" si="240"/>
        <v>0</v>
      </c>
      <c r="AW115" s="363">
        <f t="shared" si="240"/>
        <v>0</v>
      </c>
      <c r="AX115" s="363">
        <f t="shared" si="240"/>
        <v>0</v>
      </c>
      <c r="AY115" s="363">
        <f t="shared" si="240"/>
        <v>0</v>
      </c>
      <c r="AZ115" s="363">
        <f t="shared" si="240"/>
        <v>0</v>
      </c>
      <c r="BA115" s="363">
        <f t="shared" si="240"/>
        <v>0</v>
      </c>
      <c r="BB115" s="363">
        <f t="shared" si="240"/>
        <v>0</v>
      </c>
      <c r="BC115" s="363">
        <f t="shared" si="240"/>
        <v>0</v>
      </c>
      <c r="BD115" s="363">
        <f t="shared" si="240"/>
        <v>0</v>
      </c>
      <c r="BE115" s="363">
        <f t="shared" si="240"/>
        <v>0</v>
      </c>
      <c r="BF115" s="364">
        <f t="shared" si="240"/>
        <v>0</v>
      </c>
      <c r="BG115" s="363">
        <f t="shared" si="241"/>
        <v>0</v>
      </c>
      <c r="BH115" s="363">
        <f t="shared" si="241"/>
        <v>0</v>
      </c>
      <c r="BI115" s="363">
        <f t="shared" si="241"/>
        <v>0</v>
      </c>
      <c r="BJ115" s="363">
        <f t="shared" si="241"/>
        <v>0</v>
      </c>
      <c r="BK115" s="363">
        <f t="shared" si="241"/>
        <v>0</v>
      </c>
      <c r="BL115" s="363">
        <f t="shared" si="241"/>
        <v>0</v>
      </c>
      <c r="BM115" s="363">
        <f t="shared" si="241"/>
        <v>0</v>
      </c>
      <c r="BN115" s="363">
        <f t="shared" si="241"/>
        <v>0</v>
      </c>
      <c r="BO115" s="363">
        <f t="shared" si="241"/>
        <v>0</v>
      </c>
      <c r="BP115" s="363">
        <f t="shared" si="241"/>
        <v>0</v>
      </c>
      <c r="BQ115" s="363">
        <f t="shared" si="241"/>
        <v>0</v>
      </c>
      <c r="BR115" s="364">
        <f t="shared" si="241"/>
        <v>0</v>
      </c>
      <c r="BS115" s="363">
        <f t="shared" si="242"/>
        <v>0</v>
      </c>
      <c r="BT115" s="363">
        <f t="shared" si="242"/>
        <v>0</v>
      </c>
      <c r="BU115" s="363">
        <f t="shared" si="242"/>
        <v>0</v>
      </c>
      <c r="BV115" s="363">
        <f t="shared" si="242"/>
        <v>0</v>
      </c>
      <c r="BW115" s="363">
        <f t="shared" si="242"/>
        <v>0</v>
      </c>
      <c r="BX115" s="363">
        <f t="shared" si="242"/>
        <v>0</v>
      </c>
      <c r="BY115" s="363">
        <f t="shared" si="242"/>
        <v>0</v>
      </c>
      <c r="BZ115" s="363">
        <f t="shared" si="242"/>
        <v>0</v>
      </c>
      <c r="CA115" s="363">
        <f t="shared" si="242"/>
        <v>0</v>
      </c>
      <c r="CB115" s="363">
        <f t="shared" si="242"/>
        <v>0</v>
      </c>
      <c r="CC115" s="363">
        <f t="shared" si="242"/>
        <v>0</v>
      </c>
      <c r="CD115" s="364">
        <f t="shared" si="242"/>
        <v>0</v>
      </c>
      <c r="CE115" s="363">
        <f t="shared" si="243"/>
        <v>0</v>
      </c>
      <c r="CF115" s="363">
        <f t="shared" si="243"/>
        <v>0</v>
      </c>
      <c r="CG115" s="363">
        <f t="shared" si="243"/>
        <v>0</v>
      </c>
      <c r="CH115" s="363">
        <f t="shared" si="243"/>
        <v>0</v>
      </c>
      <c r="CI115" s="363">
        <f t="shared" si="243"/>
        <v>0</v>
      </c>
      <c r="CJ115" s="363">
        <f t="shared" si="243"/>
        <v>0</v>
      </c>
      <c r="CK115" s="363">
        <f t="shared" si="243"/>
        <v>0</v>
      </c>
      <c r="CL115" s="363">
        <f t="shared" si="243"/>
        <v>0</v>
      </c>
      <c r="CM115" s="363">
        <f t="shared" si="243"/>
        <v>0</v>
      </c>
      <c r="CN115" s="363">
        <f t="shared" si="243"/>
        <v>0</v>
      </c>
      <c r="CO115" s="363">
        <f t="shared" si="243"/>
        <v>0</v>
      </c>
      <c r="CP115" s="364">
        <f t="shared" si="243"/>
        <v>0</v>
      </c>
    </row>
    <row r="116" spans="3:94" outlineLevel="1">
      <c r="D116" s="234"/>
      <c r="E116" s="425"/>
      <c r="I116" s="342"/>
      <c r="J116" s="240"/>
      <c r="K116" s="240"/>
      <c r="L116" s="240"/>
      <c r="M116" s="240"/>
      <c r="N116" s="240"/>
      <c r="P116" s="280">
        <f t="shared" si="238"/>
        <v>0</v>
      </c>
      <c r="Q116" s="281">
        <f t="shared" si="238"/>
        <v>0</v>
      </c>
      <c r="R116" s="281">
        <f t="shared" si="238"/>
        <v>0</v>
      </c>
      <c r="S116" s="281">
        <f t="shared" si="238"/>
        <v>0</v>
      </c>
      <c r="T116" s="281">
        <f t="shared" si="238"/>
        <v>0</v>
      </c>
      <c r="U116" s="281">
        <f t="shared" si="238"/>
        <v>0</v>
      </c>
      <c r="V116" s="297"/>
      <c r="W116" s="382"/>
      <c r="X116" s="382"/>
      <c r="Y116" s="382"/>
      <c r="Z116" s="382"/>
      <c r="AA116" s="280"/>
      <c r="AB116" s="280"/>
      <c r="AC116" s="280"/>
      <c r="AD116" s="280"/>
      <c r="AE116" s="280"/>
      <c r="AF116" s="280"/>
      <c r="AG116" s="280"/>
      <c r="AH116" s="280"/>
      <c r="AI116" s="383"/>
      <c r="AJ116" s="384"/>
      <c r="AK116" s="384"/>
      <c r="AL116" s="384"/>
      <c r="AM116" s="281">
        <f>-I116</f>
        <v>0</v>
      </c>
      <c r="AN116" s="281">
        <f>-I116</f>
        <v>0</v>
      </c>
      <c r="AO116" s="281">
        <f>-I116</f>
        <v>0</v>
      </c>
      <c r="AP116" s="281">
        <f>-I116</f>
        <v>0</v>
      </c>
      <c r="AQ116" s="281">
        <f>-I116</f>
        <v>0</v>
      </c>
      <c r="AR116" s="281">
        <f>-I116</f>
        <v>0</v>
      </c>
      <c r="AS116" s="281">
        <f>-I116</f>
        <v>0</v>
      </c>
      <c r="AT116" s="283">
        <f>-I116</f>
        <v>0</v>
      </c>
      <c r="AU116" s="281">
        <f>-J116</f>
        <v>0</v>
      </c>
      <c r="AV116" s="281">
        <f>-J116</f>
        <v>0</v>
      </c>
      <c r="AW116" s="281">
        <f>-J116</f>
        <v>0</v>
      </c>
      <c r="AX116" s="281">
        <f>-J116</f>
        <v>0</v>
      </c>
      <c r="AY116" s="281">
        <f>-J116</f>
        <v>0</v>
      </c>
      <c r="AZ116" s="281">
        <f>-J116</f>
        <v>0</v>
      </c>
      <c r="BA116" s="281">
        <f>-J116</f>
        <v>0</v>
      </c>
      <c r="BB116" s="281">
        <f>-J116</f>
        <v>0</v>
      </c>
      <c r="BC116" s="281">
        <f>-J116</f>
        <v>0</v>
      </c>
      <c r="BD116" s="281">
        <f>-J116</f>
        <v>0</v>
      </c>
      <c r="BE116" s="281">
        <f>-J116</f>
        <v>0</v>
      </c>
      <c r="BF116" s="283">
        <f>-J116</f>
        <v>0</v>
      </c>
      <c r="BG116" s="281">
        <f>-K116</f>
        <v>0</v>
      </c>
      <c r="BH116" s="281">
        <f>-K116</f>
        <v>0</v>
      </c>
      <c r="BI116" s="281">
        <f>-K116</f>
        <v>0</v>
      </c>
      <c r="BJ116" s="281">
        <f>-K116</f>
        <v>0</v>
      </c>
      <c r="BK116" s="281">
        <f>-K116</f>
        <v>0</v>
      </c>
      <c r="BL116" s="281">
        <f>-K116</f>
        <v>0</v>
      </c>
      <c r="BM116" s="281">
        <f>-K116</f>
        <v>0</v>
      </c>
      <c r="BN116" s="281">
        <f>-K116</f>
        <v>0</v>
      </c>
      <c r="BO116" s="281">
        <f>-K116</f>
        <v>0</v>
      </c>
      <c r="BP116" s="281">
        <f>-K116</f>
        <v>0</v>
      </c>
      <c r="BQ116" s="281">
        <f>-K116</f>
        <v>0</v>
      </c>
      <c r="BR116" s="283">
        <f>-K116</f>
        <v>0</v>
      </c>
      <c r="BS116" s="281">
        <f>-L116</f>
        <v>0</v>
      </c>
      <c r="BT116" s="281">
        <f>-L116</f>
        <v>0</v>
      </c>
      <c r="BU116" s="281">
        <f>-L116</f>
        <v>0</v>
      </c>
      <c r="BV116" s="281">
        <f>-L116</f>
        <v>0</v>
      </c>
      <c r="BW116" s="281">
        <f>-L116</f>
        <v>0</v>
      </c>
      <c r="BX116" s="281">
        <f>-L116</f>
        <v>0</v>
      </c>
      <c r="BY116" s="281">
        <f>-L116</f>
        <v>0</v>
      </c>
      <c r="BZ116" s="281">
        <f>-L116</f>
        <v>0</v>
      </c>
      <c r="CA116" s="281">
        <f>-L116</f>
        <v>0</v>
      </c>
      <c r="CB116" s="281">
        <f>-L116</f>
        <v>0</v>
      </c>
      <c r="CC116" s="281">
        <f>-L116</f>
        <v>0</v>
      </c>
      <c r="CD116" s="283">
        <f>-L116</f>
        <v>0</v>
      </c>
      <c r="CE116" s="281">
        <f>-M116</f>
        <v>0</v>
      </c>
      <c r="CF116" s="281">
        <f>-M116</f>
        <v>0</v>
      </c>
      <c r="CG116" s="281">
        <f>-M116</f>
        <v>0</v>
      </c>
      <c r="CH116" s="281">
        <f>-M116</f>
        <v>0</v>
      </c>
      <c r="CI116" s="281">
        <f>-M116</f>
        <v>0</v>
      </c>
      <c r="CJ116" s="281">
        <f>-M116</f>
        <v>0</v>
      </c>
      <c r="CK116" s="281">
        <f>-M116</f>
        <v>0</v>
      </c>
      <c r="CL116" s="281">
        <f>-M116</f>
        <v>0</v>
      </c>
      <c r="CM116" s="281">
        <f>-M116</f>
        <v>0</v>
      </c>
      <c r="CN116" s="281">
        <f>-M116</f>
        <v>0</v>
      </c>
      <c r="CO116" s="281">
        <f>-M116</f>
        <v>0</v>
      </c>
      <c r="CP116" s="283">
        <f>-M116</f>
        <v>0</v>
      </c>
    </row>
    <row r="117" spans="3:94" s="329" customFormat="1" outlineLevel="1">
      <c r="C117" s="234"/>
      <c r="D117" s="234"/>
      <c r="E117" s="426" t="s">
        <v>38</v>
      </c>
      <c r="F117" s="240"/>
      <c r="G117" s="240"/>
      <c r="H117" s="240"/>
      <c r="I117" s="342"/>
      <c r="J117" s="240"/>
      <c r="K117" s="240"/>
      <c r="L117" s="240"/>
      <c r="M117" s="240"/>
      <c r="N117" s="240"/>
      <c r="P117" s="344">
        <f t="shared" si="238"/>
        <v>0</v>
      </c>
      <c r="Q117" s="345">
        <f t="shared" si="238"/>
        <v>3600</v>
      </c>
      <c r="R117" s="345">
        <f t="shared" si="238"/>
        <v>3600</v>
      </c>
      <c r="S117" s="345">
        <f t="shared" si="238"/>
        <v>3600</v>
      </c>
      <c r="T117" s="345">
        <f t="shared" si="238"/>
        <v>480000</v>
      </c>
      <c r="U117" s="345">
        <f t="shared" si="238"/>
        <v>480000</v>
      </c>
      <c r="V117" s="401"/>
      <c r="W117" s="370">
        <f t="shared" ref="W117:BB117" si="244">SUM(W111:W116)</f>
        <v>0</v>
      </c>
      <c r="X117" s="370">
        <f t="shared" si="244"/>
        <v>0</v>
      </c>
      <c r="Y117" s="370">
        <f t="shared" si="244"/>
        <v>0</v>
      </c>
      <c r="Z117" s="370">
        <f t="shared" si="244"/>
        <v>0</v>
      </c>
      <c r="AA117" s="370">
        <f t="shared" si="244"/>
        <v>0</v>
      </c>
      <c r="AB117" s="370">
        <f t="shared" si="244"/>
        <v>0</v>
      </c>
      <c r="AC117" s="370">
        <f t="shared" si="244"/>
        <v>0</v>
      </c>
      <c r="AD117" s="370">
        <f t="shared" si="244"/>
        <v>0</v>
      </c>
      <c r="AE117" s="370">
        <f t="shared" si="244"/>
        <v>0</v>
      </c>
      <c r="AF117" s="370">
        <f t="shared" si="244"/>
        <v>0</v>
      </c>
      <c r="AG117" s="370">
        <f t="shared" si="244"/>
        <v>0</v>
      </c>
      <c r="AH117" s="370">
        <f t="shared" si="244"/>
        <v>0</v>
      </c>
      <c r="AI117" s="371">
        <f t="shared" si="244"/>
        <v>300</v>
      </c>
      <c r="AJ117" s="372">
        <f t="shared" si="244"/>
        <v>300</v>
      </c>
      <c r="AK117" s="372">
        <f t="shared" si="244"/>
        <v>300</v>
      </c>
      <c r="AL117" s="372">
        <f t="shared" si="244"/>
        <v>300</v>
      </c>
      <c r="AM117" s="372">
        <f t="shared" si="244"/>
        <v>300</v>
      </c>
      <c r="AN117" s="372">
        <f t="shared" si="244"/>
        <v>300</v>
      </c>
      <c r="AO117" s="372">
        <f t="shared" si="244"/>
        <v>300</v>
      </c>
      <c r="AP117" s="372">
        <f t="shared" si="244"/>
        <v>300</v>
      </c>
      <c r="AQ117" s="372">
        <f t="shared" si="244"/>
        <v>300</v>
      </c>
      <c r="AR117" s="372">
        <f t="shared" si="244"/>
        <v>300</v>
      </c>
      <c r="AS117" s="372">
        <f t="shared" si="244"/>
        <v>300</v>
      </c>
      <c r="AT117" s="373">
        <f t="shared" si="244"/>
        <v>300</v>
      </c>
      <c r="AU117" s="372">
        <f t="shared" si="244"/>
        <v>300</v>
      </c>
      <c r="AV117" s="372">
        <f t="shared" si="244"/>
        <v>300</v>
      </c>
      <c r="AW117" s="372">
        <f t="shared" si="244"/>
        <v>300</v>
      </c>
      <c r="AX117" s="372">
        <f t="shared" si="244"/>
        <v>300</v>
      </c>
      <c r="AY117" s="372">
        <f t="shared" si="244"/>
        <v>300</v>
      </c>
      <c r="AZ117" s="372">
        <f t="shared" si="244"/>
        <v>300</v>
      </c>
      <c r="BA117" s="372">
        <f t="shared" si="244"/>
        <v>300</v>
      </c>
      <c r="BB117" s="372">
        <f t="shared" si="244"/>
        <v>300</v>
      </c>
      <c r="BC117" s="372">
        <f t="shared" ref="BC117:CH117" si="245">SUM(BC111:BC116)</f>
        <v>300</v>
      </c>
      <c r="BD117" s="372">
        <f t="shared" si="245"/>
        <v>300</v>
      </c>
      <c r="BE117" s="372">
        <f t="shared" si="245"/>
        <v>300</v>
      </c>
      <c r="BF117" s="373">
        <f t="shared" si="245"/>
        <v>300</v>
      </c>
      <c r="BG117" s="372">
        <f t="shared" si="245"/>
        <v>300</v>
      </c>
      <c r="BH117" s="372">
        <f t="shared" si="245"/>
        <v>300</v>
      </c>
      <c r="BI117" s="372">
        <f t="shared" si="245"/>
        <v>300</v>
      </c>
      <c r="BJ117" s="372">
        <f t="shared" si="245"/>
        <v>300</v>
      </c>
      <c r="BK117" s="372">
        <f t="shared" si="245"/>
        <v>300</v>
      </c>
      <c r="BL117" s="372">
        <f t="shared" si="245"/>
        <v>300</v>
      </c>
      <c r="BM117" s="372">
        <f t="shared" si="245"/>
        <v>300</v>
      </c>
      <c r="BN117" s="372">
        <f t="shared" si="245"/>
        <v>300</v>
      </c>
      <c r="BO117" s="372">
        <f t="shared" si="245"/>
        <v>300</v>
      </c>
      <c r="BP117" s="372">
        <f t="shared" si="245"/>
        <v>300</v>
      </c>
      <c r="BQ117" s="372">
        <f t="shared" si="245"/>
        <v>300</v>
      </c>
      <c r="BR117" s="373">
        <f t="shared" si="245"/>
        <v>300</v>
      </c>
      <c r="BS117" s="372">
        <f t="shared" si="245"/>
        <v>40000</v>
      </c>
      <c r="BT117" s="372">
        <f t="shared" si="245"/>
        <v>40000</v>
      </c>
      <c r="BU117" s="372">
        <f t="shared" si="245"/>
        <v>40000</v>
      </c>
      <c r="BV117" s="372">
        <f t="shared" si="245"/>
        <v>40000</v>
      </c>
      <c r="BW117" s="372">
        <f t="shared" si="245"/>
        <v>40000</v>
      </c>
      <c r="BX117" s="372">
        <f t="shared" si="245"/>
        <v>40000</v>
      </c>
      <c r="BY117" s="372">
        <f t="shared" si="245"/>
        <v>40000</v>
      </c>
      <c r="BZ117" s="372">
        <f t="shared" si="245"/>
        <v>40000</v>
      </c>
      <c r="CA117" s="372">
        <f t="shared" si="245"/>
        <v>40000</v>
      </c>
      <c r="CB117" s="372">
        <f t="shared" si="245"/>
        <v>40000</v>
      </c>
      <c r="CC117" s="372">
        <f t="shared" si="245"/>
        <v>40000</v>
      </c>
      <c r="CD117" s="373">
        <f t="shared" si="245"/>
        <v>40000</v>
      </c>
      <c r="CE117" s="372">
        <f t="shared" si="245"/>
        <v>40000</v>
      </c>
      <c r="CF117" s="372">
        <f t="shared" si="245"/>
        <v>40000</v>
      </c>
      <c r="CG117" s="372">
        <f t="shared" si="245"/>
        <v>40000</v>
      </c>
      <c r="CH117" s="372">
        <f t="shared" si="245"/>
        <v>40000</v>
      </c>
      <c r="CI117" s="372">
        <f t="shared" ref="CI117:CP117" si="246">SUM(CI111:CI116)</f>
        <v>40000</v>
      </c>
      <c r="CJ117" s="372">
        <f t="shared" si="246"/>
        <v>40000</v>
      </c>
      <c r="CK117" s="372">
        <f t="shared" si="246"/>
        <v>40000</v>
      </c>
      <c r="CL117" s="372">
        <f t="shared" si="246"/>
        <v>40000</v>
      </c>
      <c r="CM117" s="372">
        <f t="shared" si="246"/>
        <v>40000</v>
      </c>
      <c r="CN117" s="372">
        <f t="shared" si="246"/>
        <v>40000</v>
      </c>
      <c r="CO117" s="372">
        <f t="shared" si="246"/>
        <v>40000</v>
      </c>
      <c r="CP117" s="373">
        <f t="shared" si="246"/>
        <v>40000</v>
      </c>
    </row>
    <row r="118" spans="3:94" outlineLevel="1">
      <c r="D118" s="234"/>
      <c r="I118" s="393"/>
      <c r="J118" s="394"/>
      <c r="K118" s="394"/>
      <c r="L118" s="394"/>
      <c r="M118" s="394"/>
      <c r="N118" s="394"/>
      <c r="P118" s="285"/>
      <c r="Q118" s="286"/>
      <c r="R118" s="286"/>
      <c r="S118" s="286"/>
      <c r="T118" s="286"/>
      <c r="U118" s="286"/>
      <c r="W118" s="285"/>
      <c r="X118" s="285"/>
      <c r="Y118" s="285"/>
      <c r="Z118" s="285"/>
      <c r="AA118" s="285"/>
      <c r="AB118" s="285"/>
      <c r="AC118" s="285"/>
      <c r="AD118" s="285"/>
      <c r="AE118" s="285"/>
      <c r="AF118" s="285"/>
      <c r="AG118" s="285"/>
      <c r="AH118" s="285"/>
      <c r="AI118" s="358"/>
      <c r="AJ118" s="286"/>
      <c r="AK118" s="286"/>
      <c r="AL118" s="286"/>
      <c r="AM118" s="286"/>
      <c r="AN118" s="286"/>
      <c r="AO118" s="286"/>
      <c r="AP118" s="286"/>
      <c r="AQ118" s="286"/>
      <c r="AR118" s="286"/>
      <c r="AS118" s="286"/>
      <c r="AT118" s="359"/>
      <c r="AU118" s="286"/>
      <c r="AV118" s="286"/>
      <c r="AW118" s="286"/>
      <c r="AX118" s="286"/>
      <c r="AY118" s="286"/>
      <c r="AZ118" s="286"/>
      <c r="BA118" s="286"/>
      <c r="BB118" s="286"/>
      <c r="BC118" s="286"/>
      <c r="BD118" s="286"/>
      <c r="BE118" s="286"/>
      <c r="BF118" s="359"/>
      <c r="BG118" s="286"/>
      <c r="BH118" s="286"/>
      <c r="BI118" s="286"/>
      <c r="BJ118" s="286"/>
      <c r="BK118" s="286"/>
      <c r="BL118" s="286"/>
      <c r="BM118" s="286"/>
      <c r="BN118" s="286"/>
      <c r="BO118" s="286"/>
      <c r="BP118" s="286"/>
      <c r="BQ118" s="286"/>
      <c r="BR118" s="359"/>
      <c r="BS118" s="286"/>
      <c r="BT118" s="286"/>
      <c r="BU118" s="286"/>
      <c r="BV118" s="286"/>
      <c r="BW118" s="286"/>
      <c r="BX118" s="286"/>
      <c r="BY118" s="286"/>
      <c r="BZ118" s="286"/>
      <c r="CA118" s="286"/>
      <c r="CB118" s="286"/>
      <c r="CC118" s="286"/>
      <c r="CD118" s="359"/>
      <c r="CE118" s="286"/>
      <c r="CF118" s="286"/>
      <c r="CG118" s="286"/>
      <c r="CH118" s="286"/>
      <c r="CI118" s="286"/>
      <c r="CJ118" s="286"/>
      <c r="CK118" s="286"/>
      <c r="CL118" s="286"/>
      <c r="CM118" s="286"/>
      <c r="CN118" s="286"/>
      <c r="CO118" s="286"/>
      <c r="CP118" s="359"/>
    </row>
    <row r="119" spans="3:94">
      <c r="D119" s="234"/>
      <c r="E119" s="423"/>
      <c r="I119" s="276"/>
      <c r="P119" s="285"/>
      <c r="Q119" s="286"/>
      <c r="R119" s="286"/>
      <c r="S119" s="286"/>
      <c r="T119" s="286"/>
      <c r="U119" s="286"/>
      <c r="W119" s="427"/>
      <c r="X119" s="427"/>
      <c r="Y119" s="427"/>
      <c r="Z119" s="427"/>
      <c r="AA119" s="427"/>
      <c r="AB119" s="427"/>
      <c r="AC119" s="427"/>
      <c r="AD119" s="285"/>
      <c r="AE119" s="285"/>
      <c r="AF119" s="285"/>
      <c r="AG119" s="285"/>
      <c r="AH119" s="285"/>
      <c r="AI119" s="428"/>
      <c r="AJ119" s="429"/>
      <c r="AK119" s="429"/>
      <c r="AL119" s="429"/>
      <c r="AM119" s="429"/>
      <c r="AN119" s="429"/>
      <c r="AO119" s="429"/>
      <c r="AP119" s="286"/>
      <c r="AQ119" s="286"/>
      <c r="AR119" s="286"/>
      <c r="AS119" s="286"/>
      <c r="AT119" s="359"/>
      <c r="AU119" s="286"/>
      <c r="AV119" s="286"/>
      <c r="AW119" s="286"/>
      <c r="AX119" s="286"/>
      <c r="AY119" s="286"/>
      <c r="AZ119" s="286"/>
      <c r="BA119" s="286"/>
      <c r="BB119" s="286"/>
      <c r="BC119" s="286"/>
      <c r="BD119" s="286"/>
      <c r="BE119" s="286"/>
      <c r="BF119" s="359"/>
      <c r="BG119" s="286"/>
      <c r="BH119" s="286"/>
      <c r="BI119" s="286"/>
      <c r="BJ119" s="286"/>
      <c r="BK119" s="286"/>
      <c r="BL119" s="286"/>
      <c r="BM119" s="286"/>
      <c r="BN119" s="286"/>
      <c r="BO119" s="286"/>
      <c r="BP119" s="286"/>
      <c r="BQ119" s="286"/>
      <c r="BR119" s="359"/>
      <c r="BS119" s="286"/>
      <c r="BT119" s="286"/>
      <c r="BU119" s="286"/>
      <c r="BV119" s="286"/>
      <c r="BW119" s="286"/>
      <c r="BX119" s="286"/>
      <c r="BY119" s="286"/>
      <c r="BZ119" s="286"/>
      <c r="CA119" s="286"/>
      <c r="CB119" s="286"/>
      <c r="CC119" s="286"/>
      <c r="CD119" s="359"/>
      <c r="CE119" s="286"/>
      <c r="CF119" s="286"/>
      <c r="CG119" s="286"/>
      <c r="CH119" s="286"/>
      <c r="CI119" s="286"/>
      <c r="CJ119" s="286"/>
      <c r="CK119" s="286"/>
      <c r="CL119" s="286"/>
      <c r="CM119" s="286"/>
      <c r="CN119" s="286"/>
      <c r="CO119" s="286"/>
      <c r="CP119" s="359"/>
    </row>
    <row r="120" spans="3:94" outlineLevel="1">
      <c r="D120" s="234"/>
      <c r="E120" s="356" t="s">
        <v>306</v>
      </c>
      <c r="I120" s="276"/>
      <c r="P120" s="285"/>
      <c r="Q120" s="286"/>
      <c r="R120" s="286"/>
      <c r="S120" s="286"/>
      <c r="T120" s="286"/>
      <c r="U120" s="286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358"/>
      <c r="AJ120" s="286"/>
      <c r="AK120" s="286"/>
      <c r="AL120" s="286"/>
      <c r="AM120" s="286"/>
      <c r="AN120" s="286"/>
      <c r="AO120" s="286"/>
      <c r="AP120" s="286"/>
      <c r="AQ120" s="286"/>
      <c r="AR120" s="286"/>
      <c r="AS120" s="286"/>
      <c r="AT120" s="359"/>
      <c r="AU120" s="286"/>
      <c r="AV120" s="286"/>
      <c r="AW120" s="286"/>
      <c r="AX120" s="286"/>
      <c r="AY120" s="286"/>
      <c r="AZ120" s="286"/>
      <c r="BA120" s="286"/>
      <c r="BB120" s="286"/>
      <c r="BC120" s="286"/>
      <c r="BD120" s="286"/>
      <c r="BE120" s="286"/>
      <c r="BF120" s="359"/>
      <c r="BG120" s="286"/>
      <c r="BH120" s="286"/>
      <c r="BI120" s="286"/>
      <c r="BJ120" s="286"/>
      <c r="BK120" s="286"/>
      <c r="BL120" s="286"/>
      <c r="BM120" s="286"/>
      <c r="BN120" s="286"/>
      <c r="BO120" s="286"/>
      <c r="BP120" s="286"/>
      <c r="BQ120" s="286"/>
      <c r="BR120" s="359"/>
      <c r="BS120" s="286"/>
      <c r="BT120" s="286"/>
      <c r="BU120" s="286"/>
      <c r="BV120" s="286"/>
      <c r="BW120" s="286"/>
      <c r="BX120" s="286"/>
      <c r="BY120" s="286"/>
      <c r="BZ120" s="286"/>
      <c r="CA120" s="286"/>
      <c r="CB120" s="286"/>
      <c r="CC120" s="286"/>
      <c r="CD120" s="359"/>
      <c r="CE120" s="286"/>
      <c r="CF120" s="286"/>
      <c r="CG120" s="286"/>
      <c r="CH120" s="286"/>
      <c r="CI120" s="286"/>
      <c r="CJ120" s="286"/>
      <c r="CK120" s="286"/>
      <c r="CL120" s="286"/>
      <c r="CM120" s="286"/>
      <c r="CN120" s="286"/>
      <c r="CO120" s="286"/>
      <c r="CP120" s="359"/>
    </row>
    <row r="121" spans="3:94" outlineLevel="1">
      <c r="D121" s="234"/>
      <c r="E121" s="519" t="s">
        <v>151</v>
      </c>
      <c r="I121" s="276"/>
      <c r="M121" s="430"/>
      <c r="P121" s="280">
        <f t="shared" ref="P121:U127" si="247">SUMIF($11:$11,P$10,121:121)</f>
        <v>0</v>
      </c>
      <c r="Q121" s="281">
        <f t="shared" si="247"/>
        <v>-297.5</v>
      </c>
      <c r="R121" s="281">
        <f t="shared" si="247"/>
        <v>-477.50000000000006</v>
      </c>
      <c r="S121" s="281">
        <f t="shared" si="247"/>
        <v>-657.5</v>
      </c>
      <c r="T121" s="281">
        <f t="shared" si="247"/>
        <v>-13740</v>
      </c>
      <c r="U121" s="281">
        <f t="shared" si="247"/>
        <v>-37739.999999999993</v>
      </c>
      <c r="V121" s="297"/>
      <c r="W121" s="405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407">
        <f t="shared" ref="AI121:AI126" si="248">IFERROR(-SUM($I111,AI111)/120,0)</f>
        <v>-17.916666666666668</v>
      </c>
      <c r="AJ121" s="281">
        <f>IFERROR(-SUM($I111,$AI111:AJ111)/120,0)</f>
        <v>-19.166666666666668</v>
      </c>
      <c r="AK121" s="281">
        <f>IFERROR(-SUM($I111,$AI111:AK111)/120,0)</f>
        <v>-20.416666666666668</v>
      </c>
      <c r="AL121" s="281">
        <f>IFERROR(-SUM($I111,$AI111:AL111)/120,0)</f>
        <v>-21.666666666666668</v>
      </c>
      <c r="AM121" s="281">
        <f>IFERROR(-SUM($I111,$AI111:AM111)/120,0)</f>
        <v>-22.916666666666668</v>
      </c>
      <c r="AN121" s="281">
        <f>IFERROR(-SUM($I111,$AI111:AN111)/120,0)</f>
        <v>-24.166666666666668</v>
      </c>
      <c r="AO121" s="281">
        <f>IFERROR(-SUM($I111,$AI111:AO111)/120,0)</f>
        <v>-25.416666666666668</v>
      </c>
      <c r="AP121" s="281">
        <f>IFERROR(-SUM($I111,$AI111:AP111)/120,0)</f>
        <v>-26.666666666666668</v>
      </c>
      <c r="AQ121" s="281">
        <f>IFERROR(-SUM($I111,$AI111:AQ111)/120,0)</f>
        <v>-27.916666666666668</v>
      </c>
      <c r="AR121" s="281">
        <f>IFERROR(-SUM($I111,$AI111:AR111)/120,0)</f>
        <v>-29.166666666666668</v>
      </c>
      <c r="AS121" s="281">
        <f>IFERROR(-SUM($I111,$AI111:AS111)/120,0)</f>
        <v>-30.416666666666668</v>
      </c>
      <c r="AT121" s="283">
        <f>IFERROR(-SUM($I111,$AI111:AT111)/120,0)</f>
        <v>-31.666666666666668</v>
      </c>
      <c r="AU121" s="281">
        <f>IFERROR(-SUM($I111,$AI111:AU111)/120,0)</f>
        <v>-32.916666666666664</v>
      </c>
      <c r="AV121" s="281">
        <f>IFERROR(-SUM($I111,$AI111:AV111)/120,0)</f>
        <v>-34.166666666666664</v>
      </c>
      <c r="AW121" s="281">
        <f>IFERROR(-SUM($I111,$AI111:AW111)/120,0)</f>
        <v>-35.416666666666664</v>
      </c>
      <c r="AX121" s="281">
        <f>IFERROR(-SUM($I111,$AI111:AX111)/120,0)</f>
        <v>-36.666666666666664</v>
      </c>
      <c r="AY121" s="281">
        <f>IFERROR(-SUM($I111,$AI111:AY111)/120,0)</f>
        <v>-37.916666666666664</v>
      </c>
      <c r="AZ121" s="281">
        <f>IFERROR(-SUM($I111,$AI111:AZ111)/120,0)</f>
        <v>-39.166666666666664</v>
      </c>
      <c r="BA121" s="281">
        <f>IFERROR(-SUM($I111,$AI111:BA111)/120,0)</f>
        <v>-40.416666666666664</v>
      </c>
      <c r="BB121" s="281">
        <f>IFERROR(-SUM($I111,$AI111:BB111)/120,0)</f>
        <v>-41.666666666666664</v>
      </c>
      <c r="BC121" s="281">
        <f>IFERROR(-SUM($I111,$AI111:BC111)/120,0)</f>
        <v>-42.916666666666664</v>
      </c>
      <c r="BD121" s="281">
        <f>IFERROR(-SUM($I111,$AI111:BD111)/120,0)</f>
        <v>-44.166666666666664</v>
      </c>
      <c r="BE121" s="281">
        <f>IFERROR(-SUM($I111,$AI111:BE111)/120,0)</f>
        <v>-45.416666666666664</v>
      </c>
      <c r="BF121" s="283">
        <f>IFERROR(-SUM($I111,$AI111:BF111)/120,0)</f>
        <v>-46.666666666666664</v>
      </c>
      <c r="BG121" s="281">
        <f>IFERROR(-SUM($I111,$AI111:BG111)/120,0)</f>
        <v>-47.916666666666664</v>
      </c>
      <c r="BH121" s="281">
        <f>IFERROR(-SUM($I111,$AI111:BH111)/120,0)</f>
        <v>-49.166666666666664</v>
      </c>
      <c r="BI121" s="281">
        <f>IFERROR(-SUM($I111,$AI111:BI111)/120,0)</f>
        <v>-50.416666666666664</v>
      </c>
      <c r="BJ121" s="281">
        <f>IFERROR(-SUM($I111,$AI111:BJ111)/120,0)</f>
        <v>-51.666666666666664</v>
      </c>
      <c r="BK121" s="281">
        <f>IFERROR(-SUM($I111,$AI111:BK111)/120,0)</f>
        <v>-52.916666666666664</v>
      </c>
      <c r="BL121" s="281">
        <f>IFERROR(-SUM($I111,$AI111:BL111)/120,0)</f>
        <v>-54.166666666666664</v>
      </c>
      <c r="BM121" s="281">
        <f>IFERROR(-SUM($I111,$AI111:BM111)/120,0)</f>
        <v>-55.416666666666664</v>
      </c>
      <c r="BN121" s="281">
        <f>IFERROR(-SUM($I111,$AI111:BN111)/120,0)</f>
        <v>-56.666666666666664</v>
      </c>
      <c r="BO121" s="281">
        <f>IFERROR(-SUM($I111,$AI111:BO111)/120,0)</f>
        <v>-57.916666666666664</v>
      </c>
      <c r="BP121" s="281">
        <f>IFERROR(-SUM($I111,$AI111:BP111)/120,0)</f>
        <v>-59.166666666666664</v>
      </c>
      <c r="BQ121" s="281">
        <f>IFERROR(-SUM($I111,$AI111:BQ111)/120,0)</f>
        <v>-60.416666666666664</v>
      </c>
      <c r="BR121" s="283">
        <f>IFERROR(-SUM($I111,$AI111:BR111)/120,0)</f>
        <v>-61.666666666666664</v>
      </c>
      <c r="BS121" s="281">
        <f>IFERROR(-SUM($I111,$AI111:BS111)/120,0)</f>
        <v>-228.33333333333334</v>
      </c>
      <c r="BT121" s="281">
        <f>IFERROR(-SUM($I111,$AI111:BT111)/120,0)</f>
        <v>-395</v>
      </c>
      <c r="BU121" s="281">
        <f>IFERROR(-SUM($I111,$AI111:BU111)/120,0)</f>
        <v>-561.66666666666663</v>
      </c>
      <c r="BV121" s="281">
        <f>IFERROR(-SUM($I111,$AI111:BV111)/120,0)</f>
        <v>-728.33333333333337</v>
      </c>
      <c r="BW121" s="281">
        <f>IFERROR(-SUM($I111,$AI111:BW111)/120,0)</f>
        <v>-895</v>
      </c>
      <c r="BX121" s="281">
        <f>IFERROR(-SUM($I111,$AI111:BX111)/120,0)</f>
        <v>-1061.6666666666667</v>
      </c>
      <c r="BY121" s="281">
        <f>IFERROR(-SUM($I111,$AI111:BY111)/120,0)</f>
        <v>-1228.3333333333333</v>
      </c>
      <c r="BZ121" s="281">
        <f>IFERROR(-SUM($I111,$AI111:BZ111)/120,0)</f>
        <v>-1395</v>
      </c>
      <c r="CA121" s="281">
        <f>IFERROR(-SUM($I111,$AI111:CA111)/120,0)</f>
        <v>-1561.6666666666667</v>
      </c>
      <c r="CB121" s="281">
        <f>IFERROR(-SUM($I111,$AI111:CB111)/120,0)</f>
        <v>-1728.3333333333333</v>
      </c>
      <c r="CC121" s="281">
        <f>IFERROR(-SUM($I111,$AI111:CC111)/120,0)</f>
        <v>-1895</v>
      </c>
      <c r="CD121" s="283">
        <f>IFERROR(-SUM($I111,$AI111:CD111)/120,0)</f>
        <v>-2061.6666666666665</v>
      </c>
      <c r="CE121" s="281">
        <f>IFERROR(-SUM($I111,$AI111:CE111)/120,0)</f>
        <v>-2228.3333333333335</v>
      </c>
      <c r="CF121" s="281">
        <f>IFERROR(-SUM($I111,$AI111:CF111)/120,0)</f>
        <v>-2395</v>
      </c>
      <c r="CG121" s="281">
        <f>IFERROR(-SUM($I111,$AI111:CG111)/120,0)</f>
        <v>-2561.6666666666665</v>
      </c>
      <c r="CH121" s="281">
        <f>IFERROR(-SUM($I111,$AI111:CH111)/120,0)</f>
        <v>-2728.3333333333335</v>
      </c>
      <c r="CI121" s="281">
        <f>IFERROR(-SUM($I111,$AI111:CI111)/120,0)</f>
        <v>-2895</v>
      </c>
      <c r="CJ121" s="281">
        <f>IFERROR(-SUM($I111,$AI111:CJ111)/120,0)</f>
        <v>-3061.6666666666665</v>
      </c>
      <c r="CK121" s="281">
        <f>IFERROR(-SUM($I111,$AI111:CK111)/120,0)</f>
        <v>-3228.3333333333335</v>
      </c>
      <c r="CL121" s="281">
        <f>IFERROR(-SUM($I111,$AI111:CL111)/120,0)</f>
        <v>-3395</v>
      </c>
      <c r="CM121" s="281">
        <f>IFERROR(-SUM($I111,$AI111:CM111)/120,0)</f>
        <v>-3561.6666666666665</v>
      </c>
      <c r="CN121" s="281">
        <f>IFERROR(-SUM($I111,$AI111:CN111)/120,0)</f>
        <v>-3728.3333333333335</v>
      </c>
      <c r="CO121" s="281">
        <f>IFERROR(-SUM($I111,$AI111:CO111)/120,0)</f>
        <v>-3895</v>
      </c>
      <c r="CP121" s="283">
        <f>IFERROR(-SUM($I111,$AI111:CP111)/120,0)</f>
        <v>-4061.6666666666665</v>
      </c>
    </row>
    <row r="122" spans="3:94" outlineLevel="1">
      <c r="D122" s="234"/>
      <c r="E122" s="519" t="s">
        <v>152</v>
      </c>
      <c r="I122" s="276"/>
      <c r="M122" s="430"/>
      <c r="P122" s="280">
        <f t="shared" si="247"/>
        <v>0</v>
      </c>
      <c r="Q122" s="281">
        <f t="shared" si="247"/>
        <v>-597.5</v>
      </c>
      <c r="R122" s="281">
        <f t="shared" si="247"/>
        <v>-777.49999999999989</v>
      </c>
      <c r="S122" s="281">
        <f t="shared" si="247"/>
        <v>-957.49999999999989</v>
      </c>
      <c r="T122" s="281">
        <f t="shared" si="247"/>
        <v>-14040</v>
      </c>
      <c r="U122" s="281">
        <f t="shared" si="247"/>
        <v>-38039.999999999993</v>
      </c>
      <c r="V122" s="297"/>
      <c r="W122" s="405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407">
        <f t="shared" si="248"/>
        <v>-42.916666666666664</v>
      </c>
      <c r="AJ122" s="281">
        <f>IFERROR(-SUM($I112,$AI112:AJ112)/120,0)</f>
        <v>-44.166666666666664</v>
      </c>
      <c r="AK122" s="281">
        <f>IFERROR(-SUM($I112,$AI112:AK112)/120,0)</f>
        <v>-45.416666666666664</v>
      </c>
      <c r="AL122" s="281">
        <f>IFERROR(-SUM($I112,$AI112:AL112)/120,0)</f>
        <v>-46.666666666666664</v>
      </c>
      <c r="AM122" s="281">
        <f>IFERROR(-SUM($I112,$AI112:AM112)/120,0)</f>
        <v>-47.916666666666664</v>
      </c>
      <c r="AN122" s="281">
        <f>IFERROR(-SUM($I112,$AI112:AN112)/120,0)</f>
        <v>-49.166666666666664</v>
      </c>
      <c r="AO122" s="281">
        <f>IFERROR(-SUM($I112,$AI112:AO112)/120,0)</f>
        <v>-50.416666666666664</v>
      </c>
      <c r="AP122" s="281">
        <f>IFERROR(-SUM($I112,$AI112:AP112)/120,0)</f>
        <v>-51.666666666666664</v>
      </c>
      <c r="AQ122" s="281">
        <f>IFERROR(-SUM($I112,$AI112:AQ112)/120,0)</f>
        <v>-52.916666666666664</v>
      </c>
      <c r="AR122" s="281">
        <f>IFERROR(-SUM($I112,$AI112:AR112)/120,0)</f>
        <v>-54.166666666666664</v>
      </c>
      <c r="AS122" s="281">
        <f>IFERROR(-SUM($I112,$AI112:AS112)/120,0)</f>
        <v>-55.416666666666664</v>
      </c>
      <c r="AT122" s="283">
        <f>IFERROR(-SUM($I112,$AI112:AT112)/120,0)</f>
        <v>-56.666666666666664</v>
      </c>
      <c r="AU122" s="281">
        <f>IFERROR(-SUM($I112,$AI112:AU112)/120,0)</f>
        <v>-57.916666666666664</v>
      </c>
      <c r="AV122" s="281">
        <f>IFERROR(-SUM($I112,$AI112:AV112)/120,0)</f>
        <v>-59.166666666666664</v>
      </c>
      <c r="AW122" s="281">
        <f>IFERROR(-SUM($I112,$AI112:AW112)/120,0)</f>
        <v>-60.416666666666664</v>
      </c>
      <c r="AX122" s="281">
        <f>IFERROR(-SUM($I112,$AI112:AX112)/120,0)</f>
        <v>-61.666666666666664</v>
      </c>
      <c r="AY122" s="281">
        <f>IFERROR(-SUM($I112,$AI112:AY112)/120,0)</f>
        <v>-62.916666666666664</v>
      </c>
      <c r="AZ122" s="281">
        <f>IFERROR(-SUM($I112,$AI112:AZ112)/120,0)</f>
        <v>-64.166666666666671</v>
      </c>
      <c r="BA122" s="281">
        <f>IFERROR(-SUM($I112,$AI112:BA112)/120,0)</f>
        <v>-65.416666666666671</v>
      </c>
      <c r="BB122" s="281">
        <f>IFERROR(-SUM($I112,$AI112:BB112)/120,0)</f>
        <v>-66.666666666666671</v>
      </c>
      <c r="BC122" s="281">
        <f>IFERROR(-SUM($I112,$AI112:BC112)/120,0)</f>
        <v>-67.916666666666671</v>
      </c>
      <c r="BD122" s="281">
        <f>IFERROR(-SUM($I112,$AI112:BD112)/120,0)</f>
        <v>-69.166666666666671</v>
      </c>
      <c r="BE122" s="281">
        <f>IFERROR(-SUM($I112,$AI112:BE112)/120,0)</f>
        <v>-70.416666666666671</v>
      </c>
      <c r="BF122" s="283">
        <f>IFERROR(-SUM($I112,$AI112:BF112)/120,0)</f>
        <v>-71.666666666666671</v>
      </c>
      <c r="BG122" s="281">
        <f>IFERROR(-SUM($I112,$AI112:BG112)/120,0)</f>
        <v>-72.916666666666671</v>
      </c>
      <c r="BH122" s="281">
        <f>IFERROR(-SUM($I112,$AI112:BH112)/120,0)</f>
        <v>-74.166666666666671</v>
      </c>
      <c r="BI122" s="281">
        <f>IFERROR(-SUM($I112,$AI112:BI112)/120,0)</f>
        <v>-75.416666666666671</v>
      </c>
      <c r="BJ122" s="281">
        <f>IFERROR(-SUM($I112,$AI112:BJ112)/120,0)</f>
        <v>-76.666666666666671</v>
      </c>
      <c r="BK122" s="281">
        <f>IFERROR(-SUM($I112,$AI112:BK112)/120,0)</f>
        <v>-77.916666666666671</v>
      </c>
      <c r="BL122" s="281">
        <f>IFERROR(-SUM($I112,$AI112:BL112)/120,0)</f>
        <v>-79.166666666666671</v>
      </c>
      <c r="BM122" s="281">
        <f>IFERROR(-SUM($I112,$AI112:BM112)/120,0)</f>
        <v>-80.416666666666671</v>
      </c>
      <c r="BN122" s="281">
        <f>IFERROR(-SUM($I112,$AI112:BN112)/120,0)</f>
        <v>-81.666666666666671</v>
      </c>
      <c r="BO122" s="281">
        <f>IFERROR(-SUM($I112,$AI112:BO112)/120,0)</f>
        <v>-82.916666666666671</v>
      </c>
      <c r="BP122" s="281">
        <f>IFERROR(-SUM($I112,$AI112:BP112)/120,0)</f>
        <v>-84.166666666666671</v>
      </c>
      <c r="BQ122" s="281">
        <f>IFERROR(-SUM($I112,$AI112:BQ112)/120,0)</f>
        <v>-85.416666666666671</v>
      </c>
      <c r="BR122" s="283">
        <f>IFERROR(-SUM($I112,$AI112:BR112)/120,0)</f>
        <v>-86.666666666666671</v>
      </c>
      <c r="BS122" s="281">
        <f>IFERROR(-SUM($I112,$AI112:BS112)/120,0)</f>
        <v>-253.33333333333334</v>
      </c>
      <c r="BT122" s="281">
        <f>IFERROR(-SUM($I112,$AI112:BT112)/120,0)</f>
        <v>-420</v>
      </c>
      <c r="BU122" s="281">
        <f>IFERROR(-SUM($I112,$AI112:BU112)/120,0)</f>
        <v>-586.66666666666663</v>
      </c>
      <c r="BV122" s="281">
        <f>IFERROR(-SUM($I112,$AI112:BV112)/120,0)</f>
        <v>-753.33333333333337</v>
      </c>
      <c r="BW122" s="281">
        <f>IFERROR(-SUM($I112,$AI112:BW112)/120,0)</f>
        <v>-920</v>
      </c>
      <c r="BX122" s="281">
        <f>IFERROR(-SUM($I112,$AI112:BX112)/120,0)</f>
        <v>-1086.6666666666667</v>
      </c>
      <c r="BY122" s="281">
        <f>IFERROR(-SUM($I112,$AI112:BY112)/120,0)</f>
        <v>-1253.3333333333333</v>
      </c>
      <c r="BZ122" s="281">
        <f>IFERROR(-SUM($I112,$AI112:BZ112)/120,0)</f>
        <v>-1420</v>
      </c>
      <c r="CA122" s="281">
        <f>IFERROR(-SUM($I112,$AI112:CA112)/120,0)</f>
        <v>-1586.6666666666667</v>
      </c>
      <c r="CB122" s="281">
        <f>IFERROR(-SUM($I112,$AI112:CB112)/120,0)</f>
        <v>-1753.3333333333333</v>
      </c>
      <c r="CC122" s="281">
        <f>IFERROR(-SUM($I112,$AI112:CC112)/120,0)</f>
        <v>-1920</v>
      </c>
      <c r="CD122" s="283">
        <f>IFERROR(-SUM($I112,$AI112:CD112)/120,0)</f>
        <v>-2086.6666666666665</v>
      </c>
      <c r="CE122" s="281">
        <f>IFERROR(-SUM($I112,$AI112:CE112)/120,0)</f>
        <v>-2253.3333333333335</v>
      </c>
      <c r="CF122" s="281">
        <f>IFERROR(-SUM($I112,$AI112:CF112)/120,0)</f>
        <v>-2420</v>
      </c>
      <c r="CG122" s="281">
        <f>IFERROR(-SUM($I112,$AI112:CG112)/120,0)</f>
        <v>-2586.6666666666665</v>
      </c>
      <c r="CH122" s="281">
        <f>IFERROR(-SUM($I112,$AI112:CH112)/120,0)</f>
        <v>-2753.3333333333335</v>
      </c>
      <c r="CI122" s="281">
        <f>IFERROR(-SUM($I112,$AI112:CI112)/120,0)</f>
        <v>-2920</v>
      </c>
      <c r="CJ122" s="281">
        <f>IFERROR(-SUM($I112,$AI112:CJ112)/120,0)</f>
        <v>-3086.6666666666665</v>
      </c>
      <c r="CK122" s="281">
        <f>IFERROR(-SUM($I112,$AI112:CK112)/120,0)</f>
        <v>-3253.3333333333335</v>
      </c>
      <c r="CL122" s="281">
        <f>IFERROR(-SUM($I112,$AI112:CL112)/120,0)</f>
        <v>-3420</v>
      </c>
      <c r="CM122" s="281">
        <f>IFERROR(-SUM($I112,$AI112:CM112)/120,0)</f>
        <v>-3586.6666666666665</v>
      </c>
      <c r="CN122" s="281">
        <f>IFERROR(-SUM($I112,$AI112:CN112)/120,0)</f>
        <v>-3753.3333333333335</v>
      </c>
      <c r="CO122" s="281">
        <f>IFERROR(-SUM($I112,$AI112:CO112)/120,0)</f>
        <v>-3920</v>
      </c>
      <c r="CP122" s="283">
        <f>IFERROR(-SUM($I112,$AI112:CP112)/120,0)</f>
        <v>-4086.6666666666665</v>
      </c>
    </row>
    <row r="123" spans="3:94" outlineLevel="1">
      <c r="D123" s="234"/>
      <c r="E123" s="519" t="s">
        <v>193</v>
      </c>
      <c r="I123" s="276"/>
      <c r="M123" s="430"/>
      <c r="P123" s="280">
        <f t="shared" si="247"/>
        <v>0</v>
      </c>
      <c r="Q123" s="281">
        <f t="shared" si="247"/>
        <v>0</v>
      </c>
      <c r="R123" s="281">
        <f t="shared" si="247"/>
        <v>0</v>
      </c>
      <c r="S123" s="281">
        <f t="shared" si="247"/>
        <v>0</v>
      </c>
      <c r="T123" s="281">
        <f t="shared" si="247"/>
        <v>0</v>
      </c>
      <c r="U123" s="281">
        <f t="shared" si="247"/>
        <v>0</v>
      </c>
      <c r="V123" s="297"/>
      <c r="W123" s="405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407">
        <f t="shared" si="248"/>
        <v>0</v>
      </c>
      <c r="AJ123" s="281">
        <f>IFERROR(-SUM($I113,$AI113:AJ113)/120,0)</f>
        <v>0</v>
      </c>
      <c r="AK123" s="281">
        <f>IFERROR(-SUM($I113,$AI113:AK113)/120,0)</f>
        <v>0</v>
      </c>
      <c r="AL123" s="281">
        <f>IFERROR(-SUM($I113,$AI113:AL113)/120,0)</f>
        <v>0</v>
      </c>
      <c r="AM123" s="281">
        <f>IFERROR(-SUM($I113,$AI113:AM113)/120,0)</f>
        <v>0</v>
      </c>
      <c r="AN123" s="281">
        <f>IFERROR(-SUM($I113,$AI113:AN113)/120,0)</f>
        <v>0</v>
      </c>
      <c r="AO123" s="281">
        <f>IFERROR(-SUM($I113,$AI113:AO113)/120,0)</f>
        <v>0</v>
      </c>
      <c r="AP123" s="281">
        <f>IFERROR(-SUM($I113,$AI113:AP113)/120,0)</f>
        <v>0</v>
      </c>
      <c r="AQ123" s="281">
        <f>IFERROR(-SUM($I113,$AI113:AQ113)/120,0)</f>
        <v>0</v>
      </c>
      <c r="AR123" s="281">
        <f>IFERROR(-SUM($I113,$AI113:AR113)/120,0)</f>
        <v>0</v>
      </c>
      <c r="AS123" s="281">
        <f>IFERROR(-SUM($I113,$AI113:AS113)/120,0)</f>
        <v>0</v>
      </c>
      <c r="AT123" s="283">
        <f>IFERROR(-SUM($I113,$AI113:AT113)/120,0)</f>
        <v>0</v>
      </c>
      <c r="AU123" s="281">
        <f>IFERROR(-SUM($I113,$AI113:AU113)/120,0)</f>
        <v>0</v>
      </c>
      <c r="AV123" s="281">
        <f>IFERROR(-SUM($I113,$AI113:AV113)/120,0)</f>
        <v>0</v>
      </c>
      <c r="AW123" s="281">
        <f>IFERROR(-SUM($I113,$AI113:AW113)/120,0)</f>
        <v>0</v>
      </c>
      <c r="AX123" s="281">
        <f>IFERROR(-SUM($I113,$AI113:AX113)/120,0)</f>
        <v>0</v>
      </c>
      <c r="AY123" s="281">
        <f>IFERROR(-SUM($I113,$AI113:AY113)/120,0)</f>
        <v>0</v>
      </c>
      <c r="AZ123" s="281">
        <f>IFERROR(-SUM($I113,$AI113:AZ113)/120,0)</f>
        <v>0</v>
      </c>
      <c r="BA123" s="281">
        <f>IFERROR(-SUM($I113,$AI113:BA113)/120,0)</f>
        <v>0</v>
      </c>
      <c r="BB123" s="281">
        <f>IFERROR(-SUM($I113,$AI113:BB113)/120,0)</f>
        <v>0</v>
      </c>
      <c r="BC123" s="281">
        <f>IFERROR(-SUM($I113,$AI113:BC113)/120,0)</f>
        <v>0</v>
      </c>
      <c r="BD123" s="281">
        <f>IFERROR(-SUM($I113,$AI113:BD113)/120,0)</f>
        <v>0</v>
      </c>
      <c r="BE123" s="281">
        <f>IFERROR(-SUM($I113,$AI113:BE113)/120,0)</f>
        <v>0</v>
      </c>
      <c r="BF123" s="283">
        <f>IFERROR(-SUM($I113,$AI113:BF113)/120,0)</f>
        <v>0</v>
      </c>
      <c r="BG123" s="281">
        <f>IFERROR(-SUM($I113,$AI113:BG113)/120,0)</f>
        <v>0</v>
      </c>
      <c r="BH123" s="281">
        <f>IFERROR(-SUM($I113,$AI113:BH113)/120,0)</f>
        <v>0</v>
      </c>
      <c r="BI123" s="281">
        <f>IFERROR(-SUM($I113,$AI113:BI113)/120,0)</f>
        <v>0</v>
      </c>
      <c r="BJ123" s="281">
        <f>IFERROR(-SUM($I113,$AI113:BJ113)/120,0)</f>
        <v>0</v>
      </c>
      <c r="BK123" s="281">
        <f>IFERROR(-SUM($I113,$AI113:BK113)/120,0)</f>
        <v>0</v>
      </c>
      <c r="BL123" s="281">
        <f>IFERROR(-SUM($I113,$AI113:BL113)/120,0)</f>
        <v>0</v>
      </c>
      <c r="BM123" s="281">
        <f>IFERROR(-SUM($I113,$AI113:BM113)/120,0)</f>
        <v>0</v>
      </c>
      <c r="BN123" s="281">
        <f>IFERROR(-SUM($I113,$AI113:BN113)/120,0)</f>
        <v>0</v>
      </c>
      <c r="BO123" s="281">
        <f>IFERROR(-SUM($I113,$AI113:BO113)/120,0)</f>
        <v>0</v>
      </c>
      <c r="BP123" s="281">
        <f>IFERROR(-SUM($I113,$AI113:BP113)/120,0)</f>
        <v>0</v>
      </c>
      <c r="BQ123" s="281">
        <f>IFERROR(-SUM($I113,$AI113:BQ113)/120,0)</f>
        <v>0</v>
      </c>
      <c r="BR123" s="283">
        <f>IFERROR(-SUM($I113,$AI113:BR113)/120,0)</f>
        <v>0</v>
      </c>
      <c r="BS123" s="281">
        <f>IFERROR(-SUM($I113,$AI113:BS113)/120,0)</f>
        <v>0</v>
      </c>
      <c r="BT123" s="281">
        <f>IFERROR(-SUM($I113,$AI113:BT113)/120,0)</f>
        <v>0</v>
      </c>
      <c r="BU123" s="281">
        <f>IFERROR(-SUM($I113,$AI113:BU113)/120,0)</f>
        <v>0</v>
      </c>
      <c r="BV123" s="281">
        <f>IFERROR(-SUM($I113,$AI113:BV113)/120,0)</f>
        <v>0</v>
      </c>
      <c r="BW123" s="281">
        <f>IFERROR(-SUM($I113,$AI113:BW113)/120,0)</f>
        <v>0</v>
      </c>
      <c r="BX123" s="281">
        <f>IFERROR(-SUM($I113,$AI113:BX113)/120,0)</f>
        <v>0</v>
      </c>
      <c r="BY123" s="281">
        <f>IFERROR(-SUM($I113,$AI113:BY113)/120,0)</f>
        <v>0</v>
      </c>
      <c r="BZ123" s="281">
        <f>IFERROR(-SUM($I113,$AI113:BZ113)/120,0)</f>
        <v>0</v>
      </c>
      <c r="CA123" s="281">
        <f>IFERROR(-SUM($I113,$AI113:CA113)/120,0)</f>
        <v>0</v>
      </c>
      <c r="CB123" s="281">
        <f>IFERROR(-SUM($I113,$AI113:CB113)/120,0)</f>
        <v>0</v>
      </c>
      <c r="CC123" s="281">
        <f>IFERROR(-SUM($I113,$AI113:CC113)/120,0)</f>
        <v>0</v>
      </c>
      <c r="CD123" s="283">
        <f>IFERROR(-SUM($I113,$AI113:CD113)/120,0)</f>
        <v>0</v>
      </c>
      <c r="CE123" s="281">
        <f>IFERROR(-SUM($I113,$AI113:CE113)/120,0)</f>
        <v>0</v>
      </c>
      <c r="CF123" s="281">
        <f>IFERROR(-SUM($I113,$AI113:CF113)/120,0)</f>
        <v>0</v>
      </c>
      <c r="CG123" s="281">
        <f>IFERROR(-SUM($I113,$AI113:CG113)/120,0)</f>
        <v>0</v>
      </c>
      <c r="CH123" s="281">
        <f>IFERROR(-SUM($I113,$AI113:CH113)/120,0)</f>
        <v>0</v>
      </c>
      <c r="CI123" s="281">
        <f>IFERROR(-SUM($I113,$AI113:CI113)/120,0)</f>
        <v>0</v>
      </c>
      <c r="CJ123" s="281">
        <f>IFERROR(-SUM($I113,$AI113:CJ113)/120,0)</f>
        <v>0</v>
      </c>
      <c r="CK123" s="281">
        <f>IFERROR(-SUM($I113,$AI113:CK113)/120,0)</f>
        <v>0</v>
      </c>
      <c r="CL123" s="281">
        <f>IFERROR(-SUM($I113,$AI113:CL113)/120,0)</f>
        <v>0</v>
      </c>
      <c r="CM123" s="281">
        <f>IFERROR(-SUM($I113,$AI113:CM113)/120,0)</f>
        <v>0</v>
      </c>
      <c r="CN123" s="281">
        <f>IFERROR(-SUM($I113,$AI113:CN113)/120,0)</f>
        <v>0</v>
      </c>
      <c r="CO123" s="281">
        <f>IFERROR(-SUM($I113,$AI113:CO113)/120,0)</f>
        <v>0</v>
      </c>
      <c r="CP123" s="283">
        <f>IFERROR(-SUM($I113,$AI113:CP113)/120,0)</f>
        <v>0</v>
      </c>
    </row>
    <row r="124" spans="3:94" outlineLevel="1">
      <c r="D124" s="234"/>
      <c r="E124" s="519" t="s">
        <v>202</v>
      </c>
      <c r="I124" s="276"/>
      <c r="M124" s="430"/>
      <c r="P124" s="280">
        <f t="shared" si="247"/>
        <v>0</v>
      </c>
      <c r="Q124" s="281">
        <f t="shared" si="247"/>
        <v>0</v>
      </c>
      <c r="R124" s="281">
        <f t="shared" si="247"/>
        <v>0</v>
      </c>
      <c r="S124" s="281">
        <f t="shared" si="247"/>
        <v>0</v>
      </c>
      <c r="T124" s="281">
        <f t="shared" si="247"/>
        <v>0</v>
      </c>
      <c r="U124" s="281">
        <f t="shared" si="247"/>
        <v>0</v>
      </c>
      <c r="V124" s="297"/>
      <c r="W124" s="405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407">
        <f t="shared" si="248"/>
        <v>0</v>
      </c>
      <c r="AJ124" s="281">
        <f>IFERROR(-SUM($I114,$AI114:AJ114)/120,0)</f>
        <v>0</v>
      </c>
      <c r="AK124" s="281">
        <f>IFERROR(-SUM($I114,$AI114:AK114)/120,0)</f>
        <v>0</v>
      </c>
      <c r="AL124" s="281">
        <f>IFERROR(-SUM($I114,$AI114:AL114)/120,0)</f>
        <v>0</v>
      </c>
      <c r="AM124" s="281">
        <f>IFERROR(-SUM($I114,$AI114:AM114)/120,0)</f>
        <v>0</v>
      </c>
      <c r="AN124" s="281">
        <f>IFERROR(-SUM($I114,$AI114:AN114)/120,0)</f>
        <v>0</v>
      </c>
      <c r="AO124" s="281">
        <f>IFERROR(-SUM($I114,$AI114:AO114)/120,0)</f>
        <v>0</v>
      </c>
      <c r="AP124" s="281">
        <f>IFERROR(-SUM($I114,$AI114:AP114)/120,0)</f>
        <v>0</v>
      </c>
      <c r="AQ124" s="281">
        <f>IFERROR(-SUM($I114,$AI114:AQ114)/120,0)</f>
        <v>0</v>
      </c>
      <c r="AR124" s="281">
        <f>IFERROR(-SUM($I114,$AI114:AR114)/120,0)</f>
        <v>0</v>
      </c>
      <c r="AS124" s="281">
        <f>IFERROR(-SUM($I114,$AI114:AS114)/120,0)</f>
        <v>0</v>
      </c>
      <c r="AT124" s="283">
        <f>IFERROR(-SUM($I114,$AI114:AT114)/120,0)</f>
        <v>0</v>
      </c>
      <c r="AU124" s="281">
        <f>IFERROR(-SUM($I114,$AI114:AU114)/120,0)</f>
        <v>0</v>
      </c>
      <c r="AV124" s="281">
        <f>IFERROR(-SUM($I114,$AI114:AV114)/120,0)</f>
        <v>0</v>
      </c>
      <c r="AW124" s="281">
        <f>IFERROR(-SUM($I114,$AI114:AW114)/120,0)</f>
        <v>0</v>
      </c>
      <c r="AX124" s="281">
        <f>IFERROR(-SUM($I114,$AI114:AX114)/120,0)</f>
        <v>0</v>
      </c>
      <c r="AY124" s="281">
        <f>IFERROR(-SUM($I114,$AI114:AY114)/120,0)</f>
        <v>0</v>
      </c>
      <c r="AZ124" s="281">
        <f>IFERROR(-SUM($I114,$AI114:AZ114)/120,0)</f>
        <v>0</v>
      </c>
      <c r="BA124" s="281">
        <f>IFERROR(-SUM($I114,$AI114:BA114)/120,0)</f>
        <v>0</v>
      </c>
      <c r="BB124" s="281">
        <f>IFERROR(-SUM($I114,$AI114:BB114)/120,0)</f>
        <v>0</v>
      </c>
      <c r="BC124" s="281">
        <f>IFERROR(-SUM($I114,$AI114:BC114)/120,0)</f>
        <v>0</v>
      </c>
      <c r="BD124" s="281">
        <f>IFERROR(-SUM($I114,$AI114:BD114)/120,0)</f>
        <v>0</v>
      </c>
      <c r="BE124" s="281">
        <f>IFERROR(-SUM($I114,$AI114:BE114)/120,0)</f>
        <v>0</v>
      </c>
      <c r="BF124" s="283">
        <f>IFERROR(-SUM($I114,$AI114:BF114)/120,0)</f>
        <v>0</v>
      </c>
      <c r="BG124" s="281">
        <f>IFERROR(-SUM($I114,$AI114:BG114)/120,0)</f>
        <v>0</v>
      </c>
      <c r="BH124" s="281">
        <f>IFERROR(-SUM($I114,$AI114:BH114)/120,0)</f>
        <v>0</v>
      </c>
      <c r="BI124" s="281">
        <f>IFERROR(-SUM($I114,$AI114:BI114)/120,0)</f>
        <v>0</v>
      </c>
      <c r="BJ124" s="281">
        <f>IFERROR(-SUM($I114,$AI114:BJ114)/120,0)</f>
        <v>0</v>
      </c>
      <c r="BK124" s="281">
        <f>IFERROR(-SUM($I114,$AI114:BK114)/120,0)</f>
        <v>0</v>
      </c>
      <c r="BL124" s="281">
        <f>IFERROR(-SUM($I114,$AI114:BL114)/120,0)</f>
        <v>0</v>
      </c>
      <c r="BM124" s="281">
        <f>IFERROR(-SUM($I114,$AI114:BM114)/120,0)</f>
        <v>0</v>
      </c>
      <c r="BN124" s="281">
        <f>IFERROR(-SUM($I114,$AI114:BN114)/120,0)</f>
        <v>0</v>
      </c>
      <c r="BO124" s="281">
        <f>IFERROR(-SUM($I114,$AI114:BO114)/120,0)</f>
        <v>0</v>
      </c>
      <c r="BP124" s="281">
        <f>IFERROR(-SUM($I114,$AI114:BP114)/120,0)</f>
        <v>0</v>
      </c>
      <c r="BQ124" s="281">
        <f>IFERROR(-SUM($I114,$AI114:BQ114)/120,0)</f>
        <v>0</v>
      </c>
      <c r="BR124" s="283">
        <f>IFERROR(-SUM($I114,$AI114:BR114)/120,0)</f>
        <v>0</v>
      </c>
      <c r="BS124" s="281">
        <f>IFERROR(-SUM($I114,$AI114:BS114)/120,0)</f>
        <v>0</v>
      </c>
      <c r="BT124" s="281">
        <f>IFERROR(-SUM($I114,$AI114:BT114)/120,0)</f>
        <v>0</v>
      </c>
      <c r="BU124" s="281">
        <f>IFERROR(-SUM($I114,$AI114:BU114)/120,0)</f>
        <v>0</v>
      </c>
      <c r="BV124" s="281">
        <f>IFERROR(-SUM($I114,$AI114:BV114)/120,0)</f>
        <v>0</v>
      </c>
      <c r="BW124" s="281">
        <f>IFERROR(-SUM($I114,$AI114:BW114)/120,0)</f>
        <v>0</v>
      </c>
      <c r="BX124" s="281">
        <f>IFERROR(-SUM($I114,$AI114:BX114)/120,0)</f>
        <v>0</v>
      </c>
      <c r="BY124" s="281">
        <f>IFERROR(-SUM($I114,$AI114:BY114)/120,0)</f>
        <v>0</v>
      </c>
      <c r="BZ124" s="281">
        <f>IFERROR(-SUM($I114,$AI114:BZ114)/120,0)</f>
        <v>0</v>
      </c>
      <c r="CA124" s="281">
        <f>IFERROR(-SUM($I114,$AI114:CA114)/120,0)</f>
        <v>0</v>
      </c>
      <c r="CB124" s="281">
        <f>IFERROR(-SUM($I114,$AI114:CB114)/120,0)</f>
        <v>0</v>
      </c>
      <c r="CC124" s="281">
        <f>IFERROR(-SUM($I114,$AI114:CC114)/120,0)</f>
        <v>0</v>
      </c>
      <c r="CD124" s="283">
        <f>IFERROR(-SUM($I114,$AI114:CD114)/120,0)</f>
        <v>0</v>
      </c>
      <c r="CE124" s="281">
        <f>IFERROR(-SUM($I114,$AI114:CE114)/120,0)</f>
        <v>0</v>
      </c>
      <c r="CF124" s="281">
        <f>IFERROR(-SUM($I114,$AI114:CF114)/120,0)</f>
        <v>0</v>
      </c>
      <c r="CG124" s="281">
        <f>IFERROR(-SUM($I114,$AI114:CG114)/120,0)</f>
        <v>0</v>
      </c>
      <c r="CH124" s="281">
        <f>IFERROR(-SUM($I114,$AI114:CH114)/120,0)</f>
        <v>0</v>
      </c>
      <c r="CI124" s="281">
        <f>IFERROR(-SUM($I114,$AI114:CI114)/120,0)</f>
        <v>0</v>
      </c>
      <c r="CJ124" s="281">
        <f>IFERROR(-SUM($I114,$AI114:CJ114)/120,0)</f>
        <v>0</v>
      </c>
      <c r="CK124" s="281">
        <f>IFERROR(-SUM($I114,$AI114:CK114)/120,0)</f>
        <v>0</v>
      </c>
      <c r="CL124" s="281">
        <f>IFERROR(-SUM($I114,$AI114:CL114)/120,0)</f>
        <v>0</v>
      </c>
      <c r="CM124" s="281">
        <f>IFERROR(-SUM($I114,$AI114:CM114)/120,0)</f>
        <v>0</v>
      </c>
      <c r="CN124" s="281">
        <f>IFERROR(-SUM($I114,$AI114:CN114)/120,0)</f>
        <v>0</v>
      </c>
      <c r="CO124" s="281">
        <f>IFERROR(-SUM($I114,$AI114:CO114)/120,0)</f>
        <v>0</v>
      </c>
      <c r="CP124" s="283">
        <f>IFERROR(-SUM($I114,$AI114:CP114)/120,0)</f>
        <v>0</v>
      </c>
    </row>
    <row r="125" spans="3:94" outlineLevel="1">
      <c r="D125" s="234"/>
      <c r="E125" s="519" t="s">
        <v>203</v>
      </c>
      <c r="I125" s="276"/>
      <c r="K125" s="431"/>
      <c r="P125" s="280">
        <f t="shared" si="247"/>
        <v>0</v>
      </c>
      <c r="Q125" s="281">
        <f t="shared" si="247"/>
        <v>0</v>
      </c>
      <c r="R125" s="281">
        <f t="shared" si="247"/>
        <v>0</v>
      </c>
      <c r="S125" s="281">
        <f t="shared" si="247"/>
        <v>0</v>
      </c>
      <c r="T125" s="281">
        <f t="shared" si="247"/>
        <v>0</v>
      </c>
      <c r="U125" s="281">
        <f t="shared" si="247"/>
        <v>0</v>
      </c>
      <c r="V125" s="297"/>
      <c r="W125" s="405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407">
        <f t="shared" si="248"/>
        <v>0</v>
      </c>
      <c r="AJ125" s="281">
        <f>IFERROR(-SUM($I115,$AI115:AJ115)/120,0)</f>
        <v>0</v>
      </c>
      <c r="AK125" s="281">
        <f>IFERROR(-SUM($I115,$AI115:AK115)/120,0)</f>
        <v>0</v>
      </c>
      <c r="AL125" s="281">
        <f>IFERROR(-SUM($I115,$AI115:AL115)/120,0)</f>
        <v>0</v>
      </c>
      <c r="AM125" s="281">
        <f>IFERROR(-SUM($I115,$AI115:AM115)/120,0)</f>
        <v>0</v>
      </c>
      <c r="AN125" s="281">
        <f>IFERROR(-SUM($I115,$AI115:AN115)/120,0)</f>
        <v>0</v>
      </c>
      <c r="AO125" s="281">
        <f>IFERROR(-SUM($I115,$AI115:AO115)/120,0)</f>
        <v>0</v>
      </c>
      <c r="AP125" s="281">
        <f>IFERROR(-SUM($I115,$AI115:AP115)/120,0)</f>
        <v>0</v>
      </c>
      <c r="AQ125" s="281">
        <f>IFERROR(-SUM($I115,$AI115:AQ115)/120,0)</f>
        <v>0</v>
      </c>
      <c r="AR125" s="281">
        <f>IFERROR(-SUM($I115,$AI115:AR115)/120,0)</f>
        <v>0</v>
      </c>
      <c r="AS125" s="281">
        <f>IFERROR(-SUM($I115,$AI115:AS115)/120,0)</f>
        <v>0</v>
      </c>
      <c r="AT125" s="283">
        <f>IFERROR(-SUM($I115,$AI115:AT115)/120,0)</f>
        <v>0</v>
      </c>
      <c r="AU125" s="281">
        <f>IFERROR(-SUM($I115,$AI115:AU115)/120,0)</f>
        <v>0</v>
      </c>
      <c r="AV125" s="281">
        <f>IFERROR(-SUM($I115,$AI115:AV115)/120,0)</f>
        <v>0</v>
      </c>
      <c r="AW125" s="281">
        <f>IFERROR(-SUM($I115,$AI115:AW115)/120,0)</f>
        <v>0</v>
      </c>
      <c r="AX125" s="281">
        <f>IFERROR(-SUM($I115,$AI115:AX115)/120,0)</f>
        <v>0</v>
      </c>
      <c r="AY125" s="281">
        <f>IFERROR(-SUM($I115,$AI115:AY115)/120,0)</f>
        <v>0</v>
      </c>
      <c r="AZ125" s="281">
        <f>IFERROR(-SUM($I115,$AI115:AZ115)/120,0)</f>
        <v>0</v>
      </c>
      <c r="BA125" s="281">
        <f>IFERROR(-SUM($I115,$AI115:BA115)/120,0)</f>
        <v>0</v>
      </c>
      <c r="BB125" s="281">
        <f>IFERROR(-SUM($I115,$AI115:BB115)/120,0)</f>
        <v>0</v>
      </c>
      <c r="BC125" s="281">
        <f>IFERROR(-SUM($I115,$AI115:BC115)/120,0)</f>
        <v>0</v>
      </c>
      <c r="BD125" s="281">
        <f>IFERROR(-SUM($I115,$AI115:BD115)/120,0)</f>
        <v>0</v>
      </c>
      <c r="BE125" s="281">
        <f>IFERROR(-SUM($I115,$AI115:BE115)/120,0)</f>
        <v>0</v>
      </c>
      <c r="BF125" s="283">
        <f>IFERROR(-SUM($I115,$AI115:BF115)/120,0)</f>
        <v>0</v>
      </c>
      <c r="BG125" s="281">
        <f>IFERROR(-SUM($I115,$AI115:BG115)/120,0)</f>
        <v>0</v>
      </c>
      <c r="BH125" s="281">
        <f>IFERROR(-SUM($I115,$AI115:BH115)/120,0)</f>
        <v>0</v>
      </c>
      <c r="BI125" s="281">
        <f>IFERROR(-SUM($I115,$AI115:BI115)/120,0)</f>
        <v>0</v>
      </c>
      <c r="BJ125" s="281">
        <f>IFERROR(-SUM($I115,$AI115:BJ115)/120,0)</f>
        <v>0</v>
      </c>
      <c r="BK125" s="281">
        <f>IFERROR(-SUM($I115,$AI115:BK115)/120,0)</f>
        <v>0</v>
      </c>
      <c r="BL125" s="281">
        <f>IFERROR(-SUM($I115,$AI115:BL115)/120,0)</f>
        <v>0</v>
      </c>
      <c r="BM125" s="281">
        <f>IFERROR(-SUM($I115,$AI115:BM115)/120,0)</f>
        <v>0</v>
      </c>
      <c r="BN125" s="281">
        <f>IFERROR(-SUM($I115,$AI115:BN115)/120,0)</f>
        <v>0</v>
      </c>
      <c r="BO125" s="281">
        <f>IFERROR(-SUM($I115,$AI115:BO115)/120,0)</f>
        <v>0</v>
      </c>
      <c r="BP125" s="281">
        <f>IFERROR(-SUM($I115,$AI115:BP115)/120,0)</f>
        <v>0</v>
      </c>
      <c r="BQ125" s="281">
        <f>IFERROR(-SUM($I115,$AI115:BQ115)/120,0)</f>
        <v>0</v>
      </c>
      <c r="BR125" s="283">
        <f>IFERROR(-SUM($I115,$AI115:BR115)/120,0)</f>
        <v>0</v>
      </c>
      <c r="BS125" s="281">
        <f>IFERROR(-SUM($I115,$AI115:BS115)/120,0)</f>
        <v>0</v>
      </c>
      <c r="BT125" s="281">
        <f>IFERROR(-SUM($I115,$AI115:BT115)/120,0)</f>
        <v>0</v>
      </c>
      <c r="BU125" s="281">
        <f>IFERROR(-SUM($I115,$AI115:BU115)/120,0)</f>
        <v>0</v>
      </c>
      <c r="BV125" s="281">
        <f>IFERROR(-SUM($I115,$AI115:BV115)/120,0)</f>
        <v>0</v>
      </c>
      <c r="BW125" s="281">
        <f>IFERROR(-SUM($I115,$AI115:BW115)/120,0)</f>
        <v>0</v>
      </c>
      <c r="BX125" s="281">
        <f>IFERROR(-SUM($I115,$AI115:BX115)/120,0)</f>
        <v>0</v>
      </c>
      <c r="BY125" s="281">
        <f>IFERROR(-SUM($I115,$AI115:BY115)/120,0)</f>
        <v>0</v>
      </c>
      <c r="BZ125" s="281">
        <f>IFERROR(-SUM($I115,$AI115:BZ115)/120,0)</f>
        <v>0</v>
      </c>
      <c r="CA125" s="281">
        <f>IFERROR(-SUM($I115,$AI115:CA115)/120,0)</f>
        <v>0</v>
      </c>
      <c r="CB125" s="281">
        <f>IFERROR(-SUM($I115,$AI115:CB115)/120,0)</f>
        <v>0</v>
      </c>
      <c r="CC125" s="281">
        <f>IFERROR(-SUM($I115,$AI115:CC115)/120,0)</f>
        <v>0</v>
      </c>
      <c r="CD125" s="283">
        <f>IFERROR(-SUM($I115,$AI115:CD115)/120,0)</f>
        <v>0</v>
      </c>
      <c r="CE125" s="281">
        <f>IFERROR(-SUM($I115,$AI115:CE115)/120,0)</f>
        <v>0</v>
      </c>
      <c r="CF125" s="281">
        <f>IFERROR(-SUM($I115,$AI115:CF115)/120,0)</f>
        <v>0</v>
      </c>
      <c r="CG125" s="281">
        <f>IFERROR(-SUM($I115,$AI115:CG115)/120,0)</f>
        <v>0</v>
      </c>
      <c r="CH125" s="281">
        <f>IFERROR(-SUM($I115,$AI115:CH115)/120,0)</f>
        <v>0</v>
      </c>
      <c r="CI125" s="281">
        <f>IFERROR(-SUM($I115,$AI115:CI115)/120,0)</f>
        <v>0</v>
      </c>
      <c r="CJ125" s="281">
        <f>IFERROR(-SUM($I115,$AI115:CJ115)/120,0)</f>
        <v>0</v>
      </c>
      <c r="CK125" s="281">
        <f>IFERROR(-SUM($I115,$AI115:CK115)/120,0)</f>
        <v>0</v>
      </c>
      <c r="CL125" s="281">
        <f>IFERROR(-SUM($I115,$AI115:CL115)/120,0)</f>
        <v>0</v>
      </c>
      <c r="CM125" s="281">
        <f>IFERROR(-SUM($I115,$AI115:CM115)/120,0)</f>
        <v>0</v>
      </c>
      <c r="CN125" s="281">
        <f>IFERROR(-SUM($I115,$AI115:CN115)/120,0)</f>
        <v>0</v>
      </c>
      <c r="CO125" s="281">
        <f>IFERROR(-SUM($I115,$AI115:CO115)/120,0)</f>
        <v>0</v>
      </c>
      <c r="CP125" s="283">
        <f>IFERROR(-SUM($I115,$AI115:CP115)/120,0)</f>
        <v>0</v>
      </c>
    </row>
    <row r="126" spans="3:94" outlineLevel="1">
      <c r="D126" s="234"/>
      <c r="E126" s="432"/>
      <c r="I126" s="276"/>
      <c r="K126" s="431"/>
      <c r="P126" s="280">
        <f t="shared" si="247"/>
        <v>0</v>
      </c>
      <c r="Q126" s="281">
        <f t="shared" si="247"/>
        <v>0</v>
      </c>
      <c r="R126" s="281">
        <f t="shared" si="247"/>
        <v>0</v>
      </c>
      <c r="S126" s="281">
        <f t="shared" si="247"/>
        <v>0</v>
      </c>
      <c r="T126" s="281">
        <f t="shared" si="247"/>
        <v>0</v>
      </c>
      <c r="U126" s="281">
        <f t="shared" si="247"/>
        <v>0</v>
      </c>
      <c r="V126" s="297"/>
      <c r="W126" s="405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407">
        <f t="shared" si="248"/>
        <v>0</v>
      </c>
      <c r="AJ126" s="281">
        <f>IFERROR(-SUM($I116,$AI116:AJ116)/120,0)</f>
        <v>0</v>
      </c>
      <c r="AK126" s="281">
        <f>IFERROR(-SUM($I116,$AI116:AK116)/120,0)</f>
        <v>0</v>
      </c>
      <c r="AL126" s="281">
        <f>IFERROR(-SUM($I116,$AI116:AL116)/120,0)</f>
        <v>0</v>
      </c>
      <c r="AM126" s="281">
        <f>IFERROR(-SUM($I116,$AI116:AM116)/120,0)</f>
        <v>0</v>
      </c>
      <c r="AN126" s="281">
        <f>IFERROR(-SUM($I116,$AI116:AN116)/120,0)</f>
        <v>0</v>
      </c>
      <c r="AO126" s="281">
        <f>IFERROR(-SUM($I116,$AI116:AO116)/120,0)</f>
        <v>0</v>
      </c>
      <c r="AP126" s="281">
        <f>IFERROR(-SUM($I116,$AI116:AP116)/120,0)</f>
        <v>0</v>
      </c>
      <c r="AQ126" s="281">
        <f>IFERROR(-SUM($I116,$AI116:AQ116)/120,0)</f>
        <v>0</v>
      </c>
      <c r="AR126" s="281">
        <f>IFERROR(-SUM($I116,$AI116:AR116)/120,0)</f>
        <v>0</v>
      </c>
      <c r="AS126" s="281">
        <f>IFERROR(-SUM($I116,$AI116:AS116)/120,0)</f>
        <v>0</v>
      </c>
      <c r="AT126" s="283">
        <f>IFERROR(-SUM($I116,$AI116:AT116)/120,0)</f>
        <v>0</v>
      </c>
      <c r="AU126" s="281">
        <f>IFERROR(-SUM($I116,$AI116:AU116)/120,0)</f>
        <v>0</v>
      </c>
      <c r="AV126" s="281">
        <f>IFERROR(-SUM($I116,$AI116:AV116)/120,0)</f>
        <v>0</v>
      </c>
      <c r="AW126" s="281">
        <f>IFERROR(-SUM($I116,$AI116:AW116)/120,0)</f>
        <v>0</v>
      </c>
      <c r="AX126" s="281">
        <f>IFERROR(-SUM($I116,$AI116:AX116)/120,0)</f>
        <v>0</v>
      </c>
      <c r="AY126" s="281">
        <f>IFERROR(-SUM($I116,$AI116:AY116)/120,0)</f>
        <v>0</v>
      </c>
      <c r="AZ126" s="281">
        <f>IFERROR(-SUM($I116,$AI116:AZ116)/120,0)</f>
        <v>0</v>
      </c>
      <c r="BA126" s="281">
        <f>IFERROR(-SUM($I116,$AI116:BA116)/120,0)</f>
        <v>0</v>
      </c>
      <c r="BB126" s="281">
        <f>IFERROR(-SUM($I116,$AI116:BB116)/120,0)</f>
        <v>0</v>
      </c>
      <c r="BC126" s="281">
        <f>IFERROR(-SUM($I116,$AI116:BC116)/120,0)</f>
        <v>0</v>
      </c>
      <c r="BD126" s="281">
        <f>IFERROR(-SUM($I116,$AI116:BD116)/120,0)</f>
        <v>0</v>
      </c>
      <c r="BE126" s="281">
        <f>IFERROR(-SUM($I116,$AI116:BE116)/120,0)</f>
        <v>0</v>
      </c>
      <c r="BF126" s="283">
        <f>IFERROR(-SUM($I116,$AI116:BF116)/120,0)</f>
        <v>0</v>
      </c>
      <c r="BG126" s="281">
        <f>IFERROR(-SUM($I116,$AI116:BG116)/120,0)</f>
        <v>0</v>
      </c>
      <c r="BH126" s="281">
        <f>IFERROR(-SUM($I116,$AI116:BH116)/120,0)</f>
        <v>0</v>
      </c>
      <c r="BI126" s="281">
        <f>IFERROR(-SUM($I116,$AI116:BI116)/120,0)</f>
        <v>0</v>
      </c>
      <c r="BJ126" s="281">
        <f>IFERROR(-SUM($I116,$AI116:BJ116)/120,0)</f>
        <v>0</v>
      </c>
      <c r="BK126" s="281">
        <f>IFERROR(-SUM($I116,$AI116:BK116)/120,0)</f>
        <v>0</v>
      </c>
      <c r="BL126" s="281">
        <f>IFERROR(-SUM($I116,$AI116:BL116)/120,0)</f>
        <v>0</v>
      </c>
      <c r="BM126" s="281">
        <f>IFERROR(-SUM($I116,$AI116:BM116)/120,0)</f>
        <v>0</v>
      </c>
      <c r="BN126" s="281">
        <f>IFERROR(-SUM($I116,$AI116:BN116)/120,0)</f>
        <v>0</v>
      </c>
      <c r="BO126" s="281">
        <f>IFERROR(-SUM($I116,$AI116:BO116)/120,0)</f>
        <v>0</v>
      </c>
      <c r="BP126" s="281">
        <f>IFERROR(-SUM($I116,$AI116:BP116)/120,0)</f>
        <v>0</v>
      </c>
      <c r="BQ126" s="281">
        <f>IFERROR(-SUM($I116,$AI116:BQ116)/120,0)</f>
        <v>0</v>
      </c>
      <c r="BR126" s="283">
        <f>IFERROR(-SUM($I116,$AI116:BR116)/120,0)</f>
        <v>0</v>
      </c>
      <c r="BS126" s="281">
        <f>IFERROR(-SUM($I116,$AI116:BS116)/120,0)</f>
        <v>0</v>
      </c>
      <c r="BT126" s="281">
        <f>IFERROR(-SUM($I116,$AI116:BT116)/120,0)</f>
        <v>0</v>
      </c>
      <c r="BU126" s="281">
        <f>IFERROR(-SUM($I116,$AI116:BU116)/120,0)</f>
        <v>0</v>
      </c>
      <c r="BV126" s="281">
        <f>IFERROR(-SUM($I116,$AI116:BV116)/120,0)</f>
        <v>0</v>
      </c>
      <c r="BW126" s="281">
        <f>IFERROR(-SUM($I116,$AI116:BW116)/120,0)</f>
        <v>0</v>
      </c>
      <c r="BX126" s="281">
        <f>IFERROR(-SUM($I116,$AI116:BX116)/120,0)</f>
        <v>0</v>
      </c>
      <c r="BY126" s="281">
        <f>IFERROR(-SUM($I116,$AI116:BY116)/120,0)</f>
        <v>0</v>
      </c>
      <c r="BZ126" s="281">
        <f>IFERROR(-SUM($I116,$AI116:BZ116)/120,0)</f>
        <v>0</v>
      </c>
      <c r="CA126" s="281">
        <f>IFERROR(-SUM($I116,$AI116:CA116)/120,0)</f>
        <v>0</v>
      </c>
      <c r="CB126" s="281">
        <f>IFERROR(-SUM($I116,$AI116:CB116)/120,0)</f>
        <v>0</v>
      </c>
      <c r="CC126" s="281">
        <f>IFERROR(-SUM($I116,$AI116:CC116)/120,0)</f>
        <v>0</v>
      </c>
      <c r="CD126" s="283">
        <f>IFERROR(-SUM($I116,$AI116:CD116)/120,0)</f>
        <v>0</v>
      </c>
      <c r="CE126" s="281">
        <f>IFERROR(-SUM($I116,$AI116:CE116)/120,0)</f>
        <v>0</v>
      </c>
      <c r="CF126" s="281">
        <f>IFERROR(-SUM($I116,$AI116:CF116)/120,0)</f>
        <v>0</v>
      </c>
      <c r="CG126" s="281">
        <f>IFERROR(-SUM($I116,$AI116:CG116)/120,0)</f>
        <v>0</v>
      </c>
      <c r="CH126" s="281">
        <f>IFERROR(-SUM($I116,$AI116:CH116)/120,0)</f>
        <v>0</v>
      </c>
      <c r="CI126" s="281">
        <f>IFERROR(-SUM($I116,$AI116:CI116)/120,0)</f>
        <v>0</v>
      </c>
      <c r="CJ126" s="281">
        <f>IFERROR(-SUM($I116,$AI116:CJ116)/120,0)</f>
        <v>0</v>
      </c>
      <c r="CK126" s="281">
        <f>IFERROR(-SUM($I116,$AI116:CK116)/120,0)</f>
        <v>0</v>
      </c>
      <c r="CL126" s="281">
        <f>IFERROR(-SUM($I116,$AI116:CL116)/120,0)</f>
        <v>0</v>
      </c>
      <c r="CM126" s="281">
        <f>IFERROR(-SUM($I116,$AI116:CM116)/120,0)</f>
        <v>0</v>
      </c>
      <c r="CN126" s="281">
        <f>IFERROR(-SUM($I116,$AI116:CN116)/120,0)</f>
        <v>0</v>
      </c>
      <c r="CO126" s="281">
        <f>IFERROR(-SUM($I116,$AI116:CO116)/120,0)</f>
        <v>0</v>
      </c>
      <c r="CP126" s="283">
        <f>IFERROR(-SUM($I116,$AI116:CP116)/120,0)</f>
        <v>0</v>
      </c>
    </row>
    <row r="127" spans="3:94" s="329" customFormat="1">
      <c r="C127" s="234"/>
      <c r="E127" s="433" t="s">
        <v>306</v>
      </c>
      <c r="F127" s="240"/>
      <c r="G127" s="240"/>
      <c r="H127" s="240"/>
      <c r="I127" s="342"/>
      <c r="J127" s="240"/>
      <c r="K127" s="240"/>
      <c r="L127" s="240"/>
      <c r="M127" s="240"/>
      <c r="N127" s="240"/>
      <c r="P127" s="344">
        <f t="shared" si="247"/>
        <v>0</v>
      </c>
      <c r="Q127" s="345">
        <f t="shared" si="247"/>
        <v>-895.00000000000011</v>
      </c>
      <c r="R127" s="345">
        <f t="shared" si="247"/>
        <v>-1255</v>
      </c>
      <c r="S127" s="345">
        <f t="shared" si="247"/>
        <v>-1614.9999999999998</v>
      </c>
      <c r="T127" s="345">
        <f t="shared" si="247"/>
        <v>-27780</v>
      </c>
      <c r="U127" s="345">
        <f t="shared" si="247"/>
        <v>-75779.999999999985</v>
      </c>
      <c r="V127" s="401"/>
      <c r="W127" s="344">
        <f t="shared" ref="W127:BB127" si="249">SUM(W121:W126)</f>
        <v>0</v>
      </c>
      <c r="X127" s="344">
        <f t="shared" si="249"/>
        <v>0</v>
      </c>
      <c r="Y127" s="344">
        <f t="shared" si="249"/>
        <v>0</v>
      </c>
      <c r="Z127" s="344">
        <f t="shared" si="249"/>
        <v>0</v>
      </c>
      <c r="AA127" s="344">
        <f t="shared" si="249"/>
        <v>0</v>
      </c>
      <c r="AB127" s="344">
        <f t="shared" si="249"/>
        <v>0</v>
      </c>
      <c r="AC127" s="344">
        <f t="shared" si="249"/>
        <v>0</v>
      </c>
      <c r="AD127" s="344">
        <f t="shared" si="249"/>
        <v>0</v>
      </c>
      <c r="AE127" s="344">
        <f t="shared" si="249"/>
        <v>0</v>
      </c>
      <c r="AF127" s="344">
        <f t="shared" si="249"/>
        <v>0</v>
      </c>
      <c r="AG127" s="344">
        <f t="shared" si="249"/>
        <v>0</v>
      </c>
      <c r="AH127" s="344">
        <f t="shared" si="249"/>
        <v>0</v>
      </c>
      <c r="AI127" s="346">
        <f t="shared" si="249"/>
        <v>-60.833333333333329</v>
      </c>
      <c r="AJ127" s="345">
        <f t="shared" si="249"/>
        <v>-63.333333333333329</v>
      </c>
      <c r="AK127" s="345">
        <f t="shared" si="249"/>
        <v>-65.833333333333329</v>
      </c>
      <c r="AL127" s="345">
        <f t="shared" si="249"/>
        <v>-68.333333333333329</v>
      </c>
      <c r="AM127" s="345">
        <f t="shared" si="249"/>
        <v>-70.833333333333329</v>
      </c>
      <c r="AN127" s="345">
        <f t="shared" si="249"/>
        <v>-73.333333333333329</v>
      </c>
      <c r="AO127" s="345">
        <f t="shared" si="249"/>
        <v>-75.833333333333329</v>
      </c>
      <c r="AP127" s="345">
        <f t="shared" si="249"/>
        <v>-78.333333333333329</v>
      </c>
      <c r="AQ127" s="345">
        <f t="shared" si="249"/>
        <v>-80.833333333333329</v>
      </c>
      <c r="AR127" s="345">
        <f t="shared" si="249"/>
        <v>-83.333333333333329</v>
      </c>
      <c r="AS127" s="345">
        <f t="shared" si="249"/>
        <v>-85.833333333333329</v>
      </c>
      <c r="AT127" s="347">
        <f t="shared" si="249"/>
        <v>-88.333333333333329</v>
      </c>
      <c r="AU127" s="345">
        <f t="shared" si="249"/>
        <v>-90.833333333333329</v>
      </c>
      <c r="AV127" s="345">
        <f t="shared" si="249"/>
        <v>-93.333333333333329</v>
      </c>
      <c r="AW127" s="345">
        <f t="shared" si="249"/>
        <v>-95.833333333333329</v>
      </c>
      <c r="AX127" s="345">
        <f t="shared" si="249"/>
        <v>-98.333333333333329</v>
      </c>
      <c r="AY127" s="345">
        <f t="shared" si="249"/>
        <v>-100.83333333333333</v>
      </c>
      <c r="AZ127" s="345">
        <f t="shared" si="249"/>
        <v>-103.33333333333334</v>
      </c>
      <c r="BA127" s="345">
        <f t="shared" si="249"/>
        <v>-105.83333333333334</v>
      </c>
      <c r="BB127" s="345">
        <f t="shared" si="249"/>
        <v>-108.33333333333334</v>
      </c>
      <c r="BC127" s="345">
        <f t="shared" ref="BC127:CH127" si="250">SUM(BC121:BC126)</f>
        <v>-110.83333333333334</v>
      </c>
      <c r="BD127" s="345">
        <f t="shared" si="250"/>
        <v>-113.33333333333334</v>
      </c>
      <c r="BE127" s="345">
        <f t="shared" si="250"/>
        <v>-115.83333333333334</v>
      </c>
      <c r="BF127" s="347">
        <f t="shared" si="250"/>
        <v>-118.33333333333334</v>
      </c>
      <c r="BG127" s="345">
        <f t="shared" si="250"/>
        <v>-120.83333333333334</v>
      </c>
      <c r="BH127" s="345">
        <f t="shared" si="250"/>
        <v>-123.33333333333334</v>
      </c>
      <c r="BI127" s="345">
        <f t="shared" si="250"/>
        <v>-125.83333333333334</v>
      </c>
      <c r="BJ127" s="345">
        <f t="shared" si="250"/>
        <v>-128.33333333333334</v>
      </c>
      <c r="BK127" s="345">
        <f t="shared" si="250"/>
        <v>-130.83333333333334</v>
      </c>
      <c r="BL127" s="345">
        <f t="shared" si="250"/>
        <v>-133.33333333333334</v>
      </c>
      <c r="BM127" s="345">
        <f t="shared" si="250"/>
        <v>-135.83333333333334</v>
      </c>
      <c r="BN127" s="345">
        <f t="shared" si="250"/>
        <v>-138.33333333333334</v>
      </c>
      <c r="BO127" s="345">
        <f t="shared" si="250"/>
        <v>-140.83333333333334</v>
      </c>
      <c r="BP127" s="345">
        <f t="shared" si="250"/>
        <v>-143.33333333333334</v>
      </c>
      <c r="BQ127" s="345">
        <f t="shared" si="250"/>
        <v>-145.83333333333334</v>
      </c>
      <c r="BR127" s="347">
        <f t="shared" si="250"/>
        <v>-148.33333333333334</v>
      </c>
      <c r="BS127" s="345">
        <f t="shared" si="250"/>
        <v>-481.66666666666669</v>
      </c>
      <c r="BT127" s="345">
        <f t="shared" si="250"/>
        <v>-815</v>
      </c>
      <c r="BU127" s="345">
        <f t="shared" si="250"/>
        <v>-1148.3333333333333</v>
      </c>
      <c r="BV127" s="345">
        <f t="shared" si="250"/>
        <v>-1481.6666666666667</v>
      </c>
      <c r="BW127" s="345">
        <f t="shared" si="250"/>
        <v>-1815</v>
      </c>
      <c r="BX127" s="345">
        <f t="shared" si="250"/>
        <v>-2148.3333333333335</v>
      </c>
      <c r="BY127" s="345">
        <f t="shared" si="250"/>
        <v>-2481.6666666666665</v>
      </c>
      <c r="BZ127" s="345">
        <f t="shared" si="250"/>
        <v>-2815</v>
      </c>
      <c r="CA127" s="345">
        <f t="shared" si="250"/>
        <v>-3148.3333333333335</v>
      </c>
      <c r="CB127" s="345">
        <f t="shared" si="250"/>
        <v>-3481.6666666666665</v>
      </c>
      <c r="CC127" s="345">
        <f t="shared" si="250"/>
        <v>-3815</v>
      </c>
      <c r="CD127" s="347">
        <f t="shared" si="250"/>
        <v>-4148.333333333333</v>
      </c>
      <c r="CE127" s="345">
        <f t="shared" si="250"/>
        <v>-4481.666666666667</v>
      </c>
      <c r="CF127" s="345">
        <f t="shared" si="250"/>
        <v>-4815</v>
      </c>
      <c r="CG127" s="345">
        <f t="shared" si="250"/>
        <v>-5148.333333333333</v>
      </c>
      <c r="CH127" s="345">
        <f t="shared" si="250"/>
        <v>-5481.666666666667</v>
      </c>
      <c r="CI127" s="345">
        <f t="shared" ref="CI127:CP127" si="251">SUM(CI121:CI126)</f>
        <v>-5815</v>
      </c>
      <c r="CJ127" s="345">
        <f t="shared" si="251"/>
        <v>-6148.333333333333</v>
      </c>
      <c r="CK127" s="345">
        <f t="shared" si="251"/>
        <v>-6481.666666666667</v>
      </c>
      <c r="CL127" s="345">
        <f t="shared" si="251"/>
        <v>-6815</v>
      </c>
      <c r="CM127" s="345">
        <f t="shared" si="251"/>
        <v>-7148.333333333333</v>
      </c>
      <c r="CN127" s="345">
        <f t="shared" si="251"/>
        <v>-7481.666666666667</v>
      </c>
      <c r="CO127" s="345">
        <f t="shared" si="251"/>
        <v>-7815</v>
      </c>
      <c r="CP127" s="347">
        <f t="shared" si="251"/>
        <v>-8148.333333333333</v>
      </c>
    </row>
    <row r="128" spans="3:94">
      <c r="D128" s="234"/>
      <c r="E128" s="423"/>
      <c r="I128" s="276"/>
      <c r="P128" s="285"/>
      <c r="Q128" s="286"/>
      <c r="R128" s="286"/>
      <c r="S128" s="286"/>
      <c r="T128" s="286"/>
      <c r="U128" s="286"/>
      <c r="W128" s="427"/>
      <c r="X128" s="427"/>
      <c r="Y128" s="427"/>
      <c r="Z128" s="427"/>
      <c r="AA128" s="285"/>
      <c r="AB128" s="285"/>
      <c r="AC128" s="285"/>
      <c r="AD128" s="285"/>
      <c r="AE128" s="285"/>
      <c r="AF128" s="285"/>
      <c r="AG128" s="285"/>
      <c r="AH128" s="285"/>
      <c r="AI128" s="428"/>
      <c r="AJ128" s="429"/>
      <c r="AK128" s="429"/>
      <c r="AL128" s="429"/>
      <c r="AM128" s="286"/>
      <c r="AN128" s="286"/>
      <c r="AO128" s="286"/>
      <c r="AP128" s="286"/>
      <c r="AQ128" s="286"/>
      <c r="AR128" s="286"/>
      <c r="AS128" s="286"/>
      <c r="AT128" s="359"/>
      <c r="AU128" s="286"/>
      <c r="AV128" s="286"/>
      <c r="AW128" s="286"/>
      <c r="AX128" s="286"/>
      <c r="AY128" s="286"/>
      <c r="AZ128" s="286"/>
      <c r="BA128" s="286"/>
      <c r="BB128" s="286"/>
      <c r="BC128" s="286"/>
      <c r="BD128" s="286"/>
      <c r="BE128" s="286"/>
      <c r="BF128" s="359"/>
      <c r="BG128" s="286"/>
      <c r="BH128" s="286"/>
      <c r="BI128" s="286"/>
      <c r="BJ128" s="286"/>
      <c r="BK128" s="286"/>
      <c r="BL128" s="286"/>
      <c r="BM128" s="286"/>
      <c r="BN128" s="286"/>
      <c r="BO128" s="286"/>
      <c r="BP128" s="286"/>
      <c r="BQ128" s="286"/>
      <c r="BR128" s="359"/>
      <c r="BS128" s="286"/>
      <c r="BT128" s="286"/>
      <c r="BU128" s="286"/>
      <c r="BV128" s="286"/>
      <c r="BW128" s="286"/>
      <c r="BX128" s="286"/>
      <c r="BY128" s="286"/>
      <c r="BZ128" s="286"/>
      <c r="CA128" s="286"/>
      <c r="CB128" s="286"/>
      <c r="CC128" s="286"/>
      <c r="CD128" s="359"/>
      <c r="CE128" s="286"/>
      <c r="CF128" s="286"/>
      <c r="CG128" s="286"/>
      <c r="CH128" s="286"/>
      <c r="CI128" s="286"/>
      <c r="CJ128" s="286"/>
      <c r="CK128" s="286"/>
      <c r="CL128" s="286"/>
      <c r="CM128" s="286"/>
      <c r="CN128" s="286"/>
      <c r="CO128" s="286"/>
      <c r="CP128" s="359"/>
    </row>
    <row r="129" spans="3:94" outlineLevel="1">
      <c r="D129" s="234"/>
      <c r="E129" s="356" t="s">
        <v>144</v>
      </c>
      <c r="I129" s="276"/>
      <c r="P129" s="285"/>
      <c r="Q129" s="286"/>
      <c r="R129" s="286"/>
      <c r="S129" s="286"/>
      <c r="T129" s="286"/>
      <c r="U129" s="286"/>
      <c r="W129" s="427"/>
      <c r="X129" s="427"/>
      <c r="Y129" s="427"/>
      <c r="Z129" s="427"/>
      <c r="AA129" s="285"/>
      <c r="AB129" s="285"/>
      <c r="AC129" s="285"/>
      <c r="AD129" s="285"/>
      <c r="AE129" s="285"/>
      <c r="AF129" s="285"/>
      <c r="AG129" s="285"/>
      <c r="AH129" s="285"/>
      <c r="AI129" s="428"/>
      <c r="AJ129" s="429"/>
      <c r="AK129" s="429"/>
      <c r="AL129" s="429"/>
      <c r="AM129" s="286"/>
      <c r="AN129" s="286"/>
      <c r="AO129" s="286"/>
      <c r="AP129" s="286"/>
      <c r="AQ129" s="286"/>
      <c r="AR129" s="286"/>
      <c r="AS129" s="286"/>
      <c r="AT129" s="359"/>
      <c r="AU129" s="286"/>
      <c r="AV129" s="286"/>
      <c r="AW129" s="286"/>
      <c r="AX129" s="286"/>
      <c r="AY129" s="286"/>
      <c r="AZ129" s="286"/>
      <c r="BA129" s="286"/>
      <c r="BB129" s="286"/>
      <c r="BC129" s="286"/>
      <c r="BD129" s="286"/>
      <c r="BE129" s="286"/>
      <c r="BF129" s="359"/>
      <c r="BG129" s="286"/>
      <c r="BH129" s="286"/>
      <c r="BI129" s="286"/>
      <c r="BJ129" s="286"/>
      <c r="BK129" s="286"/>
      <c r="BL129" s="286"/>
      <c r="BM129" s="286"/>
      <c r="BN129" s="286"/>
      <c r="BO129" s="286"/>
      <c r="BP129" s="286"/>
      <c r="BQ129" s="286"/>
      <c r="BR129" s="359"/>
      <c r="BS129" s="286"/>
      <c r="BT129" s="286"/>
      <c r="BU129" s="286"/>
      <c r="BV129" s="286"/>
      <c r="BW129" s="286"/>
      <c r="BX129" s="286"/>
      <c r="BY129" s="286"/>
      <c r="BZ129" s="286"/>
      <c r="CA129" s="286"/>
      <c r="CB129" s="286"/>
      <c r="CC129" s="286"/>
      <c r="CD129" s="359"/>
      <c r="CE129" s="286"/>
      <c r="CF129" s="286"/>
      <c r="CG129" s="286"/>
      <c r="CH129" s="286"/>
      <c r="CI129" s="286"/>
      <c r="CJ129" s="286"/>
      <c r="CK129" s="286"/>
      <c r="CL129" s="286"/>
      <c r="CM129" s="286"/>
      <c r="CN129" s="286"/>
      <c r="CO129" s="286"/>
      <c r="CP129" s="359"/>
    </row>
    <row r="130" spans="3:94" outlineLevel="1">
      <c r="D130" s="234"/>
      <c r="E130" s="432" t="s">
        <v>55</v>
      </c>
      <c r="F130" s="237" t="s">
        <v>206</v>
      </c>
      <c r="I130" s="276"/>
      <c r="J130" s="505">
        <v>0</v>
      </c>
      <c r="K130" s="505">
        <v>0</v>
      </c>
      <c r="L130" s="505">
        <v>0</v>
      </c>
      <c r="M130" s="505">
        <v>0</v>
      </c>
      <c r="N130" s="505">
        <v>0</v>
      </c>
      <c r="P130" s="280">
        <f t="shared" ref="P130:P131" si="252">SUM(W130:AH130)</f>
        <v>0</v>
      </c>
      <c r="Q130" s="281">
        <f>SUM(AI130:AT130)</f>
        <v>0</v>
      </c>
      <c r="R130" s="281">
        <f>SUM(AU130:BF130)</f>
        <v>0</v>
      </c>
      <c r="S130" s="281">
        <f>SUM(BG130:BR130)</f>
        <v>0</v>
      </c>
      <c r="T130" s="281">
        <f>SUM(BS130:CD130)</f>
        <v>0</v>
      </c>
      <c r="U130" s="281">
        <f>SUM(CE130:CP130)</f>
        <v>0</v>
      </c>
      <c r="V130" s="297"/>
      <c r="W130" s="411"/>
      <c r="X130" s="411"/>
      <c r="Y130" s="411"/>
      <c r="Z130" s="411"/>
      <c r="AA130" s="411"/>
      <c r="AB130" s="411"/>
      <c r="AC130" s="411"/>
      <c r="AD130" s="411"/>
      <c r="AE130" s="411"/>
      <c r="AF130" s="411"/>
      <c r="AG130" s="411"/>
      <c r="AH130" s="411"/>
      <c r="AI130" s="362">
        <f>$J130</f>
        <v>0</v>
      </c>
      <c r="AJ130" s="363">
        <f t="shared" ref="AJ130:AT131" si="253">$J130</f>
        <v>0</v>
      </c>
      <c r="AK130" s="363">
        <f t="shared" si="253"/>
        <v>0</v>
      </c>
      <c r="AL130" s="363">
        <f t="shared" si="253"/>
        <v>0</v>
      </c>
      <c r="AM130" s="363">
        <f t="shared" si="253"/>
        <v>0</v>
      </c>
      <c r="AN130" s="363">
        <f t="shared" si="253"/>
        <v>0</v>
      </c>
      <c r="AO130" s="363">
        <f t="shared" si="253"/>
        <v>0</v>
      </c>
      <c r="AP130" s="363">
        <f t="shared" si="253"/>
        <v>0</v>
      </c>
      <c r="AQ130" s="363">
        <f t="shared" si="253"/>
        <v>0</v>
      </c>
      <c r="AR130" s="363">
        <f t="shared" si="253"/>
        <v>0</v>
      </c>
      <c r="AS130" s="363">
        <f t="shared" si="253"/>
        <v>0</v>
      </c>
      <c r="AT130" s="364">
        <f t="shared" si="253"/>
        <v>0</v>
      </c>
      <c r="AU130" s="363">
        <f>$K130</f>
        <v>0</v>
      </c>
      <c r="AV130" s="363">
        <f t="shared" ref="AV130:BF131" si="254">$K130</f>
        <v>0</v>
      </c>
      <c r="AW130" s="363">
        <f t="shared" si="254"/>
        <v>0</v>
      </c>
      <c r="AX130" s="363">
        <f t="shared" si="254"/>
        <v>0</v>
      </c>
      <c r="AY130" s="363">
        <f t="shared" si="254"/>
        <v>0</v>
      </c>
      <c r="AZ130" s="363">
        <f t="shared" si="254"/>
        <v>0</v>
      </c>
      <c r="BA130" s="363">
        <f t="shared" si="254"/>
        <v>0</v>
      </c>
      <c r="BB130" s="363">
        <f t="shared" si="254"/>
        <v>0</v>
      </c>
      <c r="BC130" s="363">
        <f t="shared" si="254"/>
        <v>0</v>
      </c>
      <c r="BD130" s="363">
        <f t="shared" si="254"/>
        <v>0</v>
      </c>
      <c r="BE130" s="363">
        <f t="shared" si="254"/>
        <v>0</v>
      </c>
      <c r="BF130" s="364">
        <f t="shared" si="254"/>
        <v>0</v>
      </c>
      <c r="BG130" s="363">
        <f>$L130</f>
        <v>0</v>
      </c>
      <c r="BH130" s="363">
        <f t="shared" ref="BH130:BR131" si="255">$L130</f>
        <v>0</v>
      </c>
      <c r="BI130" s="363">
        <f t="shared" si="255"/>
        <v>0</v>
      </c>
      <c r="BJ130" s="363">
        <f t="shared" si="255"/>
        <v>0</v>
      </c>
      <c r="BK130" s="363">
        <f t="shared" si="255"/>
        <v>0</v>
      </c>
      <c r="BL130" s="363">
        <f t="shared" si="255"/>
        <v>0</v>
      </c>
      <c r="BM130" s="363">
        <f t="shared" si="255"/>
        <v>0</v>
      </c>
      <c r="BN130" s="363">
        <f t="shared" si="255"/>
        <v>0</v>
      </c>
      <c r="BO130" s="363">
        <f t="shared" si="255"/>
        <v>0</v>
      </c>
      <c r="BP130" s="363">
        <f t="shared" si="255"/>
        <v>0</v>
      </c>
      <c r="BQ130" s="363">
        <f t="shared" si="255"/>
        <v>0</v>
      </c>
      <c r="BR130" s="364">
        <f t="shared" si="255"/>
        <v>0</v>
      </c>
      <c r="BS130" s="363">
        <f>$M130</f>
        <v>0</v>
      </c>
      <c r="BT130" s="363">
        <f t="shared" ref="BT130:CD131" si="256">$M130</f>
        <v>0</v>
      </c>
      <c r="BU130" s="363">
        <f t="shared" si="256"/>
        <v>0</v>
      </c>
      <c r="BV130" s="363">
        <f t="shared" si="256"/>
        <v>0</v>
      </c>
      <c r="BW130" s="363">
        <f t="shared" si="256"/>
        <v>0</v>
      </c>
      <c r="BX130" s="363">
        <f t="shared" si="256"/>
        <v>0</v>
      </c>
      <c r="BY130" s="363">
        <f t="shared" si="256"/>
        <v>0</v>
      </c>
      <c r="BZ130" s="363">
        <f t="shared" si="256"/>
        <v>0</v>
      </c>
      <c r="CA130" s="363">
        <f t="shared" si="256"/>
        <v>0</v>
      </c>
      <c r="CB130" s="363">
        <f t="shared" si="256"/>
        <v>0</v>
      </c>
      <c r="CC130" s="363">
        <f t="shared" si="256"/>
        <v>0</v>
      </c>
      <c r="CD130" s="364">
        <f t="shared" si="256"/>
        <v>0</v>
      </c>
      <c r="CE130" s="363">
        <f>$N130</f>
        <v>0</v>
      </c>
      <c r="CF130" s="363">
        <f t="shared" ref="CF130:CP131" si="257">$N130</f>
        <v>0</v>
      </c>
      <c r="CG130" s="363">
        <f t="shared" si="257"/>
        <v>0</v>
      </c>
      <c r="CH130" s="363">
        <f t="shared" si="257"/>
        <v>0</v>
      </c>
      <c r="CI130" s="363">
        <f t="shared" si="257"/>
        <v>0</v>
      </c>
      <c r="CJ130" s="363">
        <f t="shared" si="257"/>
        <v>0</v>
      </c>
      <c r="CK130" s="363">
        <f t="shared" si="257"/>
        <v>0</v>
      </c>
      <c r="CL130" s="363">
        <f t="shared" si="257"/>
        <v>0</v>
      </c>
      <c r="CM130" s="363">
        <f t="shared" si="257"/>
        <v>0</v>
      </c>
      <c r="CN130" s="363">
        <f t="shared" si="257"/>
        <v>0</v>
      </c>
      <c r="CO130" s="363">
        <f t="shared" si="257"/>
        <v>0</v>
      </c>
      <c r="CP130" s="364">
        <f t="shared" si="257"/>
        <v>0</v>
      </c>
    </row>
    <row r="131" spans="3:94" outlineLevel="1">
      <c r="D131" s="234"/>
      <c r="E131" s="278" t="s">
        <v>56</v>
      </c>
      <c r="F131" s="237" t="s">
        <v>206</v>
      </c>
      <c r="I131" s="410">
        <v>0.05</v>
      </c>
      <c r="J131" s="505">
        <v>-10</v>
      </c>
      <c r="K131" s="505">
        <v>-100</v>
      </c>
      <c r="L131" s="505">
        <v>-500</v>
      </c>
      <c r="M131" s="505">
        <v>-500</v>
      </c>
      <c r="N131" s="505">
        <v>-500</v>
      </c>
      <c r="P131" s="280">
        <f t="shared" si="252"/>
        <v>0</v>
      </c>
      <c r="Q131" s="281">
        <f>SUM(AI131:AT131)</f>
        <v>-120</v>
      </c>
      <c r="R131" s="281">
        <f>SUM(AU131:BF131)</f>
        <v>-1200</v>
      </c>
      <c r="S131" s="281">
        <f>SUM(BG131:BR131)</f>
        <v>-6000</v>
      </c>
      <c r="T131" s="281">
        <f>SUM(BS131:CD131)</f>
        <v>-6000</v>
      </c>
      <c r="U131" s="281">
        <f>SUM(CE131:CP131)</f>
        <v>-6000</v>
      </c>
      <c r="V131" s="297"/>
      <c r="W131" s="411"/>
      <c r="X131" s="411"/>
      <c r="Y131" s="411"/>
      <c r="Z131" s="411"/>
      <c r="AA131" s="411"/>
      <c r="AB131" s="411"/>
      <c r="AC131" s="411"/>
      <c r="AD131" s="411"/>
      <c r="AE131" s="411"/>
      <c r="AF131" s="411"/>
      <c r="AG131" s="411"/>
      <c r="AH131" s="411"/>
      <c r="AI131" s="362">
        <f>$J131</f>
        <v>-10</v>
      </c>
      <c r="AJ131" s="363">
        <f t="shared" si="253"/>
        <v>-10</v>
      </c>
      <c r="AK131" s="363">
        <f t="shared" si="253"/>
        <v>-10</v>
      </c>
      <c r="AL131" s="363">
        <f t="shared" si="253"/>
        <v>-10</v>
      </c>
      <c r="AM131" s="363">
        <f t="shared" si="253"/>
        <v>-10</v>
      </c>
      <c r="AN131" s="363">
        <f t="shared" si="253"/>
        <v>-10</v>
      </c>
      <c r="AO131" s="363">
        <f t="shared" si="253"/>
        <v>-10</v>
      </c>
      <c r="AP131" s="363">
        <f t="shared" si="253"/>
        <v>-10</v>
      </c>
      <c r="AQ131" s="363">
        <f t="shared" si="253"/>
        <v>-10</v>
      </c>
      <c r="AR131" s="363">
        <f t="shared" si="253"/>
        <v>-10</v>
      </c>
      <c r="AS131" s="363">
        <f t="shared" si="253"/>
        <v>-10</v>
      </c>
      <c r="AT131" s="364">
        <f t="shared" si="253"/>
        <v>-10</v>
      </c>
      <c r="AU131" s="363">
        <f>$K131</f>
        <v>-100</v>
      </c>
      <c r="AV131" s="363">
        <f t="shared" si="254"/>
        <v>-100</v>
      </c>
      <c r="AW131" s="363">
        <f t="shared" si="254"/>
        <v>-100</v>
      </c>
      <c r="AX131" s="363">
        <f t="shared" si="254"/>
        <v>-100</v>
      </c>
      <c r="AY131" s="363">
        <f t="shared" si="254"/>
        <v>-100</v>
      </c>
      <c r="AZ131" s="363">
        <f t="shared" si="254"/>
        <v>-100</v>
      </c>
      <c r="BA131" s="363">
        <f t="shared" si="254"/>
        <v>-100</v>
      </c>
      <c r="BB131" s="363">
        <f t="shared" si="254"/>
        <v>-100</v>
      </c>
      <c r="BC131" s="363">
        <f t="shared" si="254"/>
        <v>-100</v>
      </c>
      <c r="BD131" s="363">
        <f t="shared" si="254"/>
        <v>-100</v>
      </c>
      <c r="BE131" s="363">
        <f t="shared" si="254"/>
        <v>-100</v>
      </c>
      <c r="BF131" s="364">
        <f t="shared" si="254"/>
        <v>-100</v>
      </c>
      <c r="BG131" s="363">
        <f>$L131</f>
        <v>-500</v>
      </c>
      <c r="BH131" s="363">
        <f t="shared" si="255"/>
        <v>-500</v>
      </c>
      <c r="BI131" s="363">
        <f t="shared" si="255"/>
        <v>-500</v>
      </c>
      <c r="BJ131" s="363">
        <f t="shared" si="255"/>
        <v>-500</v>
      </c>
      <c r="BK131" s="363">
        <f t="shared" si="255"/>
        <v>-500</v>
      </c>
      <c r="BL131" s="363">
        <f t="shared" si="255"/>
        <v>-500</v>
      </c>
      <c r="BM131" s="363">
        <f t="shared" si="255"/>
        <v>-500</v>
      </c>
      <c r="BN131" s="363">
        <f t="shared" si="255"/>
        <v>-500</v>
      </c>
      <c r="BO131" s="363">
        <f t="shared" si="255"/>
        <v>-500</v>
      </c>
      <c r="BP131" s="363">
        <f t="shared" si="255"/>
        <v>-500</v>
      </c>
      <c r="BQ131" s="363">
        <f t="shared" si="255"/>
        <v>-500</v>
      </c>
      <c r="BR131" s="364">
        <f t="shared" si="255"/>
        <v>-500</v>
      </c>
      <c r="BS131" s="363">
        <f>$M131</f>
        <v>-500</v>
      </c>
      <c r="BT131" s="363">
        <f t="shared" si="256"/>
        <v>-500</v>
      </c>
      <c r="BU131" s="363">
        <f t="shared" si="256"/>
        <v>-500</v>
      </c>
      <c r="BV131" s="363">
        <f t="shared" si="256"/>
        <v>-500</v>
      </c>
      <c r="BW131" s="363">
        <f t="shared" si="256"/>
        <v>-500</v>
      </c>
      <c r="BX131" s="363">
        <f t="shared" si="256"/>
        <v>-500</v>
      </c>
      <c r="BY131" s="363">
        <f t="shared" si="256"/>
        <v>-500</v>
      </c>
      <c r="BZ131" s="363">
        <f t="shared" si="256"/>
        <v>-500</v>
      </c>
      <c r="CA131" s="363">
        <f t="shared" si="256"/>
        <v>-500</v>
      </c>
      <c r="CB131" s="363">
        <f t="shared" si="256"/>
        <v>-500</v>
      </c>
      <c r="CC131" s="363">
        <f t="shared" si="256"/>
        <v>-500</v>
      </c>
      <c r="CD131" s="364">
        <f t="shared" si="256"/>
        <v>-500</v>
      </c>
      <c r="CE131" s="363">
        <f>$N131</f>
        <v>-500</v>
      </c>
      <c r="CF131" s="363">
        <f t="shared" si="257"/>
        <v>-500</v>
      </c>
      <c r="CG131" s="363">
        <f t="shared" si="257"/>
        <v>-500</v>
      </c>
      <c r="CH131" s="363">
        <f t="shared" si="257"/>
        <v>-500</v>
      </c>
      <c r="CI131" s="363">
        <f t="shared" si="257"/>
        <v>-500</v>
      </c>
      <c r="CJ131" s="363">
        <f t="shared" si="257"/>
        <v>-500</v>
      </c>
      <c r="CK131" s="363">
        <f t="shared" si="257"/>
        <v>-500</v>
      </c>
      <c r="CL131" s="363">
        <f t="shared" si="257"/>
        <v>-500</v>
      </c>
      <c r="CM131" s="363">
        <f t="shared" si="257"/>
        <v>-500</v>
      </c>
      <c r="CN131" s="363">
        <f t="shared" si="257"/>
        <v>-500</v>
      </c>
      <c r="CO131" s="363">
        <f t="shared" si="257"/>
        <v>-500</v>
      </c>
      <c r="CP131" s="364">
        <f t="shared" si="257"/>
        <v>-500</v>
      </c>
    </row>
    <row r="132" spans="3:94" s="329" customFormat="1">
      <c r="C132" s="234"/>
      <c r="E132" s="341" t="s">
        <v>144</v>
      </c>
      <c r="F132" s="240"/>
      <c r="G132" s="240"/>
      <c r="H132" s="240"/>
      <c r="I132" s="342"/>
      <c r="J132" s="240"/>
      <c r="K132" s="240"/>
      <c r="L132" s="240"/>
      <c r="M132" s="240"/>
      <c r="N132" s="240"/>
      <c r="P132" s="344">
        <f t="shared" ref="P132:U132" si="258">SUMIF($11:$11,P$10,132:132)</f>
        <v>0</v>
      </c>
      <c r="Q132" s="345">
        <f t="shared" si="258"/>
        <v>-120</v>
      </c>
      <c r="R132" s="345">
        <f t="shared" si="258"/>
        <v>-1200</v>
      </c>
      <c r="S132" s="345">
        <f t="shared" si="258"/>
        <v>-6000</v>
      </c>
      <c r="T132" s="345">
        <f t="shared" si="258"/>
        <v>-6000</v>
      </c>
      <c r="U132" s="345">
        <f t="shared" si="258"/>
        <v>-6000</v>
      </c>
      <c r="V132" s="401"/>
      <c r="W132" s="344">
        <f>SUM(W130:W131)</f>
        <v>0</v>
      </c>
      <c r="X132" s="344">
        <f>SUM(X130:X131)</f>
        <v>0</v>
      </c>
      <c r="Y132" s="344">
        <f t="shared" ref="Y132:AH132" si="259">SUM(Y130:Y131)</f>
        <v>0</v>
      </c>
      <c r="Z132" s="344">
        <f t="shared" si="259"/>
        <v>0</v>
      </c>
      <c r="AA132" s="344">
        <f t="shared" si="259"/>
        <v>0</v>
      </c>
      <c r="AB132" s="344">
        <f t="shared" si="259"/>
        <v>0</v>
      </c>
      <c r="AC132" s="344">
        <f t="shared" si="259"/>
        <v>0</v>
      </c>
      <c r="AD132" s="344">
        <f t="shared" si="259"/>
        <v>0</v>
      </c>
      <c r="AE132" s="344">
        <f t="shared" si="259"/>
        <v>0</v>
      </c>
      <c r="AF132" s="344">
        <f t="shared" si="259"/>
        <v>0</v>
      </c>
      <c r="AG132" s="344">
        <f t="shared" si="259"/>
        <v>0</v>
      </c>
      <c r="AH132" s="344">
        <f t="shared" si="259"/>
        <v>0</v>
      </c>
      <c r="AI132" s="346">
        <f>SUM(AI130:AI131)</f>
        <v>-10</v>
      </c>
      <c r="AJ132" s="345">
        <f>SUM(AJ130:AJ131)</f>
        <v>-10</v>
      </c>
      <c r="AK132" s="345">
        <f t="shared" ref="AK132:AT132" si="260">SUM(AK130:AK131)</f>
        <v>-10</v>
      </c>
      <c r="AL132" s="345">
        <f t="shared" si="260"/>
        <v>-10</v>
      </c>
      <c r="AM132" s="345">
        <f t="shared" si="260"/>
        <v>-10</v>
      </c>
      <c r="AN132" s="345">
        <f t="shared" si="260"/>
        <v>-10</v>
      </c>
      <c r="AO132" s="345">
        <f t="shared" si="260"/>
        <v>-10</v>
      </c>
      <c r="AP132" s="345">
        <f t="shared" si="260"/>
        <v>-10</v>
      </c>
      <c r="AQ132" s="345">
        <f t="shared" si="260"/>
        <v>-10</v>
      </c>
      <c r="AR132" s="345">
        <f t="shared" si="260"/>
        <v>-10</v>
      </c>
      <c r="AS132" s="345">
        <f t="shared" si="260"/>
        <v>-10</v>
      </c>
      <c r="AT132" s="347">
        <f t="shared" si="260"/>
        <v>-10</v>
      </c>
      <c r="AU132" s="345">
        <f>SUM(AU130:AU131)</f>
        <v>-100</v>
      </c>
      <c r="AV132" s="345">
        <f t="shared" ref="AV132" si="261">SUM(AV130:AV131)</f>
        <v>-100</v>
      </c>
      <c r="AW132" s="345">
        <f t="shared" ref="AW132" si="262">SUM(AW130:AW131)</f>
        <v>-100</v>
      </c>
      <c r="AX132" s="345">
        <f t="shared" ref="AX132" si="263">SUM(AX130:AX131)</f>
        <v>-100</v>
      </c>
      <c r="AY132" s="345">
        <f t="shared" ref="AY132" si="264">SUM(AY130:AY131)</f>
        <v>-100</v>
      </c>
      <c r="AZ132" s="345">
        <f t="shared" ref="AZ132" si="265">SUM(AZ130:AZ131)</f>
        <v>-100</v>
      </c>
      <c r="BA132" s="345">
        <f t="shared" ref="BA132" si="266">SUM(BA130:BA131)</f>
        <v>-100</v>
      </c>
      <c r="BB132" s="345">
        <f t="shared" ref="BB132" si="267">SUM(BB130:BB131)</f>
        <v>-100</v>
      </c>
      <c r="BC132" s="345">
        <f t="shared" ref="BC132" si="268">SUM(BC130:BC131)</f>
        <v>-100</v>
      </c>
      <c r="BD132" s="345">
        <f t="shared" ref="BD132" si="269">SUM(BD130:BD131)</f>
        <v>-100</v>
      </c>
      <c r="BE132" s="345">
        <f t="shared" ref="BE132" si="270">SUM(BE130:BE131)</f>
        <v>-100</v>
      </c>
      <c r="BF132" s="347">
        <f t="shared" ref="BF132" si="271">SUM(BF130:BF131)</f>
        <v>-100</v>
      </c>
      <c r="BG132" s="345">
        <f>SUM(BG130:BG131)</f>
        <v>-500</v>
      </c>
      <c r="BH132" s="345">
        <f t="shared" ref="BH132" si="272">SUM(BH130:BH131)</f>
        <v>-500</v>
      </c>
      <c r="BI132" s="345">
        <f t="shared" ref="BI132" si="273">SUM(BI130:BI131)</f>
        <v>-500</v>
      </c>
      <c r="BJ132" s="345">
        <f t="shared" ref="BJ132" si="274">SUM(BJ130:BJ131)</f>
        <v>-500</v>
      </c>
      <c r="BK132" s="345">
        <f t="shared" ref="BK132" si="275">SUM(BK130:BK131)</f>
        <v>-500</v>
      </c>
      <c r="BL132" s="345">
        <f t="shared" ref="BL132" si="276">SUM(BL130:BL131)</f>
        <v>-500</v>
      </c>
      <c r="BM132" s="345">
        <f t="shared" ref="BM132" si="277">SUM(BM130:BM131)</f>
        <v>-500</v>
      </c>
      <c r="BN132" s="345">
        <f t="shared" ref="BN132" si="278">SUM(BN130:BN131)</f>
        <v>-500</v>
      </c>
      <c r="BO132" s="345">
        <f t="shared" ref="BO132" si="279">SUM(BO130:BO131)</f>
        <v>-500</v>
      </c>
      <c r="BP132" s="345">
        <f t="shared" ref="BP132" si="280">SUM(BP130:BP131)</f>
        <v>-500</v>
      </c>
      <c r="BQ132" s="345">
        <f t="shared" ref="BQ132" si="281">SUM(BQ130:BQ131)</f>
        <v>-500</v>
      </c>
      <c r="BR132" s="347">
        <f t="shared" ref="BR132" si="282">SUM(BR130:BR131)</f>
        <v>-500</v>
      </c>
      <c r="BS132" s="345">
        <f>SUM(BS130:BS131)</f>
        <v>-500</v>
      </c>
      <c r="BT132" s="345">
        <f t="shared" ref="BT132" si="283">SUM(BT130:BT131)</f>
        <v>-500</v>
      </c>
      <c r="BU132" s="345">
        <f t="shared" ref="BU132" si="284">SUM(BU130:BU131)</f>
        <v>-500</v>
      </c>
      <c r="BV132" s="345">
        <f t="shared" ref="BV132" si="285">SUM(BV130:BV131)</f>
        <v>-500</v>
      </c>
      <c r="BW132" s="345">
        <f t="shared" ref="BW132" si="286">SUM(BW130:BW131)</f>
        <v>-500</v>
      </c>
      <c r="BX132" s="345">
        <f t="shared" ref="BX132" si="287">SUM(BX130:BX131)</f>
        <v>-500</v>
      </c>
      <c r="BY132" s="345">
        <f t="shared" ref="BY132" si="288">SUM(BY130:BY131)</f>
        <v>-500</v>
      </c>
      <c r="BZ132" s="345">
        <f t="shared" ref="BZ132" si="289">SUM(BZ130:BZ131)</f>
        <v>-500</v>
      </c>
      <c r="CA132" s="345">
        <f t="shared" ref="CA132" si="290">SUM(CA130:CA131)</f>
        <v>-500</v>
      </c>
      <c r="CB132" s="345">
        <f t="shared" ref="CB132" si="291">SUM(CB130:CB131)</f>
        <v>-500</v>
      </c>
      <c r="CC132" s="345">
        <f t="shared" ref="CC132" si="292">SUM(CC130:CC131)</f>
        <v>-500</v>
      </c>
      <c r="CD132" s="347">
        <f t="shared" ref="CD132" si="293">SUM(CD130:CD131)</f>
        <v>-500</v>
      </c>
      <c r="CE132" s="345">
        <f>SUM(CE130:CE131)</f>
        <v>-500</v>
      </c>
      <c r="CF132" s="345">
        <f t="shared" ref="CF132" si="294">SUM(CF130:CF131)</f>
        <v>-500</v>
      </c>
      <c r="CG132" s="345">
        <f t="shared" ref="CG132" si="295">SUM(CG130:CG131)</f>
        <v>-500</v>
      </c>
      <c r="CH132" s="345">
        <f t="shared" ref="CH132" si="296">SUM(CH130:CH131)</f>
        <v>-500</v>
      </c>
      <c r="CI132" s="345">
        <f t="shared" ref="CI132" si="297">SUM(CI130:CI131)</f>
        <v>-500</v>
      </c>
      <c r="CJ132" s="345">
        <f t="shared" ref="CJ132" si="298">SUM(CJ130:CJ131)</f>
        <v>-500</v>
      </c>
      <c r="CK132" s="345">
        <f t="shared" ref="CK132" si="299">SUM(CK130:CK131)</f>
        <v>-500</v>
      </c>
      <c r="CL132" s="345">
        <f t="shared" ref="CL132" si="300">SUM(CL130:CL131)</f>
        <v>-500</v>
      </c>
      <c r="CM132" s="345">
        <f t="shared" ref="CM132" si="301">SUM(CM130:CM131)</f>
        <v>-500</v>
      </c>
      <c r="CN132" s="345">
        <f t="shared" ref="CN132" si="302">SUM(CN130:CN131)</f>
        <v>-500</v>
      </c>
      <c r="CO132" s="345">
        <f t="shared" ref="CO132" si="303">SUM(CO130:CO131)</f>
        <v>-500</v>
      </c>
      <c r="CP132" s="347">
        <f t="shared" ref="CP132" si="304">SUM(CP130:CP131)</f>
        <v>-500</v>
      </c>
    </row>
    <row r="133" spans="3:94">
      <c r="D133" s="234"/>
      <c r="I133" s="276"/>
      <c r="P133" s="280"/>
      <c r="Q133" s="281"/>
      <c r="R133" s="281"/>
      <c r="S133" s="281"/>
      <c r="T133" s="281"/>
      <c r="U133" s="281"/>
      <c r="V133" s="297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2"/>
      <c r="AJ133" s="281"/>
      <c r="AK133" s="281"/>
      <c r="AL133" s="281"/>
      <c r="AM133" s="281"/>
      <c r="AN133" s="281"/>
      <c r="AO133" s="281"/>
      <c r="AP133" s="281"/>
      <c r="AQ133" s="281"/>
      <c r="AR133" s="281"/>
      <c r="AS133" s="281"/>
      <c r="AT133" s="283"/>
      <c r="AU133" s="281"/>
      <c r="AV133" s="281"/>
      <c r="AW133" s="281"/>
      <c r="AX133" s="281"/>
      <c r="AY133" s="281"/>
      <c r="AZ133" s="281"/>
      <c r="BA133" s="281"/>
      <c r="BB133" s="281"/>
      <c r="BC133" s="281"/>
      <c r="BD133" s="281"/>
      <c r="BE133" s="281"/>
      <c r="BF133" s="283"/>
      <c r="BG133" s="281"/>
      <c r="BH133" s="281"/>
      <c r="BI133" s="281"/>
      <c r="BJ133" s="281"/>
      <c r="BK133" s="281"/>
      <c r="BL133" s="281"/>
      <c r="BM133" s="281"/>
      <c r="BN133" s="281"/>
      <c r="BO133" s="281"/>
      <c r="BP133" s="281"/>
      <c r="BQ133" s="281"/>
      <c r="BR133" s="283"/>
      <c r="BS133" s="281"/>
      <c r="BT133" s="281"/>
      <c r="BU133" s="281"/>
      <c r="BV133" s="281"/>
      <c r="BW133" s="281"/>
      <c r="BX133" s="281"/>
      <c r="BY133" s="281"/>
      <c r="BZ133" s="281"/>
      <c r="CA133" s="281"/>
      <c r="CB133" s="281"/>
      <c r="CC133" s="281"/>
      <c r="CD133" s="283"/>
      <c r="CE133" s="281"/>
      <c r="CF133" s="281"/>
      <c r="CG133" s="281"/>
      <c r="CH133" s="281"/>
      <c r="CI133" s="281"/>
      <c r="CJ133" s="281"/>
      <c r="CK133" s="281"/>
      <c r="CL133" s="281"/>
      <c r="CM133" s="281"/>
      <c r="CN133" s="281"/>
      <c r="CO133" s="281"/>
      <c r="CP133" s="283"/>
    </row>
    <row r="134" spans="3:94" s="329" customFormat="1" ht="14" thickBot="1">
      <c r="C134" s="234"/>
      <c r="E134" s="341" t="s">
        <v>37</v>
      </c>
      <c r="F134" s="240"/>
      <c r="G134" s="240"/>
      <c r="H134" s="240"/>
      <c r="I134" s="342"/>
      <c r="J134" s="240"/>
      <c r="K134" s="240"/>
      <c r="L134" s="240"/>
      <c r="M134" s="240"/>
      <c r="N134" s="240"/>
      <c r="P134" s="434">
        <f t="shared" ref="P134:U134" si="305">SUMIF($11:$11,P$10,134:134)</f>
        <v>-593030</v>
      </c>
      <c r="Q134" s="435">
        <f t="shared" si="305"/>
        <v>-1398056.7767823599</v>
      </c>
      <c r="R134" s="435">
        <f t="shared" si="305"/>
        <v>-3187212.1112196203</v>
      </c>
      <c r="S134" s="435">
        <f t="shared" si="305"/>
        <v>-4239409.812702382</v>
      </c>
      <c r="T134" s="435">
        <f t="shared" si="305"/>
        <v>-4424191.0813796222</v>
      </c>
      <c r="U134" s="435">
        <f t="shared" si="305"/>
        <v>-7651098.1297062151</v>
      </c>
      <c r="V134" s="436"/>
      <c r="W134" s="434">
        <f t="shared" ref="W134:BB134" si="306">W105-W108-W127+W132</f>
        <v>-12500</v>
      </c>
      <c r="X134" s="434">
        <f t="shared" si="306"/>
        <v>-12600</v>
      </c>
      <c r="Y134" s="434">
        <f t="shared" si="306"/>
        <v>-25200</v>
      </c>
      <c r="Z134" s="434">
        <f t="shared" si="306"/>
        <v>-25450</v>
      </c>
      <c r="AA134" s="434">
        <f t="shared" si="306"/>
        <v>-50450</v>
      </c>
      <c r="AB134" s="434">
        <f t="shared" si="306"/>
        <v>-50700</v>
      </c>
      <c r="AC134" s="434">
        <f t="shared" si="306"/>
        <v>-60955</v>
      </c>
      <c r="AD134" s="434">
        <f t="shared" si="306"/>
        <v>-60955</v>
      </c>
      <c r="AE134" s="434">
        <f t="shared" si="306"/>
        <v>-60955</v>
      </c>
      <c r="AF134" s="434">
        <f t="shared" si="306"/>
        <v>-77955</v>
      </c>
      <c r="AG134" s="434">
        <f t="shared" si="306"/>
        <v>-77755</v>
      </c>
      <c r="AH134" s="434">
        <f t="shared" si="306"/>
        <v>-77555</v>
      </c>
      <c r="AI134" s="437">
        <f t="shared" si="306"/>
        <v>-128240.50000000001</v>
      </c>
      <c r="AJ134" s="435">
        <f t="shared" si="306"/>
        <v>-107426.40000000001</v>
      </c>
      <c r="AK134" s="435">
        <f t="shared" si="306"/>
        <v>-90774.62000000001</v>
      </c>
      <c r="AL134" s="435">
        <f t="shared" si="306"/>
        <v>-77452.696000000025</v>
      </c>
      <c r="AM134" s="435">
        <f t="shared" si="306"/>
        <v>-66794.656800000012</v>
      </c>
      <c r="AN134" s="435">
        <f t="shared" si="306"/>
        <v>-58267.725439999987</v>
      </c>
      <c r="AO134" s="435">
        <f t="shared" si="306"/>
        <v>-51445.680352000018</v>
      </c>
      <c r="AP134" s="435">
        <f t="shared" si="306"/>
        <v>-102945.87761493337</v>
      </c>
      <c r="AQ134" s="435">
        <f t="shared" si="306"/>
        <v>-131870.53542528002</v>
      </c>
      <c r="AR134" s="435">
        <f t="shared" si="306"/>
        <v>-159376.42834022403</v>
      </c>
      <c r="AS134" s="435">
        <f t="shared" si="306"/>
        <v>-174372.30933884587</v>
      </c>
      <c r="AT134" s="438">
        <f t="shared" si="306"/>
        <v>-249089.34747107667</v>
      </c>
      <c r="AU134" s="435">
        <f t="shared" si="306"/>
        <v>-183698.0551242221</v>
      </c>
      <c r="AV134" s="435">
        <f t="shared" si="306"/>
        <v>-194290.77743271095</v>
      </c>
      <c r="AW134" s="435">
        <f t="shared" si="306"/>
        <v>-187891.12194616874</v>
      </c>
      <c r="AX134" s="435">
        <f t="shared" si="306"/>
        <v>-182229.897556935</v>
      </c>
      <c r="AY134" s="435">
        <f t="shared" si="306"/>
        <v>-205643.08471221468</v>
      </c>
      <c r="AZ134" s="435">
        <f t="shared" si="306"/>
        <v>-279438.13443643833</v>
      </c>
      <c r="BA134" s="435">
        <f t="shared" si="306"/>
        <v>-270827.00754915067</v>
      </c>
      <c r="BB134" s="435">
        <f t="shared" si="306"/>
        <v>-263937.60603932047</v>
      </c>
      <c r="BC134" s="435">
        <f t="shared" ref="BC134:CH134" si="307">BC105-BC108-BC127+BC132</f>
        <v>-258425.58483145633</v>
      </c>
      <c r="BD134" s="435">
        <f t="shared" si="307"/>
        <v>-254015.467865165</v>
      </c>
      <c r="BE134" s="435">
        <f t="shared" si="307"/>
        <v>-287353.54095879878</v>
      </c>
      <c r="BF134" s="438">
        <f t="shared" si="307"/>
        <v>-619461.83276703896</v>
      </c>
      <c r="BG134" s="435">
        <f t="shared" si="307"/>
        <v>-244698.09359754625</v>
      </c>
      <c r="BH134" s="435">
        <f t="shared" si="307"/>
        <v>-220786.59106851308</v>
      </c>
      <c r="BI134" s="435">
        <f t="shared" si="307"/>
        <v>-237378.28904528674</v>
      </c>
      <c r="BJ134" s="435">
        <f t="shared" si="307"/>
        <v>-229493.98742670551</v>
      </c>
      <c r="BK134" s="435">
        <f t="shared" si="307"/>
        <v>-227308.24613184054</v>
      </c>
      <c r="BL134" s="435">
        <f t="shared" si="307"/>
        <v>-265564.68642928189</v>
      </c>
      <c r="BM134" s="435">
        <f t="shared" si="307"/>
        <v>-287384.47200056823</v>
      </c>
      <c r="BN134" s="435">
        <f t="shared" si="307"/>
        <v>-296322.32045759744</v>
      </c>
      <c r="BO134" s="435">
        <f t="shared" si="307"/>
        <v>-335454.96588988748</v>
      </c>
      <c r="BP134" s="435">
        <f t="shared" si="307"/>
        <v>-366535.91556905262</v>
      </c>
      <c r="BQ134" s="435">
        <f t="shared" si="307"/>
        <v>-443692.17531238514</v>
      </c>
      <c r="BR134" s="438">
        <f t="shared" si="307"/>
        <v>-1084790.0697737176</v>
      </c>
      <c r="BS134" s="435">
        <f t="shared" si="307"/>
        <v>-434016.54846378107</v>
      </c>
      <c r="BT134" s="435">
        <f t="shared" si="307"/>
        <v>-268407.83875051187</v>
      </c>
      <c r="BU134" s="435">
        <f t="shared" si="307"/>
        <v>-179665.8549798966</v>
      </c>
      <c r="BV134" s="435">
        <f t="shared" si="307"/>
        <v>-119177.61463007129</v>
      </c>
      <c r="BW134" s="435">
        <f t="shared" si="307"/>
        <v>-69981.849016877823</v>
      </c>
      <c r="BX134" s="435">
        <f t="shared" si="307"/>
        <v>-38868.479192989333</v>
      </c>
      <c r="BY134" s="435">
        <f t="shared" si="307"/>
        <v>-187502.54600054523</v>
      </c>
      <c r="BZ134" s="435">
        <f t="shared" si="307"/>
        <v>-223977.37277992326</v>
      </c>
      <c r="CA134" s="435">
        <f t="shared" si="307"/>
        <v>-300991.94620342547</v>
      </c>
      <c r="CB134" s="435">
        <f t="shared" si="307"/>
        <v>-385413.06894222769</v>
      </c>
      <c r="CC134" s="435">
        <f t="shared" si="307"/>
        <v>-493420.9991332693</v>
      </c>
      <c r="CD134" s="438">
        <f t="shared" si="307"/>
        <v>-1722766.9632861034</v>
      </c>
      <c r="CE134" s="435">
        <f t="shared" si="307"/>
        <v>-743689.28317048179</v>
      </c>
      <c r="CF134" s="435">
        <f t="shared" si="307"/>
        <v>-554001.52973146271</v>
      </c>
      <c r="CG134" s="435">
        <f t="shared" si="307"/>
        <v>-420531.13114024716</v>
      </c>
      <c r="CH134" s="435">
        <f t="shared" si="307"/>
        <v>-345387.97802727419</v>
      </c>
      <c r="CI134" s="435">
        <f t="shared" ref="CI134:CP134" si="308">CI105-CI108-CI127+CI132</f>
        <v>-326436.42545689596</v>
      </c>
      <c r="CJ134" s="435">
        <f t="shared" si="308"/>
        <v>-338762.38832859526</v>
      </c>
      <c r="CK134" s="435">
        <f t="shared" si="308"/>
        <v>-338054.89494595287</v>
      </c>
      <c r="CL134" s="435">
        <f t="shared" si="308"/>
        <v>-369122.06599983945</v>
      </c>
      <c r="CM134" s="435">
        <f t="shared" si="308"/>
        <v>-414926.27932294802</v>
      </c>
      <c r="CN134" s="435">
        <f t="shared" si="308"/>
        <v>-495226.84966143529</v>
      </c>
      <c r="CO134" s="435">
        <f t="shared" si="308"/>
        <v>-457166.68811889179</v>
      </c>
      <c r="CP134" s="438">
        <f t="shared" si="308"/>
        <v>-2847792.6158021907</v>
      </c>
    </row>
    <row r="135" spans="3:94">
      <c r="D135" s="234"/>
      <c r="E135" s="330" t="s">
        <v>212</v>
      </c>
      <c r="I135" s="276"/>
      <c r="J135" s="439"/>
      <c r="K135" s="439"/>
      <c r="L135" s="439"/>
      <c r="M135" s="439"/>
      <c r="N135" s="439"/>
      <c r="P135" s="331" t="str">
        <f t="shared" ref="P135:U135" si="309">IFERROR(P134/P39,"–")</f>
        <v>–</v>
      </c>
      <c r="Q135" s="332">
        <f t="shared" si="309"/>
        <v>-0.6372125097251633</v>
      </c>
      <c r="R135" s="332">
        <f t="shared" si="309"/>
        <v>-0.55560467104838129</v>
      </c>
      <c r="S135" s="332">
        <f t="shared" si="309"/>
        <v>-0.39410974003903787</v>
      </c>
      <c r="T135" s="332">
        <f t="shared" si="309"/>
        <v>-0.15976472263173372</v>
      </c>
      <c r="U135" s="332">
        <f t="shared" si="309"/>
        <v>-0.13810124541624755</v>
      </c>
      <c r="W135" s="331" t="str">
        <f t="shared" ref="W135:BB135" si="310">IFERROR(W134/W39,"–")</f>
        <v>–</v>
      </c>
      <c r="X135" s="331" t="str">
        <f t="shared" si="310"/>
        <v>–</v>
      </c>
      <c r="Y135" s="331" t="str">
        <f t="shared" si="310"/>
        <v>–</v>
      </c>
      <c r="Z135" s="331" t="str">
        <f t="shared" si="310"/>
        <v>–</v>
      </c>
      <c r="AA135" s="331" t="str">
        <f t="shared" si="310"/>
        <v>–</v>
      </c>
      <c r="AB135" s="331" t="str">
        <f t="shared" si="310"/>
        <v>–</v>
      </c>
      <c r="AC135" s="331" t="str">
        <f t="shared" si="310"/>
        <v>–</v>
      </c>
      <c r="AD135" s="331" t="str">
        <f t="shared" si="310"/>
        <v>–</v>
      </c>
      <c r="AE135" s="331" t="str">
        <f t="shared" si="310"/>
        <v>–</v>
      </c>
      <c r="AF135" s="331" t="str">
        <f t="shared" si="310"/>
        <v>–</v>
      </c>
      <c r="AG135" s="331" t="str">
        <f t="shared" si="310"/>
        <v>–</v>
      </c>
      <c r="AH135" s="331" t="str">
        <f t="shared" si="310"/>
        <v>–</v>
      </c>
      <c r="AI135" s="333">
        <f t="shared" si="310"/>
        <v>-2.1305239898989901</v>
      </c>
      <c r="AJ135" s="332">
        <f t="shared" si="310"/>
        <v>-1.0713328333679055</v>
      </c>
      <c r="AK135" s="332">
        <f t="shared" si="310"/>
        <v>-0.68592555717563886</v>
      </c>
      <c r="AL135" s="332">
        <f t="shared" si="310"/>
        <v>-0.49023453877504414</v>
      </c>
      <c r="AM135" s="332">
        <f t="shared" si="310"/>
        <v>-0.37417275214341511</v>
      </c>
      <c r="AN135" s="332">
        <f t="shared" si="310"/>
        <v>-0.29891568154931847</v>
      </c>
      <c r="AO135" s="332">
        <f t="shared" si="310"/>
        <v>-0.24725863057672345</v>
      </c>
      <c r="AP135" s="332">
        <f t="shared" si="310"/>
        <v>-0.47099428107000846</v>
      </c>
      <c r="AQ135" s="332">
        <f t="shared" si="310"/>
        <v>-0.58098603591507914</v>
      </c>
      <c r="AR135" s="332">
        <f t="shared" si="310"/>
        <v>-0.68196522630054768</v>
      </c>
      <c r="AS135" s="332">
        <f t="shared" si="310"/>
        <v>-0.72934298638902928</v>
      </c>
      <c r="AT135" s="334">
        <f t="shared" si="310"/>
        <v>-1.0234371946596255</v>
      </c>
      <c r="AU135" s="332">
        <f t="shared" si="310"/>
        <v>-0.55877586876475427</v>
      </c>
      <c r="AV135" s="332">
        <f t="shared" si="310"/>
        <v>-0.5146220736460515</v>
      </c>
      <c r="AW135" s="332">
        <f t="shared" si="310"/>
        <v>-0.451040563707997</v>
      </c>
      <c r="AX135" s="332">
        <f t="shared" si="310"/>
        <v>-0.40694661045828723</v>
      </c>
      <c r="AY135" s="332">
        <f t="shared" si="310"/>
        <v>-0.43496713940454323</v>
      </c>
      <c r="AZ135" s="332">
        <f t="shared" si="310"/>
        <v>-0.56708453357722333</v>
      </c>
      <c r="BA135" s="332">
        <f t="shared" si="310"/>
        <v>-0.53233788882563926</v>
      </c>
      <c r="BB135" s="332">
        <f t="shared" si="310"/>
        <v>-0.50607340752375329</v>
      </c>
      <c r="BC135" s="332">
        <f t="shared" ref="BC135:CH135" si="311">IFERROR(BC134/BC39,"–")</f>
        <v>-0.48597053350785496</v>
      </c>
      <c r="BD135" s="332">
        <f t="shared" si="311"/>
        <v>-0.4704358631649892</v>
      </c>
      <c r="BE135" s="332">
        <f t="shared" si="311"/>
        <v>-0.52580109964726152</v>
      </c>
      <c r="BF135" s="334">
        <f t="shared" si="311"/>
        <v>-1.1227322617902018</v>
      </c>
      <c r="BG135" s="332">
        <f t="shared" si="311"/>
        <v>-0.37030074296013521</v>
      </c>
      <c r="BH135" s="332">
        <f t="shared" si="311"/>
        <v>-0.29924697361402963</v>
      </c>
      <c r="BI135" s="332">
        <f t="shared" si="311"/>
        <v>-0.29694341166393468</v>
      </c>
      <c r="BJ135" s="332">
        <f t="shared" si="311"/>
        <v>-0.27041138023264533</v>
      </c>
      <c r="BK135" s="332">
        <f t="shared" si="311"/>
        <v>-0.25594670684154047</v>
      </c>
      <c r="BL135" s="332">
        <f t="shared" si="311"/>
        <v>-0.28876832576536166</v>
      </c>
      <c r="BM135" s="332">
        <f t="shared" si="311"/>
        <v>-0.30415015933246492</v>
      </c>
      <c r="BN135" s="332">
        <f t="shared" si="311"/>
        <v>-0.30705017697819986</v>
      </c>
      <c r="BO135" s="332">
        <f t="shared" si="311"/>
        <v>-0.34187913399080394</v>
      </c>
      <c r="BP135" s="332">
        <f t="shared" si="311"/>
        <v>-0.36870115234086392</v>
      </c>
      <c r="BQ135" s="332">
        <f t="shared" si="311"/>
        <v>-0.44172125270597673</v>
      </c>
      <c r="BR135" s="334">
        <f t="shared" si="311"/>
        <v>-1.0711547709885698</v>
      </c>
      <c r="BS135" s="332">
        <f t="shared" si="311"/>
        <v>-0.30888211054408937</v>
      </c>
      <c r="BT135" s="332">
        <f t="shared" si="311"/>
        <v>-0.15787916324476181</v>
      </c>
      <c r="BU135" s="332">
        <f t="shared" si="311"/>
        <v>-9.2799979991825099E-2</v>
      </c>
      <c r="BV135" s="332">
        <f t="shared" si="311"/>
        <v>-5.6088028069994564E-2</v>
      </c>
      <c r="BW135" s="332">
        <f t="shared" si="311"/>
        <v>-3.0749723193186574E-2</v>
      </c>
      <c r="BX135" s="332">
        <f t="shared" si="311"/>
        <v>-1.621770123432555E-2</v>
      </c>
      <c r="BY135" s="332">
        <f t="shared" si="311"/>
        <v>-7.5201844917912236E-2</v>
      </c>
      <c r="BZ135" s="332">
        <f t="shared" si="311"/>
        <v>-8.7128804370091489E-2</v>
      </c>
      <c r="CA135" s="332">
        <f t="shared" si="311"/>
        <v>-0.11433670245795012</v>
      </c>
      <c r="CB135" s="332">
        <f t="shared" si="311"/>
        <v>-0.14370404827100877</v>
      </c>
      <c r="CC135" s="332">
        <f t="shared" si="311"/>
        <v>-0.18129939376696436</v>
      </c>
      <c r="CD135" s="334">
        <f t="shared" si="311"/>
        <v>-0.62572064499972913</v>
      </c>
      <c r="CE135" s="332">
        <f t="shared" si="311"/>
        <v>-0.23174508447139835</v>
      </c>
      <c r="CF135" s="332">
        <f t="shared" si="311"/>
        <v>-0.15098864943859686</v>
      </c>
      <c r="CG135" s="332">
        <f t="shared" si="311"/>
        <v>-0.10416350103608162</v>
      </c>
      <c r="CH135" s="332">
        <f t="shared" si="311"/>
        <v>-7.9735511262161538E-2</v>
      </c>
      <c r="CI135" s="332">
        <f t="shared" ref="CI135:CP135" si="312">IFERROR(CI134/CI39,"–")</f>
        <v>-7.1473611754738861E-2</v>
      </c>
      <c r="CJ135" s="332">
        <f t="shared" si="312"/>
        <v>-7.1233255358235326E-2</v>
      </c>
      <c r="CK135" s="332">
        <f t="shared" si="312"/>
        <v>-6.8900304243833296E-2</v>
      </c>
      <c r="CL135" s="332">
        <f t="shared" si="312"/>
        <v>-7.342729170943782E-2</v>
      </c>
      <c r="CM135" s="332">
        <f t="shared" si="312"/>
        <v>-8.0984502694318644E-2</v>
      </c>
      <c r="CN135" s="332">
        <f t="shared" si="312"/>
        <v>-9.5222839592287167E-2</v>
      </c>
      <c r="CO135" s="332">
        <f t="shared" si="312"/>
        <v>-8.6873100044206009E-2</v>
      </c>
      <c r="CP135" s="334">
        <f t="shared" si="312"/>
        <v>-0.53611907915361634</v>
      </c>
    </row>
    <row r="136" spans="3:94">
      <c r="D136" s="234"/>
      <c r="I136" s="276"/>
      <c r="P136" s="276"/>
      <c r="W136" s="276"/>
      <c r="X136" s="276"/>
      <c r="Y136" s="276"/>
      <c r="Z136" s="276"/>
      <c r="AA136" s="276"/>
      <c r="AB136" s="276"/>
      <c r="AC136" s="276"/>
      <c r="AD136" s="276"/>
      <c r="AE136" s="276"/>
      <c r="AF136" s="276"/>
      <c r="AG136" s="276"/>
      <c r="AH136" s="276"/>
      <c r="AI136" s="259"/>
      <c r="AJ136" s="236"/>
      <c r="AK136" s="236"/>
      <c r="AL136" s="236"/>
      <c r="AM136" s="236"/>
      <c r="AN136" s="236"/>
      <c r="AO136" s="236"/>
      <c r="AP136" s="236"/>
      <c r="AQ136" s="236"/>
      <c r="AR136" s="236"/>
      <c r="AS136" s="236"/>
      <c r="AT136" s="277"/>
      <c r="AU136" s="236"/>
      <c r="AV136" s="236"/>
      <c r="AW136" s="236"/>
      <c r="AX136" s="236"/>
      <c r="AY136" s="236"/>
      <c r="AZ136" s="236"/>
      <c r="BA136" s="236"/>
      <c r="BB136" s="236"/>
      <c r="BC136" s="236"/>
      <c r="BD136" s="236"/>
      <c r="BE136" s="236"/>
      <c r="BF136" s="277"/>
      <c r="BG136" s="236"/>
      <c r="BH136" s="236"/>
      <c r="BI136" s="236"/>
      <c r="BJ136" s="236"/>
      <c r="BK136" s="236"/>
      <c r="BL136" s="236"/>
      <c r="BM136" s="236"/>
      <c r="BN136" s="236"/>
      <c r="BO136" s="236"/>
      <c r="BP136" s="236"/>
      <c r="BQ136" s="236"/>
      <c r="BR136" s="277"/>
      <c r="BS136" s="236"/>
      <c r="BT136" s="236"/>
      <c r="BU136" s="236"/>
      <c r="BV136" s="236"/>
      <c r="BW136" s="236"/>
      <c r="BX136" s="236"/>
      <c r="BY136" s="236"/>
      <c r="BZ136" s="236"/>
      <c r="CA136" s="236"/>
      <c r="CB136" s="236"/>
      <c r="CC136" s="236"/>
      <c r="CD136" s="277"/>
      <c r="CE136" s="236"/>
      <c r="CF136" s="236"/>
      <c r="CG136" s="236"/>
      <c r="CH136" s="236"/>
      <c r="CI136" s="236"/>
      <c r="CJ136" s="236"/>
      <c r="CK136" s="236"/>
      <c r="CL136" s="236"/>
      <c r="CM136" s="236"/>
      <c r="CN136" s="236"/>
      <c r="CO136" s="236"/>
      <c r="CP136" s="277"/>
    </row>
    <row r="137" spans="3:94" ht="18">
      <c r="D137" s="234"/>
      <c r="E137" s="440" t="s">
        <v>161</v>
      </c>
      <c r="I137" s="276"/>
      <c r="P137" s="276"/>
      <c r="W137" s="276"/>
      <c r="X137" s="276"/>
      <c r="Y137" s="276"/>
      <c r="Z137" s="276"/>
      <c r="AA137" s="276"/>
      <c r="AB137" s="276"/>
      <c r="AC137" s="276"/>
      <c r="AD137" s="276"/>
      <c r="AE137" s="276"/>
      <c r="AF137" s="276"/>
      <c r="AG137" s="276"/>
      <c r="AH137" s="276"/>
      <c r="AI137" s="259"/>
      <c r="AJ137" s="236"/>
      <c r="AK137" s="236"/>
      <c r="AL137" s="236"/>
      <c r="AM137" s="236"/>
      <c r="AN137" s="236"/>
      <c r="AO137" s="236"/>
      <c r="AP137" s="236"/>
      <c r="AQ137" s="236"/>
      <c r="AR137" s="236"/>
      <c r="AS137" s="236"/>
      <c r="AT137" s="277"/>
      <c r="AU137" s="236"/>
      <c r="AV137" s="236"/>
      <c r="AW137" s="236"/>
      <c r="AX137" s="236"/>
      <c r="AY137" s="236"/>
      <c r="AZ137" s="236"/>
      <c r="BA137" s="236"/>
      <c r="BB137" s="236"/>
      <c r="BC137" s="236"/>
      <c r="BD137" s="236"/>
      <c r="BE137" s="236"/>
      <c r="BF137" s="277"/>
      <c r="BG137" s="236"/>
      <c r="BH137" s="236"/>
      <c r="BI137" s="236"/>
      <c r="BJ137" s="236"/>
      <c r="BK137" s="236"/>
      <c r="BL137" s="236"/>
      <c r="BM137" s="236"/>
      <c r="BN137" s="236"/>
      <c r="BO137" s="236"/>
      <c r="BP137" s="236"/>
      <c r="BQ137" s="236"/>
      <c r="BR137" s="277"/>
      <c r="BS137" s="236"/>
      <c r="BT137" s="236"/>
      <c r="BU137" s="236"/>
      <c r="BV137" s="236"/>
      <c r="BW137" s="236"/>
      <c r="BX137" s="236"/>
      <c r="BY137" s="236"/>
      <c r="BZ137" s="236"/>
      <c r="CA137" s="236"/>
      <c r="CB137" s="236"/>
      <c r="CC137" s="236"/>
      <c r="CD137" s="277"/>
      <c r="CE137" s="236"/>
      <c r="CF137" s="236"/>
      <c r="CG137" s="236"/>
      <c r="CH137" s="236"/>
      <c r="CI137" s="236"/>
      <c r="CJ137" s="236"/>
      <c r="CK137" s="236"/>
      <c r="CL137" s="236"/>
      <c r="CM137" s="236"/>
      <c r="CN137" s="236"/>
      <c r="CO137" s="236"/>
      <c r="CP137" s="277"/>
    </row>
    <row r="138" spans="3:94">
      <c r="D138" s="234"/>
      <c r="E138" s="425" t="s">
        <v>208</v>
      </c>
      <c r="I138" s="515">
        <v>1201408</v>
      </c>
      <c r="J138" s="441"/>
      <c r="K138" s="441"/>
      <c r="L138" s="441"/>
      <c r="M138" s="441"/>
      <c r="N138" s="441"/>
      <c r="P138" s="280">
        <f>W138</f>
        <v>1794438</v>
      </c>
      <c r="Q138" s="281">
        <f>P144</f>
        <v>1201408</v>
      </c>
      <c r="R138" s="281">
        <f t="shared" ref="R138:U138" si="313">Q144</f>
        <v>3800646.2232176401</v>
      </c>
      <c r="S138" s="281">
        <f t="shared" si="313"/>
        <v>10611089.11199802</v>
      </c>
      <c r="T138" s="281">
        <f t="shared" si="313"/>
        <v>6369694.2992956378</v>
      </c>
      <c r="U138" s="281">
        <f t="shared" si="313"/>
        <v>21493283.217916016</v>
      </c>
      <c r="W138" s="411">
        <f t="shared" ref="W138:AG138" si="314">W144-W142-W143</f>
        <v>1794438</v>
      </c>
      <c r="X138" s="411">
        <f t="shared" si="314"/>
        <v>1781938</v>
      </c>
      <c r="Y138" s="411">
        <f t="shared" si="314"/>
        <v>1769338</v>
      </c>
      <c r="Z138" s="411">
        <f t="shared" si="314"/>
        <v>1744138</v>
      </c>
      <c r="AA138" s="411">
        <f t="shared" si="314"/>
        <v>1718688</v>
      </c>
      <c r="AB138" s="411">
        <f t="shared" si="314"/>
        <v>1668238</v>
      </c>
      <c r="AC138" s="411">
        <f t="shared" si="314"/>
        <v>1617538</v>
      </c>
      <c r="AD138" s="411">
        <f t="shared" si="314"/>
        <v>1556583</v>
      </c>
      <c r="AE138" s="411">
        <f t="shared" si="314"/>
        <v>1495628</v>
      </c>
      <c r="AF138" s="411">
        <f t="shared" si="314"/>
        <v>1434673</v>
      </c>
      <c r="AG138" s="411">
        <f t="shared" si="314"/>
        <v>1356718</v>
      </c>
      <c r="AH138" s="411">
        <f>AH144-AH142-AH143</f>
        <v>1278963</v>
      </c>
      <c r="AI138" s="362">
        <f>I138</f>
        <v>1201408</v>
      </c>
      <c r="AJ138" s="363">
        <f t="shared" ref="AJ138:BO138" si="315">AI144</f>
        <v>1072928.3333333333</v>
      </c>
      <c r="AK138" s="363">
        <f t="shared" si="315"/>
        <v>965265.2666666666</v>
      </c>
      <c r="AL138" s="363">
        <f t="shared" si="315"/>
        <v>874256.48</v>
      </c>
      <c r="AM138" s="363">
        <f t="shared" si="315"/>
        <v>796572.11733333324</v>
      </c>
      <c r="AN138" s="363">
        <f t="shared" si="315"/>
        <v>729548.2938666665</v>
      </c>
      <c r="AO138" s="363">
        <f t="shared" si="315"/>
        <v>671053.9017599998</v>
      </c>
      <c r="AP138" s="363">
        <f t="shared" si="315"/>
        <v>619384.05474133312</v>
      </c>
      <c r="AQ138" s="363">
        <f t="shared" si="315"/>
        <v>516216.51045973308</v>
      </c>
      <c r="AR138" s="363">
        <f t="shared" si="315"/>
        <v>384126.80836778641</v>
      </c>
      <c r="AS138" s="363">
        <f t="shared" si="315"/>
        <v>224533.71336089572</v>
      </c>
      <c r="AT138" s="364">
        <f t="shared" si="315"/>
        <v>49947.2373553832</v>
      </c>
      <c r="AU138" s="363">
        <f t="shared" si="315"/>
        <v>3800646.2232176401</v>
      </c>
      <c r="AV138" s="363">
        <f t="shared" si="315"/>
        <v>3616739.0014267513</v>
      </c>
      <c r="AW138" s="363">
        <f t="shared" si="315"/>
        <v>3422241.5573273739</v>
      </c>
      <c r="AX138" s="363">
        <f t="shared" si="315"/>
        <v>3234146.2687145383</v>
      </c>
      <c r="AY138" s="363">
        <f t="shared" si="315"/>
        <v>3051714.7044909368</v>
      </c>
      <c r="AZ138" s="363">
        <f t="shared" si="315"/>
        <v>2845872.4531120555</v>
      </c>
      <c r="BA138" s="363">
        <f t="shared" si="315"/>
        <v>2566237.6520089507</v>
      </c>
      <c r="BB138" s="363">
        <f t="shared" si="315"/>
        <v>2295216.4777931334</v>
      </c>
      <c r="BC138" s="363">
        <f t="shared" si="315"/>
        <v>2031087.2050871463</v>
      </c>
      <c r="BD138" s="363">
        <f t="shared" si="315"/>
        <v>1772472.4535890233</v>
      </c>
      <c r="BE138" s="363">
        <f t="shared" si="315"/>
        <v>1518270.3190571917</v>
      </c>
      <c r="BF138" s="364">
        <f t="shared" si="315"/>
        <v>11230732.611431725</v>
      </c>
      <c r="BG138" s="363">
        <f t="shared" si="315"/>
        <v>10611089.11199802</v>
      </c>
      <c r="BH138" s="363">
        <f t="shared" si="315"/>
        <v>10366211.851733807</v>
      </c>
      <c r="BI138" s="363">
        <f t="shared" si="315"/>
        <v>10145248.593998628</v>
      </c>
      <c r="BJ138" s="363">
        <f t="shared" si="315"/>
        <v>9907696.1382866744</v>
      </c>
      <c r="BK138" s="363">
        <f t="shared" si="315"/>
        <v>9678030.4841933027</v>
      </c>
      <c r="BL138" s="363">
        <f t="shared" si="315"/>
        <v>9450553.0713947956</v>
      </c>
      <c r="BM138" s="363">
        <f t="shared" si="315"/>
        <v>9184821.7182988469</v>
      </c>
      <c r="BN138" s="363">
        <f t="shared" si="315"/>
        <v>8897273.0796316117</v>
      </c>
      <c r="BO138" s="363">
        <f t="shared" si="315"/>
        <v>8600789.0925073475</v>
      </c>
      <c r="BP138" s="363">
        <f t="shared" ref="BP138:CP138" si="316">BO144</f>
        <v>8265174.9599507935</v>
      </c>
      <c r="BQ138" s="363">
        <f t="shared" si="316"/>
        <v>7898482.3777150745</v>
      </c>
      <c r="BR138" s="364">
        <f t="shared" si="316"/>
        <v>7454636.0357360225</v>
      </c>
      <c r="BS138" s="363">
        <f t="shared" si="316"/>
        <v>6369694.2992956378</v>
      </c>
      <c r="BT138" s="363">
        <f t="shared" si="316"/>
        <v>5896159.4174985234</v>
      </c>
      <c r="BU138" s="363">
        <f t="shared" si="316"/>
        <v>5588566.578748012</v>
      </c>
      <c r="BV138" s="363">
        <f t="shared" si="316"/>
        <v>5370049.057101449</v>
      </c>
      <c r="BW138" s="363">
        <f t="shared" si="316"/>
        <v>25212353.109138045</v>
      </c>
      <c r="BX138" s="363">
        <f t="shared" si="316"/>
        <v>25104186.260121167</v>
      </c>
      <c r="BY138" s="363">
        <f t="shared" si="316"/>
        <v>25027466.114261512</v>
      </c>
      <c r="BZ138" s="363">
        <f t="shared" si="316"/>
        <v>24802445.234927632</v>
      </c>
      <c r="CA138" s="363">
        <f t="shared" si="316"/>
        <v>24541282.862147707</v>
      </c>
      <c r="CB138" s="363">
        <f t="shared" si="316"/>
        <v>24203439.249277614</v>
      </c>
      <c r="CC138" s="363">
        <f t="shared" si="316"/>
        <v>23781507.847002052</v>
      </c>
      <c r="CD138" s="364">
        <f t="shared" si="316"/>
        <v>23251901.847868782</v>
      </c>
      <c r="CE138" s="363">
        <f t="shared" si="316"/>
        <v>21493283.217916012</v>
      </c>
      <c r="CF138" s="363">
        <f t="shared" si="316"/>
        <v>20714075.601412196</v>
      </c>
      <c r="CG138" s="363">
        <f t="shared" si="316"/>
        <v>20124889.071680732</v>
      </c>
      <c r="CH138" s="363">
        <f t="shared" si="316"/>
        <v>19669506.273873817</v>
      </c>
      <c r="CI138" s="363">
        <f t="shared" si="316"/>
        <v>19289599.962513208</v>
      </c>
      <c r="CJ138" s="363">
        <f t="shared" si="316"/>
        <v>18928978.537056312</v>
      </c>
      <c r="CK138" s="363">
        <f t="shared" si="316"/>
        <v>18556364.482061051</v>
      </c>
      <c r="CL138" s="363">
        <f t="shared" si="316"/>
        <v>38184791.253781766</v>
      </c>
      <c r="CM138" s="363">
        <f t="shared" si="316"/>
        <v>37782484.18778193</v>
      </c>
      <c r="CN138" s="363">
        <f t="shared" si="316"/>
        <v>37334706.241792314</v>
      </c>
      <c r="CO138" s="363">
        <f t="shared" si="316"/>
        <v>36806961.058797546</v>
      </c>
      <c r="CP138" s="364">
        <f t="shared" si="316"/>
        <v>36317609.370678656</v>
      </c>
    </row>
    <row r="139" spans="3:94">
      <c r="D139" s="234"/>
      <c r="E139" s="442" t="s">
        <v>37</v>
      </c>
      <c r="I139" s="276"/>
      <c r="P139" s="280">
        <f t="shared" ref="P139:U143" si="317">SUMIF($11:$11,P$10,139:139)</f>
        <v>-593030</v>
      </c>
      <c r="Q139" s="281">
        <f t="shared" si="317"/>
        <v>-1398056.7767823599</v>
      </c>
      <c r="R139" s="281">
        <f t="shared" si="317"/>
        <v>-3187212.1112196203</v>
      </c>
      <c r="S139" s="281">
        <f t="shared" si="317"/>
        <v>-4239409.812702382</v>
      </c>
      <c r="T139" s="281">
        <f t="shared" si="317"/>
        <v>-4424191.0813796222</v>
      </c>
      <c r="U139" s="281">
        <f t="shared" si="317"/>
        <v>-7651098.1297062151</v>
      </c>
      <c r="V139" s="297"/>
      <c r="W139" s="411">
        <f t="shared" ref="W139:BB139" si="318">W134</f>
        <v>-12500</v>
      </c>
      <c r="X139" s="411">
        <f t="shared" si="318"/>
        <v>-12600</v>
      </c>
      <c r="Y139" s="411">
        <f t="shared" si="318"/>
        <v>-25200</v>
      </c>
      <c r="Z139" s="411">
        <f t="shared" si="318"/>
        <v>-25450</v>
      </c>
      <c r="AA139" s="411">
        <f t="shared" si="318"/>
        <v>-50450</v>
      </c>
      <c r="AB139" s="411">
        <f t="shared" si="318"/>
        <v>-50700</v>
      </c>
      <c r="AC139" s="411">
        <f t="shared" si="318"/>
        <v>-60955</v>
      </c>
      <c r="AD139" s="411">
        <f t="shared" si="318"/>
        <v>-60955</v>
      </c>
      <c r="AE139" s="411">
        <f t="shared" si="318"/>
        <v>-60955</v>
      </c>
      <c r="AF139" s="411">
        <f t="shared" si="318"/>
        <v>-77955</v>
      </c>
      <c r="AG139" s="411">
        <f t="shared" si="318"/>
        <v>-77755</v>
      </c>
      <c r="AH139" s="411">
        <f t="shared" si="318"/>
        <v>-77555</v>
      </c>
      <c r="AI139" s="362">
        <f t="shared" si="318"/>
        <v>-128240.50000000001</v>
      </c>
      <c r="AJ139" s="363">
        <f t="shared" si="318"/>
        <v>-107426.40000000001</v>
      </c>
      <c r="AK139" s="363">
        <f t="shared" si="318"/>
        <v>-90774.62000000001</v>
      </c>
      <c r="AL139" s="363">
        <f t="shared" si="318"/>
        <v>-77452.696000000025</v>
      </c>
      <c r="AM139" s="363">
        <f t="shared" si="318"/>
        <v>-66794.656800000012</v>
      </c>
      <c r="AN139" s="363">
        <f t="shared" si="318"/>
        <v>-58267.725439999987</v>
      </c>
      <c r="AO139" s="363">
        <f t="shared" si="318"/>
        <v>-51445.680352000018</v>
      </c>
      <c r="AP139" s="363">
        <f t="shared" si="318"/>
        <v>-102945.87761493337</v>
      </c>
      <c r="AQ139" s="363">
        <f t="shared" si="318"/>
        <v>-131870.53542528002</v>
      </c>
      <c r="AR139" s="363">
        <f t="shared" si="318"/>
        <v>-159376.42834022403</v>
      </c>
      <c r="AS139" s="363">
        <f t="shared" si="318"/>
        <v>-174372.30933884587</v>
      </c>
      <c r="AT139" s="364">
        <f t="shared" si="318"/>
        <v>-249089.34747107667</v>
      </c>
      <c r="AU139" s="363">
        <f t="shared" si="318"/>
        <v>-183698.0551242221</v>
      </c>
      <c r="AV139" s="363">
        <f t="shared" si="318"/>
        <v>-194290.77743271095</v>
      </c>
      <c r="AW139" s="363">
        <f t="shared" si="318"/>
        <v>-187891.12194616874</v>
      </c>
      <c r="AX139" s="363">
        <f t="shared" si="318"/>
        <v>-182229.897556935</v>
      </c>
      <c r="AY139" s="363">
        <f t="shared" si="318"/>
        <v>-205643.08471221468</v>
      </c>
      <c r="AZ139" s="363">
        <f t="shared" si="318"/>
        <v>-279438.13443643833</v>
      </c>
      <c r="BA139" s="363">
        <f t="shared" si="318"/>
        <v>-270827.00754915067</v>
      </c>
      <c r="BB139" s="363">
        <f t="shared" si="318"/>
        <v>-263937.60603932047</v>
      </c>
      <c r="BC139" s="363">
        <f t="shared" ref="BC139:CH139" si="319">BC134</f>
        <v>-258425.58483145633</v>
      </c>
      <c r="BD139" s="363">
        <f t="shared" si="319"/>
        <v>-254015.467865165</v>
      </c>
      <c r="BE139" s="363">
        <f t="shared" si="319"/>
        <v>-287353.54095879878</v>
      </c>
      <c r="BF139" s="364">
        <f t="shared" si="319"/>
        <v>-619461.83276703896</v>
      </c>
      <c r="BG139" s="363">
        <f t="shared" si="319"/>
        <v>-244698.09359754625</v>
      </c>
      <c r="BH139" s="363">
        <f t="shared" si="319"/>
        <v>-220786.59106851308</v>
      </c>
      <c r="BI139" s="363">
        <f t="shared" si="319"/>
        <v>-237378.28904528674</v>
      </c>
      <c r="BJ139" s="363">
        <f t="shared" si="319"/>
        <v>-229493.98742670551</v>
      </c>
      <c r="BK139" s="363">
        <f t="shared" si="319"/>
        <v>-227308.24613184054</v>
      </c>
      <c r="BL139" s="363">
        <f t="shared" si="319"/>
        <v>-265564.68642928189</v>
      </c>
      <c r="BM139" s="363">
        <f t="shared" si="319"/>
        <v>-287384.47200056823</v>
      </c>
      <c r="BN139" s="363">
        <f t="shared" si="319"/>
        <v>-296322.32045759744</v>
      </c>
      <c r="BO139" s="363">
        <f t="shared" si="319"/>
        <v>-335454.96588988748</v>
      </c>
      <c r="BP139" s="363">
        <f t="shared" si="319"/>
        <v>-366535.91556905262</v>
      </c>
      <c r="BQ139" s="363">
        <f t="shared" si="319"/>
        <v>-443692.17531238514</v>
      </c>
      <c r="BR139" s="364">
        <f t="shared" si="319"/>
        <v>-1084790.0697737176</v>
      </c>
      <c r="BS139" s="363">
        <f t="shared" si="319"/>
        <v>-434016.54846378107</v>
      </c>
      <c r="BT139" s="363">
        <f t="shared" si="319"/>
        <v>-268407.83875051187</v>
      </c>
      <c r="BU139" s="363">
        <f t="shared" si="319"/>
        <v>-179665.8549798966</v>
      </c>
      <c r="BV139" s="363">
        <f t="shared" si="319"/>
        <v>-119177.61463007129</v>
      </c>
      <c r="BW139" s="363">
        <f t="shared" si="319"/>
        <v>-69981.849016877823</v>
      </c>
      <c r="BX139" s="363">
        <f t="shared" si="319"/>
        <v>-38868.479192989333</v>
      </c>
      <c r="BY139" s="363">
        <f t="shared" si="319"/>
        <v>-187502.54600054523</v>
      </c>
      <c r="BZ139" s="363">
        <f t="shared" si="319"/>
        <v>-223977.37277992326</v>
      </c>
      <c r="CA139" s="363">
        <f t="shared" si="319"/>
        <v>-300991.94620342547</v>
      </c>
      <c r="CB139" s="363">
        <f t="shared" si="319"/>
        <v>-385413.06894222769</v>
      </c>
      <c r="CC139" s="363">
        <f t="shared" si="319"/>
        <v>-493420.9991332693</v>
      </c>
      <c r="CD139" s="364">
        <f t="shared" si="319"/>
        <v>-1722766.9632861034</v>
      </c>
      <c r="CE139" s="363">
        <f t="shared" si="319"/>
        <v>-743689.28317048179</v>
      </c>
      <c r="CF139" s="363">
        <f t="shared" si="319"/>
        <v>-554001.52973146271</v>
      </c>
      <c r="CG139" s="363">
        <f t="shared" si="319"/>
        <v>-420531.13114024716</v>
      </c>
      <c r="CH139" s="363">
        <f t="shared" si="319"/>
        <v>-345387.97802727419</v>
      </c>
      <c r="CI139" s="363">
        <f t="shared" ref="CI139:CP139" si="320">CI134</f>
        <v>-326436.42545689596</v>
      </c>
      <c r="CJ139" s="363">
        <f t="shared" si="320"/>
        <v>-338762.38832859526</v>
      </c>
      <c r="CK139" s="363">
        <f t="shared" si="320"/>
        <v>-338054.89494595287</v>
      </c>
      <c r="CL139" s="363">
        <f t="shared" si="320"/>
        <v>-369122.06599983945</v>
      </c>
      <c r="CM139" s="363">
        <f t="shared" si="320"/>
        <v>-414926.27932294802</v>
      </c>
      <c r="CN139" s="363">
        <f t="shared" si="320"/>
        <v>-495226.84966143529</v>
      </c>
      <c r="CO139" s="363">
        <f t="shared" si="320"/>
        <v>-457166.68811889179</v>
      </c>
      <c r="CP139" s="364">
        <f t="shared" si="320"/>
        <v>-2847792.6158021907</v>
      </c>
    </row>
    <row r="140" spans="3:94">
      <c r="D140" s="234"/>
      <c r="E140" s="442" t="s">
        <v>307</v>
      </c>
      <c r="I140" s="276"/>
      <c r="P140" s="280">
        <f t="shared" si="317"/>
        <v>0</v>
      </c>
      <c r="Q140" s="281">
        <f t="shared" si="317"/>
        <v>895.00000000000011</v>
      </c>
      <c r="R140" s="281">
        <f t="shared" si="317"/>
        <v>1255</v>
      </c>
      <c r="S140" s="281">
        <f t="shared" si="317"/>
        <v>1614.9999999999998</v>
      </c>
      <c r="T140" s="281">
        <f t="shared" si="317"/>
        <v>27780</v>
      </c>
      <c r="U140" s="281">
        <f t="shared" si="317"/>
        <v>75779.999999999985</v>
      </c>
      <c r="V140" s="297"/>
      <c r="W140" s="411">
        <f t="shared" ref="W140:BB140" si="321">-W127</f>
        <v>0</v>
      </c>
      <c r="X140" s="411">
        <f t="shared" si="321"/>
        <v>0</v>
      </c>
      <c r="Y140" s="411">
        <f t="shared" si="321"/>
        <v>0</v>
      </c>
      <c r="Z140" s="411">
        <f t="shared" si="321"/>
        <v>0</v>
      </c>
      <c r="AA140" s="411">
        <f t="shared" si="321"/>
        <v>0</v>
      </c>
      <c r="AB140" s="411">
        <f t="shared" si="321"/>
        <v>0</v>
      </c>
      <c r="AC140" s="411">
        <f t="shared" si="321"/>
        <v>0</v>
      </c>
      <c r="AD140" s="411">
        <f t="shared" si="321"/>
        <v>0</v>
      </c>
      <c r="AE140" s="411">
        <f t="shared" si="321"/>
        <v>0</v>
      </c>
      <c r="AF140" s="411">
        <f t="shared" si="321"/>
        <v>0</v>
      </c>
      <c r="AG140" s="411">
        <f t="shared" si="321"/>
        <v>0</v>
      </c>
      <c r="AH140" s="411">
        <f t="shared" si="321"/>
        <v>0</v>
      </c>
      <c r="AI140" s="362">
        <f t="shared" si="321"/>
        <v>60.833333333333329</v>
      </c>
      <c r="AJ140" s="363">
        <f t="shared" si="321"/>
        <v>63.333333333333329</v>
      </c>
      <c r="AK140" s="363">
        <f t="shared" si="321"/>
        <v>65.833333333333329</v>
      </c>
      <c r="AL140" s="363">
        <f t="shared" si="321"/>
        <v>68.333333333333329</v>
      </c>
      <c r="AM140" s="363">
        <f t="shared" si="321"/>
        <v>70.833333333333329</v>
      </c>
      <c r="AN140" s="363">
        <f t="shared" si="321"/>
        <v>73.333333333333329</v>
      </c>
      <c r="AO140" s="363">
        <f t="shared" si="321"/>
        <v>75.833333333333329</v>
      </c>
      <c r="AP140" s="363">
        <f t="shared" si="321"/>
        <v>78.333333333333329</v>
      </c>
      <c r="AQ140" s="363">
        <f t="shared" si="321"/>
        <v>80.833333333333329</v>
      </c>
      <c r="AR140" s="363">
        <f t="shared" si="321"/>
        <v>83.333333333333329</v>
      </c>
      <c r="AS140" s="363">
        <f t="shared" si="321"/>
        <v>85.833333333333329</v>
      </c>
      <c r="AT140" s="364">
        <f t="shared" si="321"/>
        <v>88.333333333333329</v>
      </c>
      <c r="AU140" s="363">
        <f t="shared" si="321"/>
        <v>90.833333333333329</v>
      </c>
      <c r="AV140" s="363">
        <f t="shared" si="321"/>
        <v>93.333333333333329</v>
      </c>
      <c r="AW140" s="363">
        <f t="shared" si="321"/>
        <v>95.833333333333329</v>
      </c>
      <c r="AX140" s="363">
        <f t="shared" si="321"/>
        <v>98.333333333333329</v>
      </c>
      <c r="AY140" s="363">
        <f t="shared" si="321"/>
        <v>100.83333333333333</v>
      </c>
      <c r="AZ140" s="363">
        <f t="shared" si="321"/>
        <v>103.33333333333334</v>
      </c>
      <c r="BA140" s="363">
        <f t="shared" si="321"/>
        <v>105.83333333333334</v>
      </c>
      <c r="BB140" s="363">
        <f t="shared" si="321"/>
        <v>108.33333333333334</v>
      </c>
      <c r="BC140" s="363">
        <f t="shared" ref="BC140:CH140" si="322">-BC127</f>
        <v>110.83333333333334</v>
      </c>
      <c r="BD140" s="363">
        <f t="shared" si="322"/>
        <v>113.33333333333334</v>
      </c>
      <c r="BE140" s="363">
        <f t="shared" si="322"/>
        <v>115.83333333333334</v>
      </c>
      <c r="BF140" s="364">
        <f t="shared" si="322"/>
        <v>118.33333333333334</v>
      </c>
      <c r="BG140" s="363">
        <f t="shared" si="322"/>
        <v>120.83333333333334</v>
      </c>
      <c r="BH140" s="363">
        <f t="shared" si="322"/>
        <v>123.33333333333334</v>
      </c>
      <c r="BI140" s="363">
        <f t="shared" si="322"/>
        <v>125.83333333333334</v>
      </c>
      <c r="BJ140" s="363">
        <f t="shared" si="322"/>
        <v>128.33333333333334</v>
      </c>
      <c r="BK140" s="363">
        <f t="shared" si="322"/>
        <v>130.83333333333334</v>
      </c>
      <c r="BL140" s="363">
        <f t="shared" si="322"/>
        <v>133.33333333333334</v>
      </c>
      <c r="BM140" s="363">
        <f t="shared" si="322"/>
        <v>135.83333333333334</v>
      </c>
      <c r="BN140" s="363">
        <f t="shared" si="322"/>
        <v>138.33333333333334</v>
      </c>
      <c r="BO140" s="363">
        <f t="shared" si="322"/>
        <v>140.83333333333334</v>
      </c>
      <c r="BP140" s="363">
        <f t="shared" si="322"/>
        <v>143.33333333333334</v>
      </c>
      <c r="BQ140" s="363">
        <f t="shared" si="322"/>
        <v>145.83333333333334</v>
      </c>
      <c r="BR140" s="364">
        <f t="shared" si="322"/>
        <v>148.33333333333334</v>
      </c>
      <c r="BS140" s="363">
        <f t="shared" si="322"/>
        <v>481.66666666666669</v>
      </c>
      <c r="BT140" s="363">
        <f t="shared" si="322"/>
        <v>815</v>
      </c>
      <c r="BU140" s="363">
        <f t="shared" si="322"/>
        <v>1148.3333333333333</v>
      </c>
      <c r="BV140" s="363">
        <f t="shared" si="322"/>
        <v>1481.6666666666667</v>
      </c>
      <c r="BW140" s="363">
        <f t="shared" si="322"/>
        <v>1815</v>
      </c>
      <c r="BX140" s="363">
        <f t="shared" si="322"/>
        <v>2148.3333333333335</v>
      </c>
      <c r="BY140" s="363">
        <f t="shared" si="322"/>
        <v>2481.6666666666665</v>
      </c>
      <c r="BZ140" s="363">
        <f t="shared" si="322"/>
        <v>2815</v>
      </c>
      <c r="CA140" s="363">
        <f t="shared" si="322"/>
        <v>3148.3333333333335</v>
      </c>
      <c r="CB140" s="363">
        <f t="shared" si="322"/>
        <v>3481.6666666666665</v>
      </c>
      <c r="CC140" s="363">
        <f t="shared" si="322"/>
        <v>3815</v>
      </c>
      <c r="CD140" s="364">
        <f t="shared" si="322"/>
        <v>4148.333333333333</v>
      </c>
      <c r="CE140" s="363">
        <f t="shared" si="322"/>
        <v>4481.666666666667</v>
      </c>
      <c r="CF140" s="363">
        <f t="shared" si="322"/>
        <v>4815</v>
      </c>
      <c r="CG140" s="363">
        <f t="shared" si="322"/>
        <v>5148.333333333333</v>
      </c>
      <c r="CH140" s="363">
        <f t="shared" si="322"/>
        <v>5481.666666666667</v>
      </c>
      <c r="CI140" s="363">
        <f t="shared" ref="CI140:CP140" si="323">-CI127</f>
        <v>5815</v>
      </c>
      <c r="CJ140" s="363">
        <f t="shared" si="323"/>
        <v>6148.333333333333</v>
      </c>
      <c r="CK140" s="363">
        <f t="shared" si="323"/>
        <v>6481.666666666667</v>
      </c>
      <c r="CL140" s="363">
        <f t="shared" si="323"/>
        <v>6815</v>
      </c>
      <c r="CM140" s="363">
        <f t="shared" si="323"/>
        <v>7148.333333333333</v>
      </c>
      <c r="CN140" s="363">
        <f t="shared" si="323"/>
        <v>7481.666666666667</v>
      </c>
      <c r="CO140" s="363">
        <f t="shared" si="323"/>
        <v>7815</v>
      </c>
      <c r="CP140" s="364">
        <f t="shared" si="323"/>
        <v>8148.333333333333</v>
      </c>
    </row>
    <row r="141" spans="3:94">
      <c r="D141" s="234"/>
      <c r="E141" s="442" t="s">
        <v>209</v>
      </c>
      <c r="I141" s="276"/>
      <c r="P141" s="280">
        <f t="shared" si="317"/>
        <v>0</v>
      </c>
      <c r="Q141" s="443">
        <f t="shared" si="317"/>
        <v>-3600</v>
      </c>
      <c r="R141" s="443">
        <f t="shared" si="317"/>
        <v>-3600</v>
      </c>
      <c r="S141" s="443">
        <f t="shared" si="317"/>
        <v>-3600</v>
      </c>
      <c r="T141" s="443">
        <f t="shared" si="317"/>
        <v>-480000</v>
      </c>
      <c r="U141" s="443">
        <f t="shared" si="317"/>
        <v>-480000</v>
      </c>
      <c r="V141" s="444"/>
      <c r="W141" s="445">
        <f t="shared" ref="W141:BB141" si="324">-W117</f>
        <v>0</v>
      </c>
      <c r="X141" s="445">
        <f t="shared" si="324"/>
        <v>0</v>
      </c>
      <c r="Y141" s="445">
        <f t="shared" si="324"/>
        <v>0</v>
      </c>
      <c r="Z141" s="445">
        <f t="shared" si="324"/>
        <v>0</v>
      </c>
      <c r="AA141" s="445">
        <f t="shared" si="324"/>
        <v>0</v>
      </c>
      <c r="AB141" s="445">
        <f t="shared" si="324"/>
        <v>0</v>
      </c>
      <c r="AC141" s="445">
        <f t="shared" si="324"/>
        <v>0</v>
      </c>
      <c r="AD141" s="445">
        <f t="shared" si="324"/>
        <v>0</v>
      </c>
      <c r="AE141" s="445">
        <f t="shared" si="324"/>
        <v>0</v>
      </c>
      <c r="AF141" s="445">
        <f t="shared" si="324"/>
        <v>0</v>
      </c>
      <c r="AG141" s="445">
        <f t="shared" si="324"/>
        <v>0</v>
      </c>
      <c r="AH141" s="445">
        <f t="shared" si="324"/>
        <v>0</v>
      </c>
      <c r="AI141" s="446">
        <f t="shared" si="324"/>
        <v>-300</v>
      </c>
      <c r="AJ141" s="447">
        <f t="shared" si="324"/>
        <v>-300</v>
      </c>
      <c r="AK141" s="447">
        <f t="shared" si="324"/>
        <v>-300</v>
      </c>
      <c r="AL141" s="447">
        <f t="shared" si="324"/>
        <v>-300</v>
      </c>
      <c r="AM141" s="447">
        <f t="shared" si="324"/>
        <v>-300</v>
      </c>
      <c r="AN141" s="447">
        <f t="shared" si="324"/>
        <v>-300</v>
      </c>
      <c r="AO141" s="447">
        <f t="shared" si="324"/>
        <v>-300</v>
      </c>
      <c r="AP141" s="447">
        <f t="shared" si="324"/>
        <v>-300</v>
      </c>
      <c r="AQ141" s="447">
        <f t="shared" si="324"/>
        <v>-300</v>
      </c>
      <c r="AR141" s="447">
        <f t="shared" si="324"/>
        <v>-300</v>
      </c>
      <c r="AS141" s="447">
        <f t="shared" si="324"/>
        <v>-300</v>
      </c>
      <c r="AT141" s="448">
        <f t="shared" si="324"/>
        <v>-300</v>
      </c>
      <c r="AU141" s="447">
        <f t="shared" si="324"/>
        <v>-300</v>
      </c>
      <c r="AV141" s="447">
        <f t="shared" si="324"/>
        <v>-300</v>
      </c>
      <c r="AW141" s="447">
        <f t="shared" si="324"/>
        <v>-300</v>
      </c>
      <c r="AX141" s="447">
        <f t="shared" si="324"/>
        <v>-300</v>
      </c>
      <c r="AY141" s="447">
        <f t="shared" si="324"/>
        <v>-300</v>
      </c>
      <c r="AZ141" s="447">
        <f t="shared" si="324"/>
        <v>-300</v>
      </c>
      <c r="BA141" s="447">
        <f t="shared" si="324"/>
        <v>-300</v>
      </c>
      <c r="BB141" s="447">
        <f t="shared" si="324"/>
        <v>-300</v>
      </c>
      <c r="BC141" s="447">
        <f t="shared" ref="BC141:CH141" si="325">-BC117</f>
        <v>-300</v>
      </c>
      <c r="BD141" s="447">
        <f t="shared" si="325"/>
        <v>-300</v>
      </c>
      <c r="BE141" s="447">
        <f t="shared" si="325"/>
        <v>-300</v>
      </c>
      <c r="BF141" s="448">
        <f t="shared" si="325"/>
        <v>-300</v>
      </c>
      <c r="BG141" s="447">
        <f t="shared" si="325"/>
        <v>-300</v>
      </c>
      <c r="BH141" s="447">
        <f t="shared" si="325"/>
        <v>-300</v>
      </c>
      <c r="BI141" s="447">
        <f t="shared" si="325"/>
        <v>-300</v>
      </c>
      <c r="BJ141" s="447">
        <f t="shared" si="325"/>
        <v>-300</v>
      </c>
      <c r="BK141" s="447">
        <f t="shared" si="325"/>
        <v>-300</v>
      </c>
      <c r="BL141" s="447">
        <f t="shared" si="325"/>
        <v>-300</v>
      </c>
      <c r="BM141" s="447">
        <f t="shared" si="325"/>
        <v>-300</v>
      </c>
      <c r="BN141" s="447">
        <f t="shared" si="325"/>
        <v>-300</v>
      </c>
      <c r="BO141" s="447">
        <f t="shared" si="325"/>
        <v>-300</v>
      </c>
      <c r="BP141" s="447">
        <f t="shared" si="325"/>
        <v>-300</v>
      </c>
      <c r="BQ141" s="447">
        <f t="shared" si="325"/>
        <v>-300</v>
      </c>
      <c r="BR141" s="448">
        <f t="shared" si="325"/>
        <v>-300</v>
      </c>
      <c r="BS141" s="447">
        <f t="shared" si="325"/>
        <v>-40000</v>
      </c>
      <c r="BT141" s="447">
        <f t="shared" si="325"/>
        <v>-40000</v>
      </c>
      <c r="BU141" s="447">
        <f t="shared" si="325"/>
        <v>-40000</v>
      </c>
      <c r="BV141" s="447">
        <f t="shared" si="325"/>
        <v>-40000</v>
      </c>
      <c r="BW141" s="447">
        <f t="shared" si="325"/>
        <v>-40000</v>
      </c>
      <c r="BX141" s="447">
        <f t="shared" si="325"/>
        <v>-40000</v>
      </c>
      <c r="BY141" s="447">
        <f t="shared" si="325"/>
        <v>-40000</v>
      </c>
      <c r="BZ141" s="447">
        <f t="shared" si="325"/>
        <v>-40000</v>
      </c>
      <c r="CA141" s="447">
        <f t="shared" si="325"/>
        <v>-40000</v>
      </c>
      <c r="CB141" s="447">
        <f t="shared" si="325"/>
        <v>-40000</v>
      </c>
      <c r="CC141" s="447">
        <f t="shared" si="325"/>
        <v>-40000</v>
      </c>
      <c r="CD141" s="448">
        <f t="shared" si="325"/>
        <v>-40000</v>
      </c>
      <c r="CE141" s="447">
        <f t="shared" si="325"/>
        <v>-40000</v>
      </c>
      <c r="CF141" s="447">
        <f t="shared" si="325"/>
        <v>-40000</v>
      </c>
      <c r="CG141" s="447">
        <f t="shared" si="325"/>
        <v>-40000</v>
      </c>
      <c r="CH141" s="447">
        <f t="shared" si="325"/>
        <v>-40000</v>
      </c>
      <c r="CI141" s="447">
        <f t="shared" ref="CI141:CP141" si="326">-CI117</f>
        <v>-40000</v>
      </c>
      <c r="CJ141" s="447">
        <f t="shared" si="326"/>
        <v>-40000</v>
      </c>
      <c r="CK141" s="447">
        <f t="shared" si="326"/>
        <v>-40000</v>
      </c>
      <c r="CL141" s="447">
        <f t="shared" si="326"/>
        <v>-40000</v>
      </c>
      <c r="CM141" s="447">
        <f t="shared" si="326"/>
        <v>-40000</v>
      </c>
      <c r="CN141" s="447">
        <f t="shared" si="326"/>
        <v>-40000</v>
      </c>
      <c r="CO141" s="447">
        <f t="shared" si="326"/>
        <v>-40000</v>
      </c>
      <c r="CP141" s="448">
        <f t="shared" si="326"/>
        <v>-40000</v>
      </c>
    </row>
    <row r="142" spans="3:94" s="329" customFormat="1">
      <c r="C142" s="234"/>
      <c r="E142" s="449" t="s">
        <v>215</v>
      </c>
      <c r="F142" s="240"/>
      <c r="G142" s="240"/>
      <c r="H142" s="240"/>
      <c r="I142" s="342"/>
      <c r="J142" s="240"/>
      <c r="K142" s="240"/>
      <c r="L142" s="240"/>
      <c r="M142" s="240"/>
      <c r="N142" s="240"/>
      <c r="P142" s="450">
        <f t="shared" si="317"/>
        <v>-593030</v>
      </c>
      <c r="Q142" s="345">
        <f t="shared" si="317"/>
        <v>-1400761.7767823602</v>
      </c>
      <c r="R142" s="345">
        <f t="shared" si="317"/>
        <v>-3189557.1112196199</v>
      </c>
      <c r="S142" s="345">
        <f t="shared" si="317"/>
        <v>-4241394.812702382</v>
      </c>
      <c r="T142" s="345">
        <f t="shared" si="317"/>
        <v>-4876411.0813796222</v>
      </c>
      <c r="U142" s="345">
        <f t="shared" si="317"/>
        <v>-8055318.1297062151</v>
      </c>
      <c r="W142" s="370">
        <f>SUM(W139:W141)</f>
        <v>-12500</v>
      </c>
      <c r="X142" s="370">
        <f t="shared" ref="X142:CI142" si="327">SUM(X139:X141)</f>
        <v>-12600</v>
      </c>
      <c r="Y142" s="370">
        <f t="shared" si="327"/>
        <v>-25200</v>
      </c>
      <c r="Z142" s="370">
        <f t="shared" si="327"/>
        <v>-25450</v>
      </c>
      <c r="AA142" s="370">
        <f t="shared" si="327"/>
        <v>-50450</v>
      </c>
      <c r="AB142" s="370">
        <f t="shared" si="327"/>
        <v>-50700</v>
      </c>
      <c r="AC142" s="370">
        <f t="shared" si="327"/>
        <v>-60955</v>
      </c>
      <c r="AD142" s="370">
        <f t="shared" si="327"/>
        <v>-60955</v>
      </c>
      <c r="AE142" s="370">
        <f t="shared" si="327"/>
        <v>-60955</v>
      </c>
      <c r="AF142" s="370">
        <f t="shared" si="327"/>
        <v>-77955</v>
      </c>
      <c r="AG142" s="370">
        <f t="shared" si="327"/>
        <v>-77755</v>
      </c>
      <c r="AH142" s="370">
        <f t="shared" si="327"/>
        <v>-77555</v>
      </c>
      <c r="AI142" s="371">
        <f t="shared" si="327"/>
        <v>-128479.66666666669</v>
      </c>
      <c r="AJ142" s="372">
        <f t="shared" si="327"/>
        <v>-107663.06666666668</v>
      </c>
      <c r="AK142" s="372">
        <f t="shared" si="327"/>
        <v>-91008.786666666681</v>
      </c>
      <c r="AL142" s="372">
        <f t="shared" si="327"/>
        <v>-77684.362666666697</v>
      </c>
      <c r="AM142" s="372">
        <f t="shared" si="327"/>
        <v>-67023.823466666683</v>
      </c>
      <c r="AN142" s="372">
        <f t="shared" si="327"/>
        <v>-58494.392106666652</v>
      </c>
      <c r="AO142" s="372">
        <f t="shared" si="327"/>
        <v>-51669.847018666682</v>
      </c>
      <c r="AP142" s="372">
        <f t="shared" si="327"/>
        <v>-103167.54428160004</v>
      </c>
      <c r="AQ142" s="372">
        <f t="shared" si="327"/>
        <v>-132089.70209194667</v>
      </c>
      <c r="AR142" s="372">
        <f t="shared" si="327"/>
        <v>-159593.09500689068</v>
      </c>
      <c r="AS142" s="372">
        <f t="shared" si="327"/>
        <v>-174586.47600551252</v>
      </c>
      <c r="AT142" s="373">
        <f t="shared" si="327"/>
        <v>-249301.01413774333</v>
      </c>
      <c r="AU142" s="372">
        <f t="shared" si="327"/>
        <v>-183907.22179088875</v>
      </c>
      <c r="AV142" s="372">
        <f t="shared" si="327"/>
        <v>-194497.44409937761</v>
      </c>
      <c r="AW142" s="372">
        <f t="shared" si="327"/>
        <v>-188095.2886128354</v>
      </c>
      <c r="AX142" s="372">
        <f t="shared" si="327"/>
        <v>-182431.56422360166</v>
      </c>
      <c r="AY142" s="372">
        <f t="shared" si="327"/>
        <v>-205842.25137888134</v>
      </c>
      <c r="AZ142" s="372">
        <f t="shared" si="327"/>
        <v>-279634.80110310501</v>
      </c>
      <c r="BA142" s="372">
        <f t="shared" si="327"/>
        <v>-271021.17421581736</v>
      </c>
      <c r="BB142" s="372">
        <f t="shared" si="327"/>
        <v>-264129.27270598715</v>
      </c>
      <c r="BC142" s="372">
        <f t="shared" si="327"/>
        <v>-258614.75149812299</v>
      </c>
      <c r="BD142" s="372">
        <f t="shared" si="327"/>
        <v>-254202.13453183166</v>
      </c>
      <c r="BE142" s="372">
        <f t="shared" si="327"/>
        <v>-287537.70762546547</v>
      </c>
      <c r="BF142" s="373">
        <f t="shared" si="327"/>
        <v>-619643.49943370558</v>
      </c>
      <c r="BG142" s="372">
        <f t="shared" si="327"/>
        <v>-244877.26026421291</v>
      </c>
      <c r="BH142" s="372">
        <f t="shared" si="327"/>
        <v>-220963.25773517974</v>
      </c>
      <c r="BI142" s="372">
        <f t="shared" si="327"/>
        <v>-237552.4557119534</v>
      </c>
      <c r="BJ142" s="372">
        <f t="shared" si="327"/>
        <v>-229665.65409337217</v>
      </c>
      <c r="BK142" s="372">
        <f t="shared" si="327"/>
        <v>-227477.4127985072</v>
      </c>
      <c r="BL142" s="372">
        <f t="shared" si="327"/>
        <v>-265731.35309594858</v>
      </c>
      <c r="BM142" s="372">
        <f t="shared" si="327"/>
        <v>-287548.63866723492</v>
      </c>
      <c r="BN142" s="372">
        <f t="shared" si="327"/>
        <v>-296483.98712426412</v>
      </c>
      <c r="BO142" s="372">
        <f t="shared" si="327"/>
        <v>-335614.13255655416</v>
      </c>
      <c r="BP142" s="372">
        <f t="shared" si="327"/>
        <v>-366692.58223571931</v>
      </c>
      <c r="BQ142" s="372">
        <f t="shared" si="327"/>
        <v>-443846.34197905182</v>
      </c>
      <c r="BR142" s="373">
        <f t="shared" si="327"/>
        <v>-1084941.7364403843</v>
      </c>
      <c r="BS142" s="372">
        <f t="shared" si="327"/>
        <v>-473534.88179711439</v>
      </c>
      <c r="BT142" s="372">
        <f t="shared" si="327"/>
        <v>-307592.83875051187</v>
      </c>
      <c r="BU142" s="372">
        <f t="shared" si="327"/>
        <v>-218517.52164656325</v>
      </c>
      <c r="BV142" s="372">
        <f t="shared" si="327"/>
        <v>-157695.94796340461</v>
      </c>
      <c r="BW142" s="372">
        <f t="shared" si="327"/>
        <v>-108166.84901687782</v>
      </c>
      <c r="BX142" s="372">
        <f t="shared" si="327"/>
        <v>-76720.145859655997</v>
      </c>
      <c r="BY142" s="372">
        <f t="shared" si="327"/>
        <v>-225020.87933387858</v>
      </c>
      <c r="BZ142" s="372">
        <f t="shared" si="327"/>
        <v>-261162.37277992326</v>
      </c>
      <c r="CA142" s="372">
        <f t="shared" si="327"/>
        <v>-337843.61287009215</v>
      </c>
      <c r="CB142" s="372">
        <f t="shared" si="327"/>
        <v>-421931.40227556101</v>
      </c>
      <c r="CC142" s="372">
        <f t="shared" si="327"/>
        <v>-529605.9991332693</v>
      </c>
      <c r="CD142" s="373">
        <f t="shared" si="327"/>
        <v>-1758618.6299527702</v>
      </c>
      <c r="CE142" s="372">
        <f t="shared" si="327"/>
        <v>-779207.61650381517</v>
      </c>
      <c r="CF142" s="372">
        <f t="shared" si="327"/>
        <v>-589186.52973146271</v>
      </c>
      <c r="CG142" s="372">
        <f t="shared" si="327"/>
        <v>-455382.79780691385</v>
      </c>
      <c r="CH142" s="372">
        <f t="shared" si="327"/>
        <v>-379906.31136060751</v>
      </c>
      <c r="CI142" s="372">
        <f t="shared" si="327"/>
        <v>-360621.42545689596</v>
      </c>
      <c r="CJ142" s="372">
        <f t="shared" ref="CJ142:CP142" si="328">SUM(CJ139:CJ141)</f>
        <v>-372614.05499526195</v>
      </c>
      <c r="CK142" s="372">
        <f t="shared" si="328"/>
        <v>-371573.22827928618</v>
      </c>
      <c r="CL142" s="372">
        <f t="shared" si="328"/>
        <v>-402307.06599983945</v>
      </c>
      <c r="CM142" s="372">
        <f t="shared" si="328"/>
        <v>-447777.9459896147</v>
      </c>
      <c r="CN142" s="372">
        <f t="shared" si="328"/>
        <v>-527745.18299476861</v>
      </c>
      <c r="CO142" s="372">
        <f t="shared" si="328"/>
        <v>-489351.68811889179</v>
      </c>
      <c r="CP142" s="373">
        <f t="shared" si="328"/>
        <v>-2879644.2824688572</v>
      </c>
    </row>
    <row r="143" spans="3:94" s="329" customFormat="1">
      <c r="C143" s="234"/>
      <c r="E143" s="426" t="s">
        <v>318</v>
      </c>
      <c r="F143" s="240"/>
      <c r="G143" s="240"/>
      <c r="H143" s="240"/>
      <c r="I143" s="342"/>
      <c r="J143" s="240"/>
      <c r="K143" s="240"/>
      <c r="L143" s="240"/>
      <c r="M143" s="240"/>
      <c r="N143" s="240"/>
      <c r="P143" s="344">
        <f t="shared" si="317"/>
        <v>0</v>
      </c>
      <c r="Q143" s="345">
        <f t="shared" si="317"/>
        <v>4000000</v>
      </c>
      <c r="R143" s="345">
        <f t="shared" si="317"/>
        <v>10000000</v>
      </c>
      <c r="S143" s="345">
        <f t="shared" si="317"/>
        <v>0</v>
      </c>
      <c r="T143" s="345">
        <f t="shared" si="317"/>
        <v>20000000</v>
      </c>
      <c r="U143" s="345">
        <f t="shared" si="317"/>
        <v>20000000</v>
      </c>
      <c r="W143" s="451"/>
      <c r="X143" s="451"/>
      <c r="Y143" s="451"/>
      <c r="Z143" s="451"/>
      <c r="AA143" s="451"/>
      <c r="AB143" s="451"/>
      <c r="AC143" s="451"/>
      <c r="AD143" s="451"/>
      <c r="AE143" s="451"/>
      <c r="AF143" s="451"/>
      <c r="AG143" s="451"/>
      <c r="AH143" s="451"/>
      <c r="AI143" s="523"/>
      <c r="AJ143" s="524"/>
      <c r="AK143" s="524"/>
      <c r="AL143" s="524"/>
      <c r="AM143" s="524"/>
      <c r="AN143" s="524"/>
      <c r="AO143" s="524"/>
      <c r="AP143" s="524"/>
      <c r="AQ143" s="524"/>
      <c r="AR143" s="524"/>
      <c r="AS143" s="524"/>
      <c r="AT143" s="525">
        <v>4000000</v>
      </c>
      <c r="AU143" s="524"/>
      <c r="AV143" s="524"/>
      <c r="AW143" s="524"/>
      <c r="AX143" s="524"/>
      <c r="AY143" s="524"/>
      <c r="AZ143" s="524"/>
      <c r="BA143" s="524"/>
      <c r="BB143" s="524"/>
      <c r="BC143" s="524"/>
      <c r="BD143" s="524"/>
      <c r="BE143" s="524">
        <v>10000000</v>
      </c>
      <c r="BF143" s="525"/>
      <c r="BG143" s="524"/>
      <c r="BH143" s="524"/>
      <c r="BI143" s="524"/>
      <c r="BJ143" s="524"/>
      <c r="BK143" s="524"/>
      <c r="BL143" s="524"/>
      <c r="BM143" s="524"/>
      <c r="BN143" s="524"/>
      <c r="BO143" s="524"/>
      <c r="BP143" s="524"/>
      <c r="BQ143" s="524"/>
      <c r="BR143" s="525"/>
      <c r="BS143" s="524"/>
      <c r="BT143" s="524"/>
      <c r="BU143" s="524"/>
      <c r="BV143" s="524">
        <v>20000000</v>
      </c>
      <c r="BW143" s="524"/>
      <c r="BX143" s="524"/>
      <c r="BY143" s="524"/>
      <c r="BZ143" s="524"/>
      <c r="CA143" s="524"/>
      <c r="CB143" s="524"/>
      <c r="CC143" s="524"/>
      <c r="CD143" s="525"/>
      <c r="CE143" s="524"/>
      <c r="CF143" s="524"/>
      <c r="CG143" s="524"/>
      <c r="CH143" s="524"/>
      <c r="CI143" s="524"/>
      <c r="CJ143" s="524"/>
      <c r="CK143" s="524">
        <v>20000000</v>
      </c>
      <c r="CL143" s="524"/>
      <c r="CM143" s="524"/>
      <c r="CN143" s="524"/>
      <c r="CO143" s="524"/>
      <c r="CP143" s="525"/>
    </row>
    <row r="144" spans="3:94" s="329" customFormat="1" ht="14" thickBot="1">
      <c r="C144" s="234"/>
      <c r="E144" s="426" t="s">
        <v>210</v>
      </c>
      <c r="F144" s="240"/>
      <c r="G144" s="240"/>
      <c r="H144" s="240"/>
      <c r="I144" s="342"/>
      <c r="J144" s="452"/>
      <c r="K144" s="452"/>
      <c r="L144" s="452"/>
      <c r="M144" s="452"/>
      <c r="N144" s="452"/>
      <c r="P144" s="434">
        <f>P138+SUM(P142:P143)</f>
        <v>1201408</v>
      </c>
      <c r="Q144" s="435">
        <f t="shared" ref="Q144:U144" si="329">Q138+SUM(Q142:Q143)</f>
        <v>3800646.2232176401</v>
      </c>
      <c r="R144" s="435">
        <f t="shared" si="329"/>
        <v>10611089.11199802</v>
      </c>
      <c r="S144" s="435">
        <f t="shared" si="329"/>
        <v>6369694.2992956378</v>
      </c>
      <c r="T144" s="435">
        <f t="shared" si="329"/>
        <v>21493283.217916016</v>
      </c>
      <c r="U144" s="435">
        <f t="shared" si="329"/>
        <v>33437965.0882098</v>
      </c>
      <c r="V144" s="453"/>
      <c r="W144" s="454">
        <f t="shared" ref="W144:AG144" si="330">X138</f>
        <v>1781938</v>
      </c>
      <c r="X144" s="454">
        <f t="shared" si="330"/>
        <v>1769338</v>
      </c>
      <c r="Y144" s="454">
        <f t="shared" si="330"/>
        <v>1744138</v>
      </c>
      <c r="Z144" s="454">
        <f t="shared" si="330"/>
        <v>1718688</v>
      </c>
      <c r="AA144" s="454">
        <f t="shared" si="330"/>
        <v>1668238</v>
      </c>
      <c r="AB144" s="454">
        <f t="shared" si="330"/>
        <v>1617538</v>
      </c>
      <c r="AC144" s="454">
        <f t="shared" si="330"/>
        <v>1556583</v>
      </c>
      <c r="AD144" s="454">
        <f t="shared" si="330"/>
        <v>1495628</v>
      </c>
      <c r="AE144" s="454">
        <f t="shared" si="330"/>
        <v>1434673</v>
      </c>
      <c r="AF144" s="454">
        <f t="shared" si="330"/>
        <v>1356718</v>
      </c>
      <c r="AG144" s="454">
        <f t="shared" si="330"/>
        <v>1278963</v>
      </c>
      <c r="AH144" s="454">
        <f>AI138</f>
        <v>1201408</v>
      </c>
      <c r="AI144" s="455">
        <f t="shared" ref="AI144:BJ144" si="331">AI138+AI142+AI143</f>
        <v>1072928.3333333333</v>
      </c>
      <c r="AJ144" s="456">
        <f t="shared" si="331"/>
        <v>965265.2666666666</v>
      </c>
      <c r="AK144" s="456">
        <f t="shared" si="331"/>
        <v>874256.48</v>
      </c>
      <c r="AL144" s="456">
        <f t="shared" si="331"/>
        <v>796572.11733333324</v>
      </c>
      <c r="AM144" s="456">
        <f t="shared" si="331"/>
        <v>729548.2938666665</v>
      </c>
      <c r="AN144" s="456">
        <f t="shared" si="331"/>
        <v>671053.9017599998</v>
      </c>
      <c r="AO144" s="456">
        <f t="shared" si="331"/>
        <v>619384.05474133312</v>
      </c>
      <c r="AP144" s="456">
        <f t="shared" si="331"/>
        <v>516216.51045973308</v>
      </c>
      <c r="AQ144" s="456">
        <f t="shared" si="331"/>
        <v>384126.80836778641</v>
      </c>
      <c r="AR144" s="456">
        <f t="shared" si="331"/>
        <v>224533.71336089572</v>
      </c>
      <c r="AS144" s="456">
        <f t="shared" si="331"/>
        <v>49947.2373553832</v>
      </c>
      <c r="AT144" s="457">
        <f t="shared" si="331"/>
        <v>3800646.2232176401</v>
      </c>
      <c r="AU144" s="456">
        <f t="shared" si="331"/>
        <v>3616739.0014267513</v>
      </c>
      <c r="AV144" s="456">
        <f t="shared" si="331"/>
        <v>3422241.5573273739</v>
      </c>
      <c r="AW144" s="456">
        <f t="shared" si="331"/>
        <v>3234146.2687145383</v>
      </c>
      <c r="AX144" s="456">
        <f t="shared" si="331"/>
        <v>3051714.7044909368</v>
      </c>
      <c r="AY144" s="456">
        <f t="shared" si="331"/>
        <v>2845872.4531120555</v>
      </c>
      <c r="AZ144" s="456">
        <f t="shared" si="331"/>
        <v>2566237.6520089507</v>
      </c>
      <c r="BA144" s="456">
        <f t="shared" si="331"/>
        <v>2295216.4777931334</v>
      </c>
      <c r="BB144" s="456">
        <f t="shared" si="331"/>
        <v>2031087.2050871463</v>
      </c>
      <c r="BC144" s="456">
        <f t="shared" si="331"/>
        <v>1772472.4535890233</v>
      </c>
      <c r="BD144" s="456">
        <f t="shared" si="331"/>
        <v>1518270.3190571917</v>
      </c>
      <c r="BE144" s="456">
        <f t="shared" si="331"/>
        <v>11230732.611431725</v>
      </c>
      <c r="BF144" s="457">
        <f t="shared" si="331"/>
        <v>10611089.11199802</v>
      </c>
      <c r="BG144" s="456">
        <f t="shared" si="331"/>
        <v>10366211.851733807</v>
      </c>
      <c r="BH144" s="456">
        <f t="shared" si="331"/>
        <v>10145248.593998628</v>
      </c>
      <c r="BI144" s="456">
        <f t="shared" si="331"/>
        <v>9907696.1382866744</v>
      </c>
      <c r="BJ144" s="456">
        <f t="shared" si="331"/>
        <v>9678030.4841933027</v>
      </c>
      <c r="BK144" s="456">
        <f>BK138+BK142+BK143</f>
        <v>9450553.0713947956</v>
      </c>
      <c r="BL144" s="456">
        <f t="shared" ref="BL144:CP144" si="332">BL138+BL142+BL143</f>
        <v>9184821.7182988469</v>
      </c>
      <c r="BM144" s="456">
        <f t="shared" si="332"/>
        <v>8897273.0796316117</v>
      </c>
      <c r="BN144" s="456">
        <f t="shared" si="332"/>
        <v>8600789.0925073475</v>
      </c>
      <c r="BO144" s="456">
        <f t="shared" si="332"/>
        <v>8265174.9599507935</v>
      </c>
      <c r="BP144" s="456">
        <f t="shared" si="332"/>
        <v>7898482.3777150745</v>
      </c>
      <c r="BQ144" s="456">
        <f t="shared" si="332"/>
        <v>7454636.0357360225</v>
      </c>
      <c r="BR144" s="457">
        <f t="shared" si="332"/>
        <v>6369694.2992956378</v>
      </c>
      <c r="BS144" s="456">
        <f t="shared" si="332"/>
        <v>5896159.4174985234</v>
      </c>
      <c r="BT144" s="456">
        <f t="shared" si="332"/>
        <v>5588566.578748012</v>
      </c>
      <c r="BU144" s="456">
        <f t="shared" si="332"/>
        <v>5370049.057101449</v>
      </c>
      <c r="BV144" s="456">
        <f t="shared" si="332"/>
        <v>25212353.109138045</v>
      </c>
      <c r="BW144" s="456">
        <f t="shared" si="332"/>
        <v>25104186.260121167</v>
      </c>
      <c r="BX144" s="456">
        <f t="shared" si="332"/>
        <v>25027466.114261512</v>
      </c>
      <c r="BY144" s="456">
        <f t="shared" si="332"/>
        <v>24802445.234927632</v>
      </c>
      <c r="BZ144" s="456">
        <f t="shared" si="332"/>
        <v>24541282.862147707</v>
      </c>
      <c r="CA144" s="456">
        <f t="shared" si="332"/>
        <v>24203439.249277614</v>
      </c>
      <c r="CB144" s="456">
        <f t="shared" si="332"/>
        <v>23781507.847002052</v>
      </c>
      <c r="CC144" s="456">
        <f t="shared" si="332"/>
        <v>23251901.847868782</v>
      </c>
      <c r="CD144" s="457">
        <f t="shared" si="332"/>
        <v>21493283.217916012</v>
      </c>
      <c r="CE144" s="456">
        <f t="shared" si="332"/>
        <v>20714075.601412196</v>
      </c>
      <c r="CF144" s="456">
        <f t="shared" si="332"/>
        <v>20124889.071680732</v>
      </c>
      <c r="CG144" s="456">
        <f t="shared" si="332"/>
        <v>19669506.273873817</v>
      </c>
      <c r="CH144" s="456">
        <f t="shared" si="332"/>
        <v>19289599.962513208</v>
      </c>
      <c r="CI144" s="456">
        <f t="shared" si="332"/>
        <v>18928978.537056312</v>
      </c>
      <c r="CJ144" s="456">
        <f t="shared" si="332"/>
        <v>18556364.482061051</v>
      </c>
      <c r="CK144" s="456">
        <f t="shared" si="332"/>
        <v>38184791.253781766</v>
      </c>
      <c r="CL144" s="456">
        <f t="shared" si="332"/>
        <v>37782484.18778193</v>
      </c>
      <c r="CM144" s="456">
        <f t="shared" si="332"/>
        <v>37334706.241792314</v>
      </c>
      <c r="CN144" s="456">
        <f t="shared" si="332"/>
        <v>36806961.058797546</v>
      </c>
      <c r="CO144" s="456">
        <f t="shared" si="332"/>
        <v>36317609.370678656</v>
      </c>
      <c r="CP144" s="457">
        <f t="shared" si="332"/>
        <v>33437965.0882098</v>
      </c>
    </row>
    <row r="145" spans="3:94">
      <c r="I145" s="276"/>
      <c r="P145" s="276"/>
      <c r="W145" s="276"/>
      <c r="X145" s="276"/>
      <c r="Y145" s="276"/>
      <c r="Z145" s="276"/>
      <c r="AA145" s="276"/>
      <c r="AB145" s="276"/>
      <c r="AC145" s="276"/>
      <c r="AD145" s="276"/>
      <c r="AE145" s="276"/>
      <c r="AF145" s="276"/>
      <c r="AG145" s="276"/>
      <c r="AH145" s="458"/>
      <c r="AT145" s="459"/>
      <c r="BF145" s="459"/>
      <c r="BR145" s="459"/>
      <c r="CD145" s="459"/>
      <c r="CP145" s="459"/>
    </row>
    <row r="146" spans="3:94">
      <c r="I146" s="276"/>
      <c r="P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460"/>
      <c r="AT146" s="461"/>
      <c r="BF146" s="461"/>
      <c r="BR146" s="461"/>
      <c r="CD146" s="461"/>
      <c r="CP146" s="461"/>
    </row>
    <row r="147" spans="3:94">
      <c r="C147" s="462"/>
      <c r="D147" s="462"/>
      <c r="E147" s="462" t="s">
        <v>338</v>
      </c>
      <c r="F147" s="463"/>
      <c r="G147" s="463"/>
      <c r="I147" s="464"/>
      <c r="J147" s="465"/>
      <c r="K147" s="465"/>
      <c r="L147" s="465"/>
      <c r="M147" s="465"/>
      <c r="N147" s="463"/>
      <c r="P147" s="466" t="str">
        <f>IF(MIN(X147:AI147)&gt;1,MIN(X147:AI147),"")</f>
        <v/>
      </c>
      <c r="Q147" s="467" t="str">
        <f>IF(MIN(AJ147:AU147)&gt;1,MIN(AJ147:AU147),"")</f>
        <v/>
      </c>
      <c r="R147" s="467" t="str">
        <f>IF(MIN(AV147:BG147)&gt;1,MIN(AV147:BG147),"")</f>
        <v/>
      </c>
      <c r="S147" s="467" t="str">
        <f>IF(MIN(BH147:BS147)&gt;1,MIN(BH147:BS147),"")</f>
        <v/>
      </c>
      <c r="T147" s="467" t="str">
        <f>IF(MIN(BT147:CE147)&gt;1,MIN(BT147:CE147),"")</f>
        <v/>
      </c>
      <c r="U147" s="467" t="str">
        <f>IF(MIN(CF147:CQ147)&gt;1,MIN(CF147:CQ147),"")</f>
        <v/>
      </c>
      <c r="V147" s="468"/>
      <c r="W147" s="469" t="str">
        <f t="shared" ref="W147" si="333">IF(V144&lt;0,"",IF(W144&lt;0,W$8,""))</f>
        <v/>
      </c>
      <c r="X147" s="469" t="str">
        <f t="shared" ref="X147" si="334">IF(W144&lt;0,"",IF(X144&lt;0,X$8,""))</f>
        <v/>
      </c>
      <c r="Y147" s="469" t="str">
        <f t="shared" ref="Y147" si="335">IF(X144&lt;0,"",IF(Y144&lt;0,Y$8,""))</f>
        <v/>
      </c>
      <c r="Z147" s="469" t="str">
        <f t="shared" ref="Z147" si="336">IF(Y144&lt;0,"",IF(Z144&lt;0,Z$8,""))</f>
        <v/>
      </c>
      <c r="AA147" s="469" t="str">
        <f t="shared" ref="AA147" si="337">IF(Z144&lt;0,"",IF(AA144&lt;0,AA$8,""))</f>
        <v/>
      </c>
      <c r="AB147" s="469" t="str">
        <f t="shared" ref="AB147" si="338">IF(AA144&lt;0,"",IF(AB144&lt;0,AB$8,""))</f>
        <v/>
      </c>
      <c r="AC147" s="469" t="str">
        <f t="shared" ref="AC147" si="339">IF(AB144&lt;0,"",IF(AC144&lt;0,AC$8,""))</f>
        <v/>
      </c>
      <c r="AD147" s="469" t="str">
        <f t="shared" ref="AD147" si="340">IF(AC144&lt;0,"",IF(AD144&lt;0,AD$8,""))</f>
        <v/>
      </c>
      <c r="AE147" s="469" t="str">
        <f t="shared" ref="AE147" si="341">IF(AD144&lt;0,"",IF(AE144&lt;0,AE$8,""))</f>
        <v/>
      </c>
      <c r="AF147" s="469" t="str">
        <f t="shared" ref="AF147" si="342">IF(AE144&lt;0,"",IF(AF144&lt;0,AF$8,""))</f>
        <v/>
      </c>
      <c r="AG147" s="469" t="str">
        <f t="shared" ref="AG147" si="343">IF(AF144&lt;0,"",IF(AG144&lt;0,AG$8,""))</f>
        <v/>
      </c>
      <c r="AH147" s="470" t="str">
        <f t="shared" ref="AH147" si="344">IF(AG144&lt;0,"",IF(AH144&lt;0,AH$8,""))</f>
        <v/>
      </c>
      <c r="AI147" s="471" t="str">
        <f t="shared" ref="AI147" si="345">IF(AH144&lt;0,"",IF(AI144&lt;0,AI$8,""))</f>
        <v/>
      </c>
      <c r="AJ147" s="471" t="str">
        <f t="shared" ref="AJ147" si="346">IF(AI144&lt;0,"",IF(AJ144&lt;0,AJ$8,""))</f>
        <v/>
      </c>
      <c r="AK147" s="471" t="str">
        <f t="shared" ref="AK147" si="347">IF(AJ144&lt;0,"",IF(AK144&lt;0,AK$8,""))</f>
        <v/>
      </c>
      <c r="AL147" s="472" t="str">
        <f t="shared" ref="AL147" si="348">IF(AK144&lt;0,"",IF(AL144&lt;0,AL$8,""))</f>
        <v/>
      </c>
      <c r="AM147" s="472" t="str">
        <f t="shared" ref="AM147" si="349">IF(AL144&lt;0,"",IF(AM144&lt;0,AM$8,""))</f>
        <v/>
      </c>
      <c r="AN147" s="472" t="str">
        <f t="shared" ref="AN147" si="350">IF(AM144&lt;0,"",IF(AN144&lt;0,AN$8,""))</f>
        <v/>
      </c>
      <c r="AO147" s="472" t="str">
        <f t="shared" ref="AO147" si="351">IF(AN144&lt;0,"",IF(AO144&lt;0,AO$8,""))</f>
        <v/>
      </c>
      <c r="AP147" s="472" t="str">
        <f t="shared" ref="AP147" si="352">IF(AO144&lt;0,"",IF(AP144&lt;0,AP$8,""))</f>
        <v/>
      </c>
      <c r="AQ147" s="472" t="str">
        <f t="shared" ref="AQ147" si="353">IF(AP144&lt;0,"",IF(AQ144&lt;0,AQ$8,""))</f>
        <v/>
      </c>
      <c r="AR147" s="472" t="str">
        <f t="shared" ref="AR147" si="354">IF(AQ144&lt;0,"",IF(AR144&lt;0,AR$8,""))</f>
        <v/>
      </c>
      <c r="AS147" s="472" t="str">
        <f t="shared" ref="AS147" si="355">IF(AR144&lt;0,"",IF(AS144&lt;0,AS$8,""))</f>
        <v/>
      </c>
      <c r="AT147" s="473" t="str">
        <f t="shared" ref="AT147" si="356">IF(AS144&lt;0,"",IF(AT144&lt;0,AT$8,""))</f>
        <v/>
      </c>
      <c r="AU147" s="472" t="str">
        <f t="shared" ref="AU147" si="357">IF(AT144&lt;0,"",IF(AU144&lt;0,AU$8,""))</f>
        <v/>
      </c>
      <c r="AV147" s="472" t="str">
        <f t="shared" ref="AV147" si="358">IF(AU144&lt;0,"",IF(AV144&lt;0,AV$8,""))</f>
        <v/>
      </c>
      <c r="AW147" s="472" t="str">
        <f t="shared" ref="AW147" si="359">IF(AV144&lt;0,"",IF(AW144&lt;0,AW$8,""))</f>
        <v/>
      </c>
      <c r="AX147" s="472" t="str">
        <f t="shared" ref="AX147" si="360">IF(AW144&lt;0,"",IF(AX144&lt;0,AX$8,""))</f>
        <v/>
      </c>
      <c r="AY147" s="472" t="str">
        <f t="shared" ref="AY147" si="361">IF(AX144&lt;0,"",IF(AY144&lt;0,AY$8,""))</f>
        <v/>
      </c>
      <c r="AZ147" s="472" t="str">
        <f t="shared" ref="AZ147" si="362">IF(AY144&lt;0,"",IF(AZ144&lt;0,AZ$8,""))</f>
        <v/>
      </c>
      <c r="BA147" s="472" t="str">
        <f t="shared" ref="BA147" si="363">IF(AZ144&lt;0,"",IF(BA144&lt;0,BA$8,""))</f>
        <v/>
      </c>
      <c r="BB147" s="472" t="str">
        <f t="shared" ref="BB147" si="364">IF(BA144&lt;0,"",IF(BB144&lt;0,BB$8,""))</f>
        <v/>
      </c>
      <c r="BC147" s="472" t="str">
        <f t="shared" ref="BC147" si="365">IF(BB144&lt;0,"",IF(BC144&lt;0,BC$8,""))</f>
        <v/>
      </c>
      <c r="BD147" s="472" t="str">
        <f t="shared" ref="BD147" si="366">IF(BC144&lt;0,"",IF(BD144&lt;0,BD$8,""))</f>
        <v/>
      </c>
      <c r="BE147" s="472" t="str">
        <f t="shared" ref="BE147" si="367">IF(BD144&lt;0,"",IF(BE144&lt;0,BE$8,""))</f>
        <v/>
      </c>
      <c r="BF147" s="473" t="str">
        <f t="shared" ref="BF147" si="368">IF(BE144&lt;0,"",IF(BF144&lt;0,BF$8,""))</f>
        <v/>
      </c>
      <c r="BG147" s="472" t="str">
        <f t="shared" ref="BG147" si="369">IF(BF144&lt;0,"",IF(BG144&lt;0,BG$8,""))</f>
        <v/>
      </c>
      <c r="BH147" s="472" t="str">
        <f t="shared" ref="BH147" si="370">IF(BG144&lt;0,"",IF(BH144&lt;0,BH$8,""))</f>
        <v/>
      </c>
      <c r="BI147" s="472" t="str">
        <f t="shared" ref="BI147" si="371">IF(BH144&lt;0,"",IF(BI144&lt;0,BI$8,""))</f>
        <v/>
      </c>
      <c r="BJ147" s="472" t="str">
        <f t="shared" ref="BJ147" si="372">IF(BI144&lt;0,"",IF(BJ144&lt;0,BJ$8,""))</f>
        <v/>
      </c>
      <c r="BK147" s="472" t="str">
        <f t="shared" ref="BK147" si="373">IF(BJ144&lt;0,"",IF(BK144&lt;0,BK$8,""))</f>
        <v/>
      </c>
      <c r="BL147" s="472" t="str">
        <f t="shared" ref="BL147" si="374">IF(BK144&lt;0,"",IF(BL144&lt;0,BL$8,""))</f>
        <v/>
      </c>
      <c r="BM147" s="472" t="str">
        <f t="shared" ref="BM147" si="375">IF(BL144&lt;0,"",IF(BM144&lt;0,BM$8,""))</f>
        <v/>
      </c>
      <c r="BN147" s="472" t="str">
        <f t="shared" ref="BN147" si="376">IF(BM144&lt;0,"",IF(BN144&lt;0,BN$8,""))</f>
        <v/>
      </c>
      <c r="BO147" s="472" t="str">
        <f t="shared" ref="BO147" si="377">IF(BN144&lt;0,"",IF(BO144&lt;0,BO$8,""))</f>
        <v/>
      </c>
      <c r="BP147" s="472" t="str">
        <f t="shared" ref="BP147" si="378">IF(BO144&lt;0,"",IF(BP144&lt;0,BP$8,""))</f>
        <v/>
      </c>
      <c r="BQ147" s="472" t="str">
        <f t="shared" ref="BQ147" si="379">IF(BP144&lt;0,"",IF(BQ144&lt;0,BQ$8,""))</f>
        <v/>
      </c>
      <c r="BR147" s="473" t="str">
        <f t="shared" ref="BR147" si="380">IF(BQ144&lt;0,"",IF(BR144&lt;0,BR$8,""))</f>
        <v/>
      </c>
      <c r="BS147" s="472" t="str">
        <f t="shared" ref="BS147" si="381">IF(BR144&lt;0,"",IF(BS144&lt;0,BS$8,""))</f>
        <v/>
      </c>
      <c r="BT147" s="472" t="str">
        <f t="shared" ref="BT147" si="382">IF(BS144&lt;0,"",IF(BT144&lt;0,BT$8,""))</f>
        <v/>
      </c>
      <c r="BU147" s="472" t="str">
        <f t="shared" ref="BU147" si="383">IF(BT144&lt;0,"",IF(BU144&lt;0,BU$8,""))</f>
        <v/>
      </c>
      <c r="BV147" s="472" t="str">
        <f t="shared" ref="BV147" si="384">IF(BU144&lt;0,"",IF(BV144&lt;0,BV$8,""))</f>
        <v/>
      </c>
      <c r="BW147" s="472" t="str">
        <f t="shared" ref="BW147" si="385">IF(BV144&lt;0,"",IF(BW144&lt;0,BW$8,""))</f>
        <v/>
      </c>
      <c r="BX147" s="472" t="str">
        <f t="shared" ref="BX147" si="386">IF(BW144&lt;0,"",IF(BX144&lt;0,BX$8,""))</f>
        <v/>
      </c>
      <c r="BY147" s="472" t="str">
        <f t="shared" ref="BY147" si="387">IF(BX144&lt;0,"",IF(BY144&lt;0,BY$8,""))</f>
        <v/>
      </c>
      <c r="BZ147" s="472" t="str">
        <f t="shared" ref="BZ147" si="388">IF(BY144&lt;0,"",IF(BZ144&lt;0,BZ$8,""))</f>
        <v/>
      </c>
      <c r="CA147" s="472" t="str">
        <f t="shared" ref="CA147" si="389">IF(BZ144&lt;0,"",IF(CA144&lt;0,CA$8,""))</f>
        <v/>
      </c>
      <c r="CB147" s="472" t="str">
        <f t="shared" ref="CB147" si="390">IF(CA144&lt;0,"",IF(CB144&lt;0,CB$8,""))</f>
        <v/>
      </c>
      <c r="CC147" s="472" t="str">
        <f t="shared" ref="CC147" si="391">IF(CB144&lt;0,"",IF(CC144&lt;0,CC$8,""))</f>
        <v/>
      </c>
      <c r="CD147" s="473" t="str">
        <f t="shared" ref="CD147" si="392">IF(CC144&lt;0,"",IF(CD144&lt;0,CD$8,""))</f>
        <v/>
      </c>
      <c r="CE147" s="472" t="str">
        <f t="shared" ref="CE147" si="393">IF(CD144&lt;0,"",IF(CE144&lt;0,CE$8,""))</f>
        <v/>
      </c>
      <c r="CF147" s="472" t="str">
        <f t="shared" ref="CF147" si="394">IF(CE144&lt;0,"",IF(CF144&lt;0,CF$8,""))</f>
        <v/>
      </c>
      <c r="CG147" s="472" t="str">
        <f t="shared" ref="CG147" si="395">IF(CF144&lt;0,"",IF(CG144&lt;0,CG$8,""))</f>
        <v/>
      </c>
      <c r="CH147" s="472" t="str">
        <f t="shared" ref="CH147" si="396">IF(CG144&lt;0,"",IF(CH144&lt;0,CH$8,""))</f>
        <v/>
      </c>
      <c r="CI147" s="472" t="str">
        <f t="shared" ref="CI147" si="397">IF(CH144&lt;0,"",IF(CI144&lt;0,CI$8,""))</f>
        <v/>
      </c>
      <c r="CJ147" s="472" t="str">
        <f t="shared" ref="CJ147" si="398">IF(CI144&lt;0,"",IF(CJ144&lt;0,CJ$8,""))</f>
        <v/>
      </c>
      <c r="CK147" s="472" t="str">
        <f t="shared" ref="CK147" si="399">IF(CJ144&lt;0,"",IF(CK144&lt;0,CK$8,""))</f>
        <v/>
      </c>
      <c r="CL147" s="472" t="str">
        <f t="shared" ref="CL147" si="400">IF(CK144&lt;0,"",IF(CL144&lt;0,CL$8,""))</f>
        <v/>
      </c>
      <c r="CM147" s="472" t="str">
        <f t="shared" ref="CM147" si="401">IF(CL144&lt;0,"",IF(CM144&lt;0,CM$8,""))</f>
        <v/>
      </c>
      <c r="CN147" s="472" t="str">
        <f t="shared" ref="CN147" si="402">IF(CM144&lt;0,"",IF(CN144&lt;0,CN$8,""))</f>
        <v/>
      </c>
      <c r="CO147" s="472" t="str">
        <f t="shared" ref="CO147" si="403">IF(CN144&lt;0,"",IF(CO144&lt;0,CO$8,""))</f>
        <v/>
      </c>
      <c r="CP147" s="473" t="str">
        <f t="shared" ref="CP147" si="404">IF(CO144&lt;0,"",IF(CP144&lt;0,CP$8,""))</f>
        <v/>
      </c>
    </row>
    <row r="148" spans="3:94">
      <c r="I148" s="276"/>
      <c r="P148" s="276"/>
      <c r="W148" s="276"/>
      <c r="X148" s="276"/>
      <c r="Y148" s="276"/>
      <c r="Z148" s="276"/>
      <c r="AA148" s="276"/>
      <c r="AB148" s="276"/>
      <c r="AC148" s="276"/>
      <c r="AD148" s="276"/>
      <c r="AE148" s="276"/>
      <c r="AF148" s="276"/>
      <c r="AG148" s="276"/>
      <c r="AH148" s="460"/>
      <c r="AT148" s="461"/>
      <c r="BF148" s="461"/>
      <c r="BR148" s="461"/>
      <c r="CD148" s="461"/>
      <c r="CP148" s="461"/>
    </row>
    <row r="149" spans="3:94">
      <c r="C149" s="444"/>
      <c r="D149" s="474"/>
      <c r="E149" s="475"/>
      <c r="F149" s="474"/>
      <c r="G149" s="474"/>
      <c r="H149" s="474"/>
      <c r="I149" s="476"/>
      <c r="J149" s="474"/>
      <c r="K149" s="474"/>
      <c r="L149" s="474"/>
      <c r="M149" s="474"/>
      <c r="N149" s="474"/>
      <c r="O149" s="444"/>
      <c r="P149" s="476"/>
      <c r="Q149" s="475"/>
      <c r="R149" s="475"/>
      <c r="S149" s="475"/>
      <c r="T149" s="475"/>
      <c r="U149" s="475"/>
      <c r="V149" s="444"/>
      <c r="W149" s="476"/>
      <c r="X149" s="476"/>
      <c r="Y149" s="476"/>
      <c r="Z149" s="476"/>
      <c r="AA149" s="476"/>
      <c r="AB149" s="476"/>
      <c r="AC149" s="476"/>
      <c r="AD149" s="476"/>
      <c r="AE149" s="476"/>
      <c r="AF149" s="476"/>
      <c r="AG149" s="476"/>
      <c r="AH149" s="477"/>
      <c r="AI149" s="474"/>
      <c r="AJ149" s="474"/>
      <c r="AK149" s="474"/>
      <c r="AL149" s="474"/>
      <c r="AM149" s="474"/>
      <c r="AN149" s="474"/>
      <c r="AO149" s="474"/>
      <c r="AP149" s="474"/>
      <c r="AQ149" s="474"/>
      <c r="AR149" s="474"/>
      <c r="AS149" s="474"/>
      <c r="AT149" s="478"/>
      <c r="AU149" s="474"/>
      <c r="AV149" s="474"/>
      <c r="AW149" s="474"/>
      <c r="AX149" s="474"/>
      <c r="AY149" s="474"/>
      <c r="AZ149" s="474"/>
      <c r="BA149" s="474"/>
      <c r="BB149" s="474"/>
      <c r="BC149" s="474"/>
      <c r="BD149" s="474"/>
      <c r="BE149" s="474"/>
      <c r="BF149" s="478"/>
      <c r="BG149" s="474"/>
      <c r="BH149" s="474"/>
      <c r="BI149" s="474"/>
      <c r="BJ149" s="474"/>
      <c r="BK149" s="474"/>
      <c r="BL149" s="474"/>
      <c r="BM149" s="474"/>
      <c r="BN149" s="474"/>
      <c r="BO149" s="474"/>
      <c r="BP149" s="474"/>
      <c r="BQ149" s="474"/>
      <c r="BR149" s="478"/>
      <c r="BS149" s="474"/>
      <c r="BT149" s="474"/>
      <c r="BU149" s="474"/>
      <c r="BV149" s="474"/>
      <c r="BW149" s="474"/>
      <c r="BX149" s="474"/>
      <c r="BY149" s="474"/>
      <c r="BZ149" s="474"/>
      <c r="CA149" s="474"/>
      <c r="CB149" s="474"/>
      <c r="CC149" s="474"/>
      <c r="CD149" s="478"/>
      <c r="CE149" s="474"/>
      <c r="CF149" s="474"/>
      <c r="CG149" s="474"/>
      <c r="CH149" s="474"/>
      <c r="CI149" s="474"/>
      <c r="CJ149" s="474"/>
      <c r="CK149" s="474"/>
      <c r="CL149" s="474"/>
      <c r="CM149" s="474"/>
      <c r="CN149" s="474"/>
      <c r="CO149" s="474"/>
      <c r="CP149" s="478"/>
    </row>
  </sheetData>
  <mergeCells count="3">
    <mergeCell ref="Q6:U6"/>
    <mergeCell ref="J6:N6"/>
    <mergeCell ref="D27:D30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D6BE-C664-4E44-8EBB-4DFE8210F60F}">
  <dimension ref="B1:O56"/>
  <sheetViews>
    <sheetView showGridLines="0" zoomScaleNormal="100" workbookViewId="0">
      <selection activeCell="D10" sqref="D10"/>
    </sheetView>
  </sheetViews>
  <sheetFormatPr baseColWidth="10" defaultColWidth="8.83203125" defaultRowHeight="13"/>
  <cols>
    <col min="1" max="1" width="8.83203125" style="218"/>
    <col min="2" max="2" width="2.6640625" style="218" customWidth="1"/>
    <col min="3" max="5" width="8.83203125" style="218"/>
    <col min="6" max="6" width="11.33203125" style="218" customWidth="1"/>
    <col min="7" max="9" width="13.1640625" style="218" bestFit="1" customWidth="1"/>
    <col min="10" max="11" width="13.83203125" style="218" bestFit="1" customWidth="1"/>
    <col min="12" max="14" width="8.83203125" style="218"/>
    <col min="15" max="15" width="11" style="218" bestFit="1" customWidth="1"/>
    <col min="16" max="16384" width="8.83203125" style="218"/>
  </cols>
  <sheetData>
    <row r="1" spans="2:11" s="479" customFormat="1"/>
    <row r="2" spans="2:11" s="479" customFormat="1" ht="30">
      <c r="B2" s="480" t="s">
        <v>384</v>
      </c>
    </row>
    <row r="3" spans="2:11" s="479" customFormat="1"/>
    <row r="5" spans="2:11" ht="18">
      <c r="B5" s="481" t="s">
        <v>196</v>
      </c>
    </row>
    <row r="6" spans="2:11">
      <c r="F6" s="482" t="s">
        <v>211</v>
      </c>
      <c r="G6" s="483" t="s">
        <v>169</v>
      </c>
      <c r="H6" s="483" t="s">
        <v>170</v>
      </c>
      <c r="I6" s="483" t="s">
        <v>171</v>
      </c>
      <c r="J6" s="483" t="s">
        <v>172</v>
      </c>
      <c r="K6" s="483" t="s">
        <v>173</v>
      </c>
    </row>
    <row r="7" spans="2:11" ht="4.25" customHeight="1">
      <c r="F7" s="482"/>
      <c r="G7" s="483"/>
      <c r="H7" s="483"/>
      <c r="I7" s="483"/>
      <c r="J7" s="483"/>
      <c r="K7" s="483"/>
    </row>
    <row r="8" spans="2:11">
      <c r="B8" s="218" t="s">
        <v>178</v>
      </c>
      <c r="F8" s="484"/>
    </row>
    <row r="9" spans="2:11">
      <c r="C9" s="218" t="str">
        <f>Model!E34</f>
        <v>Software Subscription</v>
      </c>
      <c r="F9" s="485">
        <f>Model!P34</f>
        <v>0</v>
      </c>
      <c r="G9" s="486">
        <f>Model!Q34</f>
        <v>2102711.2158351359</v>
      </c>
      <c r="H9" s="486">
        <f>Model!R34</f>
        <v>5507764.0871078214</v>
      </c>
      <c r="I9" s="486">
        <f>Model!S34</f>
        <v>10302888.930825047</v>
      </c>
      <c r="J9" s="486">
        <f>Model!T34</f>
        <v>26450617.00978535</v>
      </c>
      <c r="K9" s="486">
        <f>Model!U34</f>
        <v>52560095.623437025</v>
      </c>
    </row>
    <row r="10" spans="2:11">
      <c r="C10" s="218" t="str">
        <f>Model!E35</f>
        <v>Subscription Add-on</v>
      </c>
      <c r="F10" s="485">
        <f>Model!P35</f>
        <v>0</v>
      </c>
      <c r="G10" s="486">
        <f>Model!Q35</f>
        <v>84108.448633405438</v>
      </c>
      <c r="H10" s="486">
        <f>Model!R35</f>
        <v>220310.56348431279</v>
      </c>
      <c r="I10" s="486">
        <f>Model!S35</f>
        <v>444438.34603559034</v>
      </c>
      <c r="J10" s="486">
        <f>Model!T35</f>
        <v>1230497.7540115446</v>
      </c>
      <c r="K10" s="486">
        <f>Model!U35</f>
        <v>2831198.011889949</v>
      </c>
    </row>
    <row r="11" spans="2:11">
      <c r="C11" s="218" t="str">
        <f>Model!E36</f>
        <v>Stream 3</v>
      </c>
      <c r="F11" s="485">
        <f>Model!P36</f>
        <v>0</v>
      </c>
      <c r="G11" s="486">
        <f>Model!Q36</f>
        <v>7200</v>
      </c>
      <c r="H11" s="486">
        <f>Model!R36</f>
        <v>8400</v>
      </c>
      <c r="I11" s="486">
        <f>Model!S36</f>
        <v>9600</v>
      </c>
      <c r="J11" s="486">
        <f>Model!T36</f>
        <v>10800</v>
      </c>
      <c r="K11" s="486">
        <f>Model!U36</f>
        <v>10800</v>
      </c>
    </row>
    <row r="12" spans="2:11">
      <c r="C12" s="218" t="str">
        <f>Model!E37</f>
        <v>Stream 4</v>
      </c>
      <c r="F12" s="485">
        <f>Model!P37</f>
        <v>0</v>
      </c>
      <c r="G12" s="486">
        <f>Model!Q37</f>
        <v>0</v>
      </c>
      <c r="H12" s="486">
        <f>Model!R37</f>
        <v>0</v>
      </c>
      <c r="I12" s="486">
        <f>Model!S37</f>
        <v>0</v>
      </c>
      <c r="J12" s="486">
        <f>Model!T37</f>
        <v>0</v>
      </c>
      <c r="K12" s="486">
        <f>Model!U37</f>
        <v>0</v>
      </c>
    </row>
    <row r="13" spans="2:11">
      <c r="C13" s="218" t="str">
        <f>Model!E38</f>
        <v>Stream 5</v>
      </c>
      <c r="F13" s="487">
        <f>Model!P38</f>
        <v>0</v>
      </c>
      <c r="G13" s="488">
        <f>Model!Q38</f>
        <v>0</v>
      </c>
      <c r="H13" s="488">
        <f>Model!R38</f>
        <v>0</v>
      </c>
      <c r="I13" s="488">
        <f>Model!S38</f>
        <v>0</v>
      </c>
      <c r="J13" s="488">
        <f>Model!T38</f>
        <v>0</v>
      </c>
      <c r="K13" s="488">
        <f>Model!U38</f>
        <v>0</v>
      </c>
    </row>
    <row r="14" spans="2:11">
      <c r="B14" s="489" t="s">
        <v>145</v>
      </c>
      <c r="C14" s="489"/>
      <c r="D14" s="489"/>
      <c r="E14" s="489"/>
      <c r="F14" s="490">
        <f>SUM(F9:F12)</f>
        <v>0</v>
      </c>
      <c r="G14" s="491">
        <f t="shared" ref="G14:K14" si="0">SUM(G9:G12)</f>
        <v>2194019.6644685413</v>
      </c>
      <c r="H14" s="491">
        <f t="shared" si="0"/>
        <v>5736474.6505921343</v>
      </c>
      <c r="I14" s="491">
        <f t="shared" si="0"/>
        <v>10756927.276860638</v>
      </c>
      <c r="J14" s="491">
        <f t="shared" si="0"/>
        <v>27691914.763796896</v>
      </c>
      <c r="K14" s="491">
        <f t="shared" si="0"/>
        <v>55402093.635326974</v>
      </c>
    </row>
    <row r="15" spans="2:11" ht="4.5" customHeight="1">
      <c r="B15" s="489"/>
      <c r="C15" s="489"/>
      <c r="D15" s="489"/>
      <c r="E15" s="489"/>
      <c r="F15" s="492"/>
      <c r="G15" s="493"/>
      <c r="H15" s="493"/>
      <c r="I15" s="493"/>
      <c r="J15" s="493"/>
      <c r="K15" s="493"/>
    </row>
    <row r="16" spans="2:11" s="494" customFormat="1">
      <c r="B16" s="494" t="s">
        <v>214</v>
      </c>
      <c r="F16" s="485">
        <v>0</v>
      </c>
      <c r="G16" s="495">
        <f>IFERROR((G14-F14)/F14,0)</f>
        <v>0</v>
      </c>
      <c r="H16" s="495">
        <f t="shared" ref="H16:K16" si="1">IFERROR((H14-G14)/G14,0)</f>
        <v>1.6145958231334649</v>
      </c>
      <c r="I16" s="495">
        <f t="shared" si="1"/>
        <v>0.87518082656397311</v>
      </c>
      <c r="J16" s="495">
        <f t="shared" si="1"/>
        <v>1.5743331762933195</v>
      </c>
      <c r="K16" s="495">
        <f t="shared" si="1"/>
        <v>1.0006595465820609</v>
      </c>
    </row>
    <row r="17" spans="2:15">
      <c r="F17" s="484"/>
    </row>
    <row r="18" spans="2:15">
      <c r="B18" s="218" t="s">
        <v>26</v>
      </c>
      <c r="F18" s="484"/>
    </row>
    <row r="19" spans="2:15">
      <c r="C19" s="218" t="str">
        <f>Model!E42</f>
        <v>COGS - Software Subscription</v>
      </c>
      <c r="F19" s="485">
        <f>Model!P42</f>
        <v>480</v>
      </c>
      <c r="G19" s="486">
        <f>Model!Q42</f>
        <v>630813.36475054082</v>
      </c>
      <c r="H19" s="486">
        <f>Model!R42</f>
        <v>1652329.2261323461</v>
      </c>
      <c r="I19" s="486">
        <f>Model!S42</f>
        <v>2678751.1220145128</v>
      </c>
      <c r="J19" s="486">
        <f>Model!T42</f>
        <v>6612654.2524463376</v>
      </c>
      <c r="K19" s="486">
        <f>Model!U42</f>
        <v>13140023.905859256</v>
      </c>
      <c r="M19" s="496"/>
      <c r="O19" s="486"/>
    </row>
    <row r="20" spans="2:15">
      <c r="C20" s="218" t="str">
        <f>Model!E43</f>
        <v>COGS - Subscription Add-on</v>
      </c>
      <c r="F20" s="485">
        <f>Model!P43</f>
        <v>0</v>
      </c>
      <c r="G20" s="486">
        <f>Model!Q43</f>
        <v>420542.24316702719</v>
      </c>
      <c r="H20" s="486">
        <f>Model!R43</f>
        <v>991397.53567940765</v>
      </c>
      <c r="I20" s="486">
        <f>Model!S43</f>
        <v>1854520.0075485087</v>
      </c>
      <c r="J20" s="486">
        <f>Model!T43</f>
        <v>4496604.8916635104</v>
      </c>
      <c r="K20" s="486">
        <f>Model!U43</f>
        <v>8409615.299749922</v>
      </c>
      <c r="M20" s="496"/>
    </row>
    <row r="21" spans="2:15">
      <c r="C21" s="218" t="str">
        <f>Model!E44</f>
        <v>COGS - Stream 3</v>
      </c>
      <c r="F21" s="485">
        <f>Model!P44</f>
        <v>0</v>
      </c>
      <c r="G21" s="486">
        <f>Model!Q44</f>
        <v>6000</v>
      </c>
      <c r="H21" s="486">
        <f>Model!R44</f>
        <v>6600</v>
      </c>
      <c r="I21" s="486">
        <f>Model!S44</f>
        <v>7260</v>
      </c>
      <c r="J21" s="486">
        <f>Model!T44</f>
        <v>7986</v>
      </c>
      <c r="K21" s="486">
        <f>Model!U44</f>
        <v>8784.6</v>
      </c>
      <c r="M21" s="496"/>
    </row>
    <row r="22" spans="2:15">
      <c r="C22" s="218" t="str">
        <f>Model!E45</f>
        <v>COGS - Stream 4</v>
      </c>
      <c r="F22" s="485">
        <f>Model!P45</f>
        <v>0</v>
      </c>
      <c r="G22" s="486">
        <f>Model!Q45</f>
        <v>0</v>
      </c>
      <c r="H22" s="486">
        <f>Model!R45</f>
        <v>0</v>
      </c>
      <c r="I22" s="486">
        <f>Model!S45</f>
        <v>0</v>
      </c>
      <c r="J22" s="486">
        <f>Model!T45</f>
        <v>0</v>
      </c>
      <c r="K22" s="486">
        <f>Model!U45</f>
        <v>0</v>
      </c>
      <c r="M22" s="496"/>
    </row>
    <row r="23" spans="2:15">
      <c r="C23" s="218" t="str">
        <f>Model!E46</f>
        <v>COGS - Stream 5</v>
      </c>
      <c r="F23" s="487">
        <f>Model!P46</f>
        <v>0</v>
      </c>
      <c r="G23" s="488">
        <f>Model!Q46</f>
        <v>0</v>
      </c>
      <c r="H23" s="488">
        <f>Model!R46</f>
        <v>0</v>
      </c>
      <c r="I23" s="488">
        <f>Model!S46</f>
        <v>0</v>
      </c>
      <c r="J23" s="488">
        <f>Model!T46</f>
        <v>0</v>
      </c>
      <c r="K23" s="488">
        <f>Model!U46</f>
        <v>0</v>
      </c>
      <c r="M23" s="496"/>
    </row>
    <row r="24" spans="2:15">
      <c r="B24" s="489" t="s">
        <v>126</v>
      </c>
      <c r="C24" s="489"/>
      <c r="D24" s="489"/>
      <c r="E24" s="489"/>
      <c r="F24" s="490">
        <f>SUM(F19:F23)</f>
        <v>480</v>
      </c>
      <c r="G24" s="491">
        <f t="shared" ref="G24:K24" si="2">SUM(G19:G23)</f>
        <v>1057355.6079175679</v>
      </c>
      <c r="H24" s="491">
        <f t="shared" si="2"/>
        <v>2650326.7618117537</v>
      </c>
      <c r="I24" s="491">
        <f t="shared" si="2"/>
        <v>4540531.1295630215</v>
      </c>
      <c r="J24" s="491">
        <f t="shared" si="2"/>
        <v>11117245.144109849</v>
      </c>
      <c r="K24" s="491">
        <f t="shared" si="2"/>
        <v>21558423.805609182</v>
      </c>
    </row>
    <row r="25" spans="2:15">
      <c r="F25" s="484"/>
    </row>
    <row r="26" spans="2:15">
      <c r="B26" s="489" t="s">
        <v>27</v>
      </c>
      <c r="C26" s="489"/>
      <c r="D26" s="489"/>
      <c r="E26" s="489"/>
      <c r="F26" s="497">
        <f>F14-F24</f>
        <v>-480</v>
      </c>
      <c r="G26" s="498">
        <f t="shared" ref="G26:K26" si="3">G14-G24</f>
        <v>1136664.0565509733</v>
      </c>
      <c r="H26" s="498">
        <f t="shared" si="3"/>
        <v>3086147.8887803806</v>
      </c>
      <c r="I26" s="498">
        <f t="shared" si="3"/>
        <v>6216396.1472976161</v>
      </c>
      <c r="J26" s="498">
        <f t="shared" si="3"/>
        <v>16574669.619687047</v>
      </c>
      <c r="K26" s="498">
        <f t="shared" si="3"/>
        <v>33843669.829717793</v>
      </c>
    </row>
    <row r="27" spans="2:15" ht="4.5" customHeight="1">
      <c r="B27" s="489"/>
      <c r="C27" s="489"/>
      <c r="D27" s="489"/>
      <c r="E27" s="489"/>
      <c r="F27" s="492"/>
      <c r="G27" s="493"/>
      <c r="H27" s="493"/>
      <c r="I27" s="493"/>
      <c r="J27" s="493"/>
      <c r="K27" s="493"/>
    </row>
    <row r="28" spans="2:15" s="494" customFormat="1">
      <c r="B28" s="494" t="s">
        <v>179</v>
      </c>
      <c r="F28" s="499">
        <f>IFERROR(F26/F14,0)</f>
        <v>0</v>
      </c>
      <c r="G28" s="495">
        <f t="shared" ref="G28:K28" si="4">IFERROR(G26/G14,0)</f>
        <v>0.51807377798790522</v>
      </c>
      <c r="H28" s="495">
        <f t="shared" si="4"/>
        <v>0.53798684327173307</v>
      </c>
      <c r="I28" s="495">
        <f t="shared" si="4"/>
        <v>0.57789701345939049</v>
      </c>
      <c r="J28" s="495">
        <f t="shared" si="4"/>
        <v>0.59853822897635045</v>
      </c>
      <c r="K28" s="495">
        <f t="shared" si="4"/>
        <v>0.61087348165011368</v>
      </c>
    </row>
    <row r="29" spans="2:15">
      <c r="F29" s="484"/>
    </row>
    <row r="30" spans="2:15">
      <c r="B30" s="218" t="s">
        <v>28</v>
      </c>
      <c r="F30" s="484"/>
    </row>
    <row r="31" spans="2:15">
      <c r="C31" s="218" t="s">
        <v>29</v>
      </c>
      <c r="F31" s="485">
        <f>Model!P91</f>
        <v>535000</v>
      </c>
      <c r="G31" s="486">
        <f>Model!Q91</f>
        <v>882495.83333333349</v>
      </c>
      <c r="H31" s="486">
        <f>Model!R91</f>
        <v>3836648.3333333326</v>
      </c>
      <c r="I31" s="486">
        <f>Model!S91</f>
        <v>7442187.626666666</v>
      </c>
      <c r="J31" s="486">
        <f>Model!T91</f>
        <v>15031040.701066669</v>
      </c>
      <c r="K31" s="486">
        <f>Model!U91</f>
        <v>30517547.959424004</v>
      </c>
    </row>
    <row r="32" spans="2:15">
      <c r="C32" s="218" t="s">
        <v>35</v>
      </c>
      <c r="F32" s="485">
        <f>Model!P93</f>
        <v>0</v>
      </c>
      <c r="G32" s="486">
        <f>Model!Q93</f>
        <v>0</v>
      </c>
      <c r="H32" s="486">
        <f>Model!R93</f>
        <v>116666.66666666669</v>
      </c>
      <c r="I32" s="486">
        <f>Model!S93</f>
        <v>233333.33333333334</v>
      </c>
      <c r="J32" s="486">
        <f>Model!T93</f>
        <v>700000.00000000012</v>
      </c>
      <c r="K32" s="486">
        <f>Model!U93</f>
        <v>1000000.0000000001</v>
      </c>
    </row>
    <row r="33" spans="2:11">
      <c r="C33" s="218" t="s">
        <v>158</v>
      </c>
      <c r="F33" s="485">
        <f>Model!P95</f>
        <v>0</v>
      </c>
      <c r="G33" s="486">
        <f>Model!Q95</f>
        <v>420000</v>
      </c>
      <c r="H33" s="486">
        <f>Model!R95</f>
        <v>840000</v>
      </c>
      <c r="I33" s="486">
        <f>Model!S95</f>
        <v>1440000</v>
      </c>
      <c r="J33" s="486">
        <f>Model!T95</f>
        <v>3360000</v>
      </c>
      <c r="K33" s="486">
        <f>Model!U95</f>
        <v>6480000</v>
      </c>
    </row>
    <row r="34" spans="2:11">
      <c r="C34" s="218" t="s">
        <v>41</v>
      </c>
      <c r="F34" s="485">
        <f>Model!P96</f>
        <v>1000</v>
      </c>
      <c r="G34" s="486">
        <f>Model!Q96</f>
        <v>39000</v>
      </c>
      <c r="H34" s="486">
        <f>Model!R96</f>
        <v>165100</v>
      </c>
      <c r="I34" s="486">
        <f>Model!S96</f>
        <v>292500</v>
      </c>
      <c r="J34" s="486">
        <f>Model!T96</f>
        <v>561600</v>
      </c>
      <c r="K34" s="486">
        <f>Model!U96</f>
        <v>1554000</v>
      </c>
    </row>
    <row r="35" spans="2:11">
      <c r="C35" s="218" t="s">
        <v>42</v>
      </c>
      <c r="F35" s="485">
        <f>Model!P97</f>
        <v>900</v>
      </c>
      <c r="G35" s="486">
        <f>Model!Q97</f>
        <v>48000</v>
      </c>
      <c r="H35" s="486">
        <f>Model!R97</f>
        <v>72000</v>
      </c>
      <c r="I35" s="486">
        <f>Model!S97</f>
        <v>2400</v>
      </c>
      <c r="J35" s="486">
        <f>Model!T97</f>
        <v>120000</v>
      </c>
      <c r="K35" s="486">
        <f>Model!U97</f>
        <v>420000</v>
      </c>
    </row>
    <row r="36" spans="2:11">
      <c r="C36" s="218" t="s">
        <v>46</v>
      </c>
      <c r="F36" s="485">
        <f>Model!P98</f>
        <v>54250</v>
      </c>
      <c r="G36" s="486">
        <f>Model!Q98</f>
        <v>210000</v>
      </c>
      <c r="H36" s="486">
        <f>Model!R98</f>
        <v>210000</v>
      </c>
      <c r="I36" s="486">
        <f>Model!S98</f>
        <v>210000</v>
      </c>
      <c r="J36" s="486">
        <f>Model!T98</f>
        <v>210000</v>
      </c>
      <c r="K36" s="486">
        <f>Model!U98</f>
        <v>210000</v>
      </c>
    </row>
    <row r="37" spans="2:11">
      <c r="C37" s="218" t="s">
        <v>43</v>
      </c>
      <c r="F37" s="485">
        <f>Model!P99</f>
        <v>700</v>
      </c>
      <c r="G37" s="486">
        <f>Model!Q99</f>
        <v>900000</v>
      </c>
      <c r="H37" s="486">
        <f>Model!R99</f>
        <v>900000</v>
      </c>
      <c r="I37" s="486">
        <f>Model!S99</f>
        <v>600000</v>
      </c>
      <c r="J37" s="486">
        <f>Model!T99</f>
        <v>600000</v>
      </c>
      <c r="K37" s="486">
        <f>Model!U99</f>
        <v>600000</v>
      </c>
    </row>
    <row r="38" spans="2:11">
      <c r="C38" s="218" t="s">
        <v>44</v>
      </c>
      <c r="F38" s="487">
        <f>Model!P100</f>
        <v>700</v>
      </c>
      <c r="G38" s="488">
        <f>Model!Q100</f>
        <v>30000</v>
      </c>
      <c r="H38" s="488">
        <f>Model!R100</f>
        <v>127000</v>
      </c>
      <c r="I38" s="488">
        <f>Model!S100</f>
        <v>225000</v>
      </c>
      <c r="J38" s="488">
        <f>Model!T100</f>
        <v>432000</v>
      </c>
      <c r="K38" s="488">
        <f>Model!U100</f>
        <v>777000</v>
      </c>
    </row>
    <row r="39" spans="2:11">
      <c r="B39" s="489" t="s">
        <v>180</v>
      </c>
      <c r="C39" s="489"/>
      <c r="D39" s="489"/>
      <c r="E39" s="489"/>
      <c r="F39" s="490">
        <f>SUM(F31:F38)</f>
        <v>592550</v>
      </c>
      <c r="G39" s="491">
        <f t="shared" ref="G39:K39" si="5">SUM(G31:G38)</f>
        <v>2529495.8333333335</v>
      </c>
      <c r="H39" s="491">
        <f t="shared" si="5"/>
        <v>6267414.9999999991</v>
      </c>
      <c r="I39" s="491">
        <f t="shared" si="5"/>
        <v>10445420.959999999</v>
      </c>
      <c r="J39" s="491">
        <f t="shared" si="5"/>
        <v>21014640.701066669</v>
      </c>
      <c r="K39" s="491">
        <f t="shared" si="5"/>
        <v>41558547.959424004</v>
      </c>
    </row>
    <row r="40" spans="2:11">
      <c r="F40" s="484"/>
    </row>
    <row r="41" spans="2:11" ht="14" thickBot="1">
      <c r="B41" s="489" t="s">
        <v>36</v>
      </c>
      <c r="C41" s="489"/>
      <c r="D41" s="489"/>
      <c r="E41" s="489"/>
      <c r="F41" s="500">
        <f>F26-F39</f>
        <v>-593030</v>
      </c>
      <c r="G41" s="501">
        <f t="shared" ref="G41:K41" si="6">G26-G39</f>
        <v>-1392831.7767823602</v>
      </c>
      <c r="H41" s="501">
        <f t="shared" si="6"/>
        <v>-3181267.1112196185</v>
      </c>
      <c r="I41" s="501">
        <f t="shared" si="6"/>
        <v>-4229024.8127023829</v>
      </c>
      <c r="J41" s="501">
        <f t="shared" si="6"/>
        <v>-4439971.0813796222</v>
      </c>
      <c r="K41" s="501">
        <f t="shared" si="6"/>
        <v>-7714878.1297062114</v>
      </c>
    </row>
    <row r="42" spans="2:11" ht="4.5" customHeight="1">
      <c r="F42" s="484"/>
    </row>
    <row r="43" spans="2:11" s="494" customFormat="1">
      <c r="B43" s="494" t="s">
        <v>290</v>
      </c>
      <c r="F43" s="499">
        <f>IFERROR(F41/F14,0)</f>
        <v>0</v>
      </c>
      <c r="G43" s="495">
        <f t="shared" ref="G43:K43" si="7">IFERROR(G41/G14,0)</f>
        <v>-0.6348310360836017</v>
      </c>
      <c r="H43" s="495">
        <f t="shared" si="7"/>
        <v>-0.55456832026464886</v>
      </c>
      <c r="I43" s="495">
        <f t="shared" si="7"/>
        <v>-0.39314431564481167</v>
      </c>
      <c r="J43" s="495">
        <f t="shared" si="7"/>
        <v>-0.16033456405059543</v>
      </c>
      <c r="K43" s="495">
        <f t="shared" si="7"/>
        <v>-0.13925246544810796</v>
      </c>
    </row>
    <row r="46" spans="2:11" ht="18">
      <c r="B46" s="481" t="s">
        <v>213</v>
      </c>
    </row>
    <row r="47" spans="2:11">
      <c r="F47" s="482" t="s">
        <v>211</v>
      </c>
      <c r="G47" s="483" t="s">
        <v>169</v>
      </c>
      <c r="H47" s="483" t="s">
        <v>170</v>
      </c>
      <c r="I47" s="483" t="s">
        <v>171</v>
      </c>
      <c r="J47" s="483" t="s">
        <v>172</v>
      </c>
      <c r="K47" s="483" t="s">
        <v>173</v>
      </c>
    </row>
    <row r="48" spans="2:11">
      <c r="B48" s="218" t="s">
        <v>181</v>
      </c>
      <c r="F48" s="485">
        <f>Model!P142</f>
        <v>-593030</v>
      </c>
      <c r="G48" s="486">
        <f>Model!Q142</f>
        <v>-1400761.7767823602</v>
      </c>
      <c r="H48" s="486">
        <f>Model!R142</f>
        <v>-3189557.1112196199</v>
      </c>
      <c r="I48" s="486">
        <f>Model!S142</f>
        <v>-4241394.812702382</v>
      </c>
      <c r="J48" s="486">
        <f>Model!T142</f>
        <v>-4876411.0813796222</v>
      </c>
      <c r="K48" s="486">
        <f>Model!U142</f>
        <v>-8055318.1297062151</v>
      </c>
    </row>
    <row r="49" spans="2:11">
      <c r="F49" s="485"/>
      <c r="G49" s="486"/>
      <c r="H49" s="486"/>
      <c r="I49" s="486"/>
      <c r="J49" s="486"/>
      <c r="K49" s="486"/>
    </row>
    <row r="50" spans="2:11">
      <c r="B50" s="218" t="s">
        <v>182</v>
      </c>
      <c r="F50" s="485">
        <f>MIN(Model!W144:AH144)</f>
        <v>1201408</v>
      </c>
      <c r="G50" s="486">
        <f>MIN(Model!AI144:AT144)</f>
        <v>49947.2373553832</v>
      </c>
      <c r="H50" s="486">
        <f>MIN(Model!AU144:BF144)</f>
        <v>1518270.3190571917</v>
      </c>
      <c r="I50" s="486">
        <f>MIN(Model!BG144:BR144)</f>
        <v>6369694.2992956378</v>
      </c>
      <c r="J50" s="486">
        <f>MIN(Model!BS144:CD144)</f>
        <v>5370049.057101449</v>
      </c>
      <c r="K50" s="486">
        <f>MIN(Model!CE144:CP144)</f>
        <v>18556364.482061051</v>
      </c>
    </row>
    <row r="51" spans="2:11">
      <c r="F51" s="484"/>
    </row>
    <row r="52" spans="2:11">
      <c r="B52" s="502" t="s">
        <v>294</v>
      </c>
      <c r="F52" s="485">
        <f>Model!P68</f>
        <v>0</v>
      </c>
      <c r="G52" s="486">
        <f>Model!Q68</f>
        <v>11</v>
      </c>
      <c r="H52" s="486">
        <f>Model!R68</f>
        <v>27</v>
      </c>
      <c r="I52" s="486">
        <f>Model!S68</f>
        <v>50</v>
      </c>
      <c r="J52" s="486">
        <f>Model!T68</f>
        <v>99</v>
      </c>
      <c r="K52" s="486">
        <f>Model!U68</f>
        <v>149</v>
      </c>
    </row>
    <row r="53" spans="2:11">
      <c r="F53" s="484"/>
    </row>
    <row r="54" spans="2:11">
      <c r="B54" s="218" t="s">
        <v>330</v>
      </c>
      <c r="F54" s="485">
        <f>Model!P30</f>
        <v>0</v>
      </c>
      <c r="G54" s="486">
        <f>Model!Q30</f>
        <v>9337.8878416486405</v>
      </c>
      <c r="H54" s="486">
        <f>Model!R30</f>
        <v>19267.305231577557</v>
      </c>
      <c r="I54" s="486">
        <f>Model!S30</f>
        <v>34584.057821626804</v>
      </c>
      <c r="J54" s="486">
        <f>Model!T30</f>
        <v>91922.802516909695</v>
      </c>
      <c r="K54" s="486">
        <f>Model!U30</f>
        <v>185409.29520906857</v>
      </c>
    </row>
    <row r="55" spans="2:11">
      <c r="B55" s="503"/>
      <c r="F55" s="485"/>
      <c r="G55" s="486"/>
      <c r="H55" s="486"/>
      <c r="I55" s="486"/>
      <c r="J55" s="486"/>
      <c r="K55" s="486"/>
    </row>
    <row r="56" spans="2:11">
      <c r="B56" s="503"/>
      <c r="F56" s="485"/>
      <c r="G56" s="486"/>
      <c r="H56" s="486"/>
      <c r="I56" s="486"/>
      <c r="J56" s="486"/>
      <c r="K56" s="4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8:BJ99"/>
  <sheetViews>
    <sheetView showGridLines="0" zoomScale="75" zoomScaleNormal="75" zoomScalePageLayoutView="95" workbookViewId="0">
      <selection activeCell="B64" sqref="B64"/>
    </sheetView>
  </sheetViews>
  <sheetFormatPr baseColWidth="10" defaultColWidth="10.83203125" defaultRowHeight="14"/>
  <cols>
    <col min="1" max="1" width="3.5" style="2" customWidth="1"/>
    <col min="2" max="2" width="40" style="3" bestFit="1" customWidth="1"/>
    <col min="3" max="62" width="10.83203125" style="2" customWidth="1"/>
    <col min="63" max="16384" width="10.83203125" style="1"/>
  </cols>
  <sheetData>
    <row r="58" spans="1:62">
      <c r="A58" s="1"/>
      <c r="B58" s="2"/>
    </row>
    <row r="59" spans="1:62" s="463" customFormat="1" ht="13">
      <c r="B59" s="526" t="s">
        <v>147</v>
      </c>
      <c r="C59" s="527"/>
      <c r="D59" s="527"/>
      <c r="E59" s="527"/>
      <c r="F59" s="527"/>
      <c r="G59" s="527"/>
      <c r="H59" s="527"/>
      <c r="I59" s="527"/>
      <c r="J59" s="527"/>
      <c r="K59" s="527"/>
      <c r="L59" s="527"/>
      <c r="M59" s="527"/>
      <c r="N59" s="527"/>
      <c r="O59" s="527"/>
      <c r="P59" s="527"/>
      <c r="Q59" s="527"/>
      <c r="R59" s="527"/>
      <c r="S59" s="527"/>
      <c r="T59" s="527"/>
      <c r="U59" s="527"/>
      <c r="V59" s="527"/>
      <c r="W59" s="527"/>
      <c r="X59" s="527"/>
      <c r="Y59" s="527"/>
      <c r="Z59" s="527"/>
      <c r="AA59" s="527"/>
      <c r="AB59" s="527"/>
      <c r="AC59" s="527"/>
      <c r="AD59" s="527"/>
      <c r="AE59" s="527"/>
      <c r="AF59" s="527"/>
      <c r="AG59" s="527"/>
      <c r="AH59" s="527"/>
      <c r="AI59" s="527"/>
      <c r="AJ59" s="527"/>
      <c r="AK59" s="527"/>
      <c r="AL59" s="527"/>
      <c r="AM59" s="527"/>
      <c r="AN59" s="527"/>
      <c r="AO59" s="527"/>
      <c r="AP59" s="527"/>
      <c r="AQ59" s="527"/>
      <c r="AR59" s="527"/>
      <c r="AS59" s="527"/>
      <c r="AT59" s="527"/>
      <c r="AU59" s="527"/>
      <c r="AV59" s="527"/>
      <c r="AW59" s="527"/>
      <c r="AX59" s="527"/>
      <c r="AY59" s="527"/>
      <c r="AZ59" s="527"/>
      <c r="BA59" s="527"/>
      <c r="BB59" s="527"/>
      <c r="BC59" s="527"/>
      <c r="BD59" s="527"/>
      <c r="BE59" s="527"/>
      <c r="BF59" s="527"/>
      <c r="BG59" s="527"/>
      <c r="BH59" s="527"/>
      <c r="BI59" s="527"/>
      <c r="BJ59" s="527"/>
    </row>
    <row r="60" spans="1:62" s="463" customFormat="1" ht="13">
      <c r="B60" s="528"/>
      <c r="C60" s="529">
        <f>Model!$K$2</f>
        <v>43831</v>
      </c>
      <c r="D60" s="530">
        <f>Model!AJ8</f>
        <v>43862</v>
      </c>
      <c r="E60" s="530">
        <f>Model!AK8</f>
        <v>43891</v>
      </c>
      <c r="F60" s="530">
        <f>Model!AL8</f>
        <v>43922</v>
      </c>
      <c r="G60" s="530">
        <f>Model!AM8</f>
        <v>43952</v>
      </c>
      <c r="H60" s="530">
        <f>Model!AN8</f>
        <v>43983</v>
      </c>
      <c r="I60" s="530">
        <f>Model!AO8</f>
        <v>44013</v>
      </c>
      <c r="J60" s="530">
        <f>Model!AP8</f>
        <v>44044</v>
      </c>
      <c r="K60" s="530">
        <f>Model!AQ8</f>
        <v>44075</v>
      </c>
      <c r="L60" s="530">
        <f>Model!AR8</f>
        <v>44105</v>
      </c>
      <c r="M60" s="530">
        <f>Model!AS8</f>
        <v>44136</v>
      </c>
      <c r="N60" s="531">
        <f>Model!AT8</f>
        <v>44166</v>
      </c>
      <c r="O60" s="529">
        <f>Model!AU8</f>
        <v>44197</v>
      </c>
      <c r="P60" s="530">
        <f>Model!AV8</f>
        <v>44228</v>
      </c>
      <c r="Q60" s="530">
        <f>Model!AW8</f>
        <v>44256</v>
      </c>
      <c r="R60" s="530">
        <f>Model!AX8</f>
        <v>44287</v>
      </c>
      <c r="S60" s="530">
        <f>Model!AY8</f>
        <v>44317</v>
      </c>
      <c r="T60" s="530">
        <f>Model!AZ8</f>
        <v>44348</v>
      </c>
      <c r="U60" s="530">
        <f>Model!BA8</f>
        <v>44378</v>
      </c>
      <c r="V60" s="530">
        <f>Model!BB8</f>
        <v>44409</v>
      </c>
      <c r="W60" s="530">
        <f>Model!BC8</f>
        <v>44440</v>
      </c>
      <c r="X60" s="530">
        <f>Model!BD8</f>
        <v>44470</v>
      </c>
      <c r="Y60" s="530">
        <f>Model!BE8</f>
        <v>44501</v>
      </c>
      <c r="Z60" s="531">
        <f>Model!BF8</f>
        <v>44531</v>
      </c>
      <c r="AA60" s="529">
        <f>Model!BG8</f>
        <v>44562</v>
      </c>
      <c r="AB60" s="530">
        <f>Model!BH8</f>
        <v>44593</v>
      </c>
      <c r="AC60" s="530">
        <f>Model!BI8</f>
        <v>44621</v>
      </c>
      <c r="AD60" s="530">
        <f>Model!BJ8</f>
        <v>44652</v>
      </c>
      <c r="AE60" s="530">
        <f>Model!BK8</f>
        <v>44682</v>
      </c>
      <c r="AF60" s="530">
        <f>Model!BL8</f>
        <v>44713</v>
      </c>
      <c r="AG60" s="530">
        <f>Model!BM8</f>
        <v>44743</v>
      </c>
      <c r="AH60" s="530">
        <f>Model!BN8</f>
        <v>44774</v>
      </c>
      <c r="AI60" s="530">
        <f>Model!BO8</f>
        <v>44805</v>
      </c>
      <c r="AJ60" s="530">
        <f>Model!BP8</f>
        <v>44835</v>
      </c>
      <c r="AK60" s="530">
        <f>Model!BQ8</f>
        <v>44866</v>
      </c>
      <c r="AL60" s="531">
        <f>Model!BR8</f>
        <v>44896</v>
      </c>
      <c r="AM60" s="529">
        <f>Model!BS8</f>
        <v>44927</v>
      </c>
      <c r="AN60" s="530">
        <f>Model!BT8</f>
        <v>44958</v>
      </c>
      <c r="AO60" s="530">
        <f>Model!BU8</f>
        <v>44986</v>
      </c>
      <c r="AP60" s="530">
        <f>Model!BV8</f>
        <v>45017</v>
      </c>
      <c r="AQ60" s="530">
        <f>Model!BW8</f>
        <v>45047</v>
      </c>
      <c r="AR60" s="530">
        <f>Model!BX8</f>
        <v>45078</v>
      </c>
      <c r="AS60" s="530">
        <f>Model!BY8</f>
        <v>45108</v>
      </c>
      <c r="AT60" s="530">
        <f>Model!BZ8</f>
        <v>45139</v>
      </c>
      <c r="AU60" s="530">
        <f>Model!CA8</f>
        <v>45170</v>
      </c>
      <c r="AV60" s="530">
        <f>Model!CB8</f>
        <v>45200</v>
      </c>
      <c r="AW60" s="530">
        <f>Model!CC8</f>
        <v>45231</v>
      </c>
      <c r="AX60" s="531">
        <f>Model!CD8</f>
        <v>45261</v>
      </c>
      <c r="AY60" s="529">
        <f>Model!CE8</f>
        <v>45292</v>
      </c>
      <c r="AZ60" s="530">
        <f>Model!CF8</f>
        <v>45323</v>
      </c>
      <c r="BA60" s="530">
        <f>Model!CG8</f>
        <v>45352</v>
      </c>
      <c r="BB60" s="530">
        <f>Model!CH8</f>
        <v>45383</v>
      </c>
      <c r="BC60" s="530">
        <f>Model!CI8</f>
        <v>45413</v>
      </c>
      <c r="BD60" s="530">
        <f>Model!CJ8</f>
        <v>45444</v>
      </c>
      <c r="BE60" s="530">
        <f>Model!CK8</f>
        <v>45474</v>
      </c>
      <c r="BF60" s="530">
        <f>Model!CL8</f>
        <v>45505</v>
      </c>
      <c r="BG60" s="530">
        <f>Model!CM8</f>
        <v>45536</v>
      </c>
      <c r="BH60" s="530">
        <f>Model!CN8</f>
        <v>45566</v>
      </c>
      <c r="BI60" s="530">
        <f>Model!CO8</f>
        <v>45597</v>
      </c>
      <c r="BJ60" s="530">
        <f>Model!CP8</f>
        <v>45627</v>
      </c>
    </row>
    <row r="61" spans="1:62" s="463" customFormat="1" ht="13">
      <c r="B61" s="532" t="s">
        <v>311</v>
      </c>
      <c r="C61" s="533"/>
      <c r="D61" s="534"/>
      <c r="E61" s="534"/>
      <c r="F61" s="534"/>
      <c r="G61" s="534"/>
      <c r="H61" s="534"/>
      <c r="I61" s="534"/>
      <c r="J61" s="534"/>
      <c r="K61" s="534"/>
      <c r="L61" s="534"/>
      <c r="M61" s="534"/>
      <c r="N61" s="535"/>
      <c r="O61" s="533"/>
      <c r="P61" s="534"/>
      <c r="Q61" s="534"/>
      <c r="R61" s="534"/>
      <c r="S61" s="534"/>
      <c r="T61" s="534"/>
      <c r="U61" s="534"/>
      <c r="V61" s="534"/>
      <c r="W61" s="534"/>
      <c r="X61" s="534"/>
      <c r="Y61" s="534"/>
      <c r="Z61" s="535"/>
      <c r="AA61" s="533"/>
      <c r="AB61" s="534"/>
      <c r="AC61" s="534"/>
      <c r="AD61" s="534"/>
      <c r="AE61" s="534"/>
      <c r="AF61" s="534"/>
      <c r="AG61" s="534"/>
      <c r="AH61" s="534"/>
      <c r="AI61" s="534"/>
      <c r="AJ61" s="534"/>
      <c r="AK61" s="534"/>
      <c r="AL61" s="535"/>
      <c r="AM61" s="533"/>
      <c r="AN61" s="534"/>
      <c r="AO61" s="534"/>
      <c r="AP61" s="534"/>
      <c r="AQ61" s="534"/>
      <c r="AR61" s="534"/>
      <c r="AS61" s="534"/>
      <c r="AT61" s="534"/>
      <c r="AU61" s="534"/>
      <c r="AV61" s="534"/>
      <c r="AW61" s="534"/>
      <c r="AX61" s="535"/>
      <c r="AY61" s="533"/>
      <c r="AZ61" s="534"/>
      <c r="BA61" s="534"/>
      <c r="BB61" s="534"/>
      <c r="BC61" s="534"/>
      <c r="BD61" s="534"/>
      <c r="BE61" s="534"/>
      <c r="BF61" s="534"/>
      <c r="BG61" s="534"/>
      <c r="BH61" s="534"/>
      <c r="BI61" s="534"/>
      <c r="BJ61" s="534"/>
    </row>
    <row r="62" spans="1:62" s="463" customFormat="1" ht="13">
      <c r="B62" s="536"/>
      <c r="C62" s="537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9"/>
      <c r="O62" s="537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9"/>
      <c r="AA62" s="537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9"/>
      <c r="AM62" s="537"/>
      <c r="AN62" s="538"/>
      <c r="AO62" s="538"/>
      <c r="AP62" s="538"/>
      <c r="AQ62" s="538"/>
      <c r="AR62" s="538"/>
      <c r="AS62" s="538"/>
      <c r="AT62" s="538"/>
      <c r="AU62" s="538"/>
      <c r="AV62" s="538"/>
      <c r="AW62" s="538"/>
      <c r="AX62" s="539"/>
      <c r="AY62" s="537"/>
      <c r="AZ62" s="538"/>
      <c r="BA62" s="538"/>
      <c r="BB62" s="538"/>
      <c r="BC62" s="538"/>
      <c r="BD62" s="538"/>
      <c r="BE62" s="538"/>
      <c r="BF62" s="538"/>
      <c r="BG62" s="538"/>
      <c r="BH62" s="538"/>
      <c r="BI62" s="538"/>
      <c r="BJ62" s="538"/>
    </row>
    <row r="63" spans="1:62" s="463" customFormat="1" ht="13">
      <c r="B63" s="528"/>
      <c r="C63" s="529">
        <f>C$60</f>
        <v>43831</v>
      </c>
      <c r="D63" s="530">
        <f t="shared" ref="D63:BJ63" si="0">D$60</f>
        <v>43862</v>
      </c>
      <c r="E63" s="530">
        <f t="shared" si="0"/>
        <v>43891</v>
      </c>
      <c r="F63" s="530">
        <f t="shared" si="0"/>
        <v>43922</v>
      </c>
      <c r="G63" s="530">
        <f t="shared" si="0"/>
        <v>43952</v>
      </c>
      <c r="H63" s="530">
        <f t="shared" si="0"/>
        <v>43983</v>
      </c>
      <c r="I63" s="530">
        <f t="shared" si="0"/>
        <v>44013</v>
      </c>
      <c r="J63" s="530">
        <f t="shared" si="0"/>
        <v>44044</v>
      </c>
      <c r="K63" s="530">
        <f t="shared" si="0"/>
        <v>44075</v>
      </c>
      <c r="L63" s="530">
        <f t="shared" si="0"/>
        <v>44105</v>
      </c>
      <c r="M63" s="530">
        <f t="shared" si="0"/>
        <v>44136</v>
      </c>
      <c r="N63" s="531">
        <f t="shared" si="0"/>
        <v>44166</v>
      </c>
      <c r="O63" s="529">
        <f t="shared" si="0"/>
        <v>44197</v>
      </c>
      <c r="P63" s="530">
        <f t="shared" si="0"/>
        <v>44228</v>
      </c>
      <c r="Q63" s="530">
        <f t="shared" si="0"/>
        <v>44256</v>
      </c>
      <c r="R63" s="530">
        <f t="shared" si="0"/>
        <v>44287</v>
      </c>
      <c r="S63" s="530">
        <f t="shared" si="0"/>
        <v>44317</v>
      </c>
      <c r="T63" s="530">
        <f t="shared" si="0"/>
        <v>44348</v>
      </c>
      <c r="U63" s="530">
        <f t="shared" si="0"/>
        <v>44378</v>
      </c>
      <c r="V63" s="530">
        <f t="shared" si="0"/>
        <v>44409</v>
      </c>
      <c r="W63" s="530">
        <f t="shared" si="0"/>
        <v>44440</v>
      </c>
      <c r="X63" s="530">
        <f t="shared" si="0"/>
        <v>44470</v>
      </c>
      <c r="Y63" s="530">
        <f t="shared" si="0"/>
        <v>44501</v>
      </c>
      <c r="Z63" s="531">
        <f t="shared" si="0"/>
        <v>44531</v>
      </c>
      <c r="AA63" s="529">
        <f t="shared" si="0"/>
        <v>44562</v>
      </c>
      <c r="AB63" s="530">
        <f t="shared" si="0"/>
        <v>44593</v>
      </c>
      <c r="AC63" s="530">
        <f t="shared" si="0"/>
        <v>44621</v>
      </c>
      <c r="AD63" s="530">
        <f t="shared" si="0"/>
        <v>44652</v>
      </c>
      <c r="AE63" s="530">
        <f t="shared" si="0"/>
        <v>44682</v>
      </c>
      <c r="AF63" s="530">
        <f t="shared" si="0"/>
        <v>44713</v>
      </c>
      <c r="AG63" s="530">
        <f t="shared" si="0"/>
        <v>44743</v>
      </c>
      <c r="AH63" s="530">
        <f t="shared" si="0"/>
        <v>44774</v>
      </c>
      <c r="AI63" s="530">
        <f t="shared" si="0"/>
        <v>44805</v>
      </c>
      <c r="AJ63" s="530">
        <f t="shared" si="0"/>
        <v>44835</v>
      </c>
      <c r="AK63" s="530">
        <f t="shared" si="0"/>
        <v>44866</v>
      </c>
      <c r="AL63" s="531">
        <f t="shared" si="0"/>
        <v>44896</v>
      </c>
      <c r="AM63" s="529">
        <f t="shared" si="0"/>
        <v>44927</v>
      </c>
      <c r="AN63" s="530">
        <f t="shared" si="0"/>
        <v>44958</v>
      </c>
      <c r="AO63" s="530">
        <f t="shared" si="0"/>
        <v>44986</v>
      </c>
      <c r="AP63" s="530">
        <f t="shared" si="0"/>
        <v>45017</v>
      </c>
      <c r="AQ63" s="530">
        <f t="shared" si="0"/>
        <v>45047</v>
      </c>
      <c r="AR63" s="530">
        <f t="shared" si="0"/>
        <v>45078</v>
      </c>
      <c r="AS63" s="530">
        <f t="shared" si="0"/>
        <v>45108</v>
      </c>
      <c r="AT63" s="530">
        <f t="shared" si="0"/>
        <v>45139</v>
      </c>
      <c r="AU63" s="530">
        <f t="shared" si="0"/>
        <v>45170</v>
      </c>
      <c r="AV63" s="530">
        <f t="shared" si="0"/>
        <v>45200</v>
      </c>
      <c r="AW63" s="530">
        <f t="shared" si="0"/>
        <v>45231</v>
      </c>
      <c r="AX63" s="531">
        <f t="shared" si="0"/>
        <v>45261</v>
      </c>
      <c r="AY63" s="529">
        <f t="shared" si="0"/>
        <v>45292</v>
      </c>
      <c r="AZ63" s="530">
        <f t="shared" si="0"/>
        <v>45323</v>
      </c>
      <c r="BA63" s="530">
        <f t="shared" si="0"/>
        <v>45352</v>
      </c>
      <c r="BB63" s="530">
        <f t="shared" si="0"/>
        <v>45383</v>
      </c>
      <c r="BC63" s="530">
        <f t="shared" si="0"/>
        <v>45413</v>
      </c>
      <c r="BD63" s="530">
        <f t="shared" si="0"/>
        <v>45444</v>
      </c>
      <c r="BE63" s="530">
        <f t="shared" si="0"/>
        <v>45474</v>
      </c>
      <c r="BF63" s="530">
        <f t="shared" si="0"/>
        <v>45505</v>
      </c>
      <c r="BG63" s="530">
        <f t="shared" si="0"/>
        <v>45536</v>
      </c>
      <c r="BH63" s="530">
        <f t="shared" si="0"/>
        <v>45566</v>
      </c>
      <c r="BI63" s="530">
        <f t="shared" si="0"/>
        <v>45597</v>
      </c>
      <c r="BJ63" s="530">
        <f t="shared" si="0"/>
        <v>45627</v>
      </c>
    </row>
    <row r="64" spans="1:62" s="463" customFormat="1" ht="13">
      <c r="B64" s="540" t="str">
        <f>Model!E34</f>
        <v>Software Subscription</v>
      </c>
      <c r="C64" s="291">
        <f>Model!AI34</f>
        <v>57300</v>
      </c>
      <c r="D64" s="292">
        <f>Model!AJ34</f>
        <v>95840</v>
      </c>
      <c r="E64" s="292">
        <f>Model!AK34</f>
        <v>126672</v>
      </c>
      <c r="F64" s="292">
        <f>Model!AL34</f>
        <v>151337.60000000001</v>
      </c>
      <c r="G64" s="292">
        <f>Model!AM34</f>
        <v>171070.08000000002</v>
      </c>
      <c r="H64" s="292">
        <f>Model!AN34</f>
        <v>186856.06400000001</v>
      </c>
      <c r="I64" s="292">
        <f>Model!AO34</f>
        <v>199484.8512</v>
      </c>
      <c r="J64" s="292">
        <f>Model!AP34</f>
        <v>209587.88095999998</v>
      </c>
      <c r="K64" s="292">
        <f>Model!AQ34</f>
        <v>217670.304768</v>
      </c>
      <c r="L64" s="292">
        <f>Model!AR34</f>
        <v>224136.24381439999</v>
      </c>
      <c r="M64" s="292">
        <f>Model!AS34</f>
        <v>229308.99505152</v>
      </c>
      <c r="N64" s="293">
        <f>Model!AT34</f>
        <v>233447.19604121603</v>
      </c>
      <c r="O64" s="291">
        <f>Model!AU34</f>
        <v>315433.53251627012</v>
      </c>
      <c r="P64" s="292">
        <f>Model!AV34</f>
        <v>362346.82601301611</v>
      </c>
      <c r="Q64" s="292">
        <f>Model!AW34</f>
        <v>399877.46081041289</v>
      </c>
      <c r="R64" s="292">
        <f>Model!AX34</f>
        <v>429901.96864833031</v>
      </c>
      <c r="S64" s="292">
        <f>Model!AY34</f>
        <v>453921.57491866424</v>
      </c>
      <c r="T64" s="292">
        <f>Model!AZ34</f>
        <v>473137.25993493141</v>
      </c>
      <c r="U64" s="292">
        <f>Model!BA34</f>
        <v>488509.8079479452</v>
      </c>
      <c r="V64" s="292">
        <f>Model!BB34</f>
        <v>500807.84635835618</v>
      </c>
      <c r="W64" s="292">
        <f>Model!BC34</f>
        <v>510646.27708668495</v>
      </c>
      <c r="X64" s="292">
        <f>Model!BD34</f>
        <v>518517.021669348</v>
      </c>
      <c r="Y64" s="292">
        <f>Model!BE34</f>
        <v>524813.61733547843</v>
      </c>
      <c r="Z64" s="293">
        <f>Model!BF34</f>
        <v>529850.89386838267</v>
      </c>
      <c r="AA64" s="291">
        <f>Model!BG34</f>
        <v>632715.47225374321</v>
      </c>
      <c r="AB64" s="292">
        <f>Model!BH34</f>
        <v>706529.52066013752</v>
      </c>
      <c r="AC64" s="292">
        <f>Model!BI34</f>
        <v>765580.75938525284</v>
      </c>
      <c r="AD64" s="292">
        <f>Model!BJ34</f>
        <v>812821.75036534516</v>
      </c>
      <c r="AE64" s="292">
        <f>Model!BK34</f>
        <v>850614.54314941913</v>
      </c>
      <c r="AF64" s="292">
        <f>Model!BL34</f>
        <v>880848.77737667831</v>
      </c>
      <c r="AG64" s="292">
        <f>Model!BM34</f>
        <v>905036.16475848563</v>
      </c>
      <c r="AH64" s="292">
        <f>Model!BN34</f>
        <v>924386.07466393139</v>
      </c>
      <c r="AI64" s="292">
        <f>Model!BO34</f>
        <v>939866.00258828804</v>
      </c>
      <c r="AJ64" s="292">
        <f>Model!BP34</f>
        <v>952249.94492777344</v>
      </c>
      <c r="AK64" s="292">
        <f>Model!BQ34</f>
        <v>962157.09879936161</v>
      </c>
      <c r="AL64" s="293">
        <f>Model!BR34</f>
        <v>970082.8218966322</v>
      </c>
      <c r="AM64" s="291">
        <f>Model!BS34</f>
        <v>1341799.1211291903</v>
      </c>
      <c r="AN64" s="292">
        <f>Model!BT34</f>
        <v>1623650.8353648908</v>
      </c>
      <c r="AO64" s="292">
        <f>Model!BU34</f>
        <v>1849132.2067534511</v>
      </c>
      <c r="AP64" s="292">
        <f>Model!BV34</f>
        <v>2029517.3038642996</v>
      </c>
      <c r="AQ64" s="292">
        <f>Model!BW34</f>
        <v>2173825.381552978</v>
      </c>
      <c r="AR64" s="292">
        <f>Model!BX34</f>
        <v>2289271.843703921</v>
      </c>
      <c r="AS64" s="292">
        <f>Model!BY34</f>
        <v>2381629.0134246754</v>
      </c>
      <c r="AT64" s="292">
        <f>Model!BZ34</f>
        <v>2455514.7492012791</v>
      </c>
      <c r="AU64" s="292">
        <f>Model!CA34</f>
        <v>2514623.3378225616</v>
      </c>
      <c r="AV64" s="292">
        <f>Model!CB34</f>
        <v>2561910.2087195879</v>
      </c>
      <c r="AW64" s="292">
        <f>Model!CC34</f>
        <v>2599739.705437209</v>
      </c>
      <c r="AX64" s="293">
        <f>Model!CD34</f>
        <v>2630003.302811306</v>
      </c>
      <c r="AY64" s="291">
        <f>Model!CE34</f>
        <v>3044204.4332135152</v>
      </c>
      <c r="AZ64" s="292">
        <f>Model!CF34</f>
        <v>3480765.4696477349</v>
      </c>
      <c r="BA64" s="292">
        <f>Model!CG34</f>
        <v>3830014.298795111</v>
      </c>
      <c r="BB64" s="292">
        <f>Model!CH34</f>
        <v>4109413.362113012</v>
      </c>
      <c r="BC64" s="292">
        <f>Model!CI34</f>
        <v>4332932.6127673332</v>
      </c>
      <c r="BD64" s="292">
        <f>Model!CJ34</f>
        <v>4511748.013290789</v>
      </c>
      <c r="BE64" s="292">
        <f>Model!CK34</f>
        <v>4654800.3337095547</v>
      </c>
      <c r="BF64" s="292">
        <f>Model!CL34</f>
        <v>4769242.190044567</v>
      </c>
      <c r="BG64" s="292">
        <f>Model!CM34</f>
        <v>4860795.6751125772</v>
      </c>
      <c r="BH64" s="292">
        <f>Model!CN34</f>
        <v>4934038.4631669847</v>
      </c>
      <c r="BI64" s="292">
        <f>Model!CO34</f>
        <v>4992632.6936105108</v>
      </c>
      <c r="BJ64" s="292">
        <f>Model!CP34</f>
        <v>5039508.0779653322</v>
      </c>
    </row>
    <row r="65" spans="2:62" s="463" customFormat="1" ht="13">
      <c r="B65" s="540" t="str">
        <f>Model!E35</f>
        <v>Subscription Add-on</v>
      </c>
      <c r="C65" s="291">
        <f>Model!AI35</f>
        <v>2292</v>
      </c>
      <c r="D65" s="292">
        <f>Model!AJ35</f>
        <v>3833.6</v>
      </c>
      <c r="E65" s="292">
        <f>Model!AK35</f>
        <v>5066.88</v>
      </c>
      <c r="F65" s="292">
        <f>Model!AL35</f>
        <v>6053.5039999999999</v>
      </c>
      <c r="G65" s="292">
        <f>Model!AM35</f>
        <v>6842.8032000000003</v>
      </c>
      <c r="H65" s="292">
        <f>Model!AN35</f>
        <v>7474.2425600000006</v>
      </c>
      <c r="I65" s="292">
        <f>Model!AO35</f>
        <v>7979.3940480000001</v>
      </c>
      <c r="J65" s="292">
        <f>Model!AP35</f>
        <v>8383.5152383999994</v>
      </c>
      <c r="K65" s="292">
        <f>Model!AQ35</f>
        <v>8706.8121907200002</v>
      </c>
      <c r="L65" s="292">
        <f>Model!AR35</f>
        <v>8965.4497525759998</v>
      </c>
      <c r="M65" s="292">
        <f>Model!AS35</f>
        <v>9172.3598020608006</v>
      </c>
      <c r="N65" s="293">
        <f>Model!AT35</f>
        <v>9337.8878416486405</v>
      </c>
      <c r="O65" s="291">
        <f>Model!AU35</f>
        <v>12617.341300650804</v>
      </c>
      <c r="P65" s="292">
        <f>Model!AV35</f>
        <v>14493.873040520644</v>
      </c>
      <c r="Q65" s="292">
        <f>Model!AW35</f>
        <v>15995.098432416515</v>
      </c>
      <c r="R65" s="292">
        <f>Model!AX35</f>
        <v>17196.07874593321</v>
      </c>
      <c r="S65" s="292">
        <f>Model!AY35</f>
        <v>18156.862996746568</v>
      </c>
      <c r="T65" s="292">
        <f>Model!AZ35</f>
        <v>18925.490397397258</v>
      </c>
      <c r="U65" s="292">
        <f>Model!BA35</f>
        <v>19540.392317917805</v>
      </c>
      <c r="V65" s="292">
        <f>Model!BB35</f>
        <v>20032.313854334247</v>
      </c>
      <c r="W65" s="292">
        <f>Model!BC35</f>
        <v>20425.851083467398</v>
      </c>
      <c r="X65" s="292">
        <f>Model!BD35</f>
        <v>20740.680866773917</v>
      </c>
      <c r="Y65" s="292">
        <f>Model!BE35</f>
        <v>20992.544693419135</v>
      </c>
      <c r="Z65" s="293">
        <f>Model!BF35</f>
        <v>21194.035754735305</v>
      </c>
      <c r="AA65" s="291">
        <f>Model!BG35</f>
        <v>27293.608607024216</v>
      </c>
      <c r="AB65" s="292">
        <f>Model!BH35</f>
        <v>30477.744028476522</v>
      </c>
      <c r="AC65" s="292">
        <f>Model!BI35</f>
        <v>33025.052365638359</v>
      </c>
      <c r="AD65" s="292">
        <f>Model!BJ35</f>
        <v>35062.899035367831</v>
      </c>
      <c r="AE65" s="292">
        <f>Model!BK35</f>
        <v>36693.176371151414</v>
      </c>
      <c r="AF65" s="292">
        <f>Model!BL35</f>
        <v>37997.398239778282</v>
      </c>
      <c r="AG65" s="292">
        <f>Model!BM35</f>
        <v>39040.775734679766</v>
      </c>
      <c r="AH65" s="292">
        <f>Model!BN35</f>
        <v>39875.477730600964</v>
      </c>
      <c r="AI65" s="292">
        <f>Model!BO35</f>
        <v>40543.239327337913</v>
      </c>
      <c r="AJ65" s="292">
        <f>Model!BP35</f>
        <v>41077.448604727477</v>
      </c>
      <c r="AK65" s="292">
        <f>Model!BQ35</f>
        <v>41504.816026639128</v>
      </c>
      <c r="AL65" s="293">
        <f>Model!BR35</f>
        <v>41846.709964168447</v>
      </c>
      <c r="AM65" s="291">
        <f>Model!BS35</f>
        <v>62421.258614622086</v>
      </c>
      <c r="AN65" s="292">
        <f>Model!BT35</f>
        <v>75533.160737851518</v>
      </c>
      <c r="AO65" s="292">
        <f>Model!BU35</f>
        <v>86022.682436435076</v>
      </c>
      <c r="AP65" s="292">
        <f>Model!BV35</f>
        <v>94414.299795301922</v>
      </c>
      <c r="AQ65" s="292">
        <f>Model!BW35</f>
        <v>101127.59368239538</v>
      </c>
      <c r="AR65" s="292">
        <f>Model!BX35</f>
        <v>106498.22879207015</v>
      </c>
      <c r="AS65" s="292">
        <f>Model!BY35</f>
        <v>110794.73687980998</v>
      </c>
      <c r="AT65" s="292">
        <f>Model!BZ35</f>
        <v>114231.94335000185</v>
      </c>
      <c r="AU65" s="292">
        <f>Model!CA35</f>
        <v>116981.70852615533</v>
      </c>
      <c r="AV65" s="292">
        <f>Model!CB35</f>
        <v>119181.52066707813</v>
      </c>
      <c r="AW65" s="292">
        <f>Model!CC35</f>
        <v>120941.37037981635</v>
      </c>
      <c r="AX65" s="293">
        <f>Model!CD35</f>
        <v>122349.25015000693</v>
      </c>
      <c r="AY65" s="291">
        <f>Model!CE35</f>
        <v>163978.87859354459</v>
      </c>
      <c r="AZ65" s="292">
        <f>Model!CF35</f>
        <v>187494.64133637413</v>
      </c>
      <c r="BA65" s="292">
        <f>Model!CG35</f>
        <v>206307.25153063779</v>
      </c>
      <c r="BB65" s="292">
        <f>Model!CH35</f>
        <v>221357.33968604871</v>
      </c>
      <c r="BC65" s="292">
        <f>Model!CI35</f>
        <v>233397.41021037745</v>
      </c>
      <c r="BD65" s="292">
        <f>Model!CJ35</f>
        <v>243029.46662984043</v>
      </c>
      <c r="BE65" s="292">
        <f>Model!CK35</f>
        <v>250735.11176541084</v>
      </c>
      <c r="BF65" s="292">
        <f>Model!CL35</f>
        <v>256899.62787386717</v>
      </c>
      <c r="BG65" s="292">
        <f>Model!CM35</f>
        <v>261831.24076063224</v>
      </c>
      <c r="BH65" s="292">
        <f>Model!CN35</f>
        <v>265776.53107004426</v>
      </c>
      <c r="BI65" s="292">
        <f>Model!CO35</f>
        <v>268932.76331757387</v>
      </c>
      <c r="BJ65" s="292">
        <f>Model!CP35</f>
        <v>271457.74911559757</v>
      </c>
    </row>
    <row r="66" spans="2:62" s="463" customFormat="1" ht="13">
      <c r="B66" s="540" t="str">
        <f>Model!E36</f>
        <v>Stream 3</v>
      </c>
      <c r="C66" s="291">
        <f>Model!AI36</f>
        <v>600</v>
      </c>
      <c r="D66" s="292">
        <f>Model!AJ36</f>
        <v>600</v>
      </c>
      <c r="E66" s="292">
        <f>Model!AK36</f>
        <v>600</v>
      </c>
      <c r="F66" s="292">
        <f>Model!AL36</f>
        <v>600</v>
      </c>
      <c r="G66" s="292">
        <f>Model!AM36</f>
        <v>600</v>
      </c>
      <c r="H66" s="292">
        <f>Model!AN36</f>
        <v>600</v>
      </c>
      <c r="I66" s="292">
        <f>Model!AO36</f>
        <v>600</v>
      </c>
      <c r="J66" s="292">
        <f>Model!AP36</f>
        <v>600</v>
      </c>
      <c r="K66" s="292">
        <f>Model!AQ36</f>
        <v>600</v>
      </c>
      <c r="L66" s="292">
        <f>Model!AR36</f>
        <v>600</v>
      </c>
      <c r="M66" s="292">
        <f>Model!AS36</f>
        <v>600</v>
      </c>
      <c r="N66" s="293">
        <f>Model!AT36</f>
        <v>600</v>
      </c>
      <c r="O66" s="291">
        <f>Model!AU36</f>
        <v>700</v>
      </c>
      <c r="P66" s="292">
        <f>Model!AV36</f>
        <v>700</v>
      </c>
      <c r="Q66" s="292">
        <f>Model!AW36</f>
        <v>700</v>
      </c>
      <c r="R66" s="292">
        <f>Model!AX36</f>
        <v>700</v>
      </c>
      <c r="S66" s="292">
        <f>Model!AY36</f>
        <v>700</v>
      </c>
      <c r="T66" s="292">
        <f>Model!AZ36</f>
        <v>700</v>
      </c>
      <c r="U66" s="292">
        <f>Model!BA36</f>
        <v>700</v>
      </c>
      <c r="V66" s="292">
        <f>Model!BB36</f>
        <v>700</v>
      </c>
      <c r="W66" s="292">
        <f>Model!BC36</f>
        <v>700</v>
      </c>
      <c r="X66" s="292">
        <f>Model!BD36</f>
        <v>700</v>
      </c>
      <c r="Y66" s="292">
        <f>Model!BE36</f>
        <v>700</v>
      </c>
      <c r="Z66" s="293">
        <f>Model!BF36</f>
        <v>700</v>
      </c>
      <c r="AA66" s="291">
        <f>Model!BG36</f>
        <v>800</v>
      </c>
      <c r="AB66" s="292">
        <f>Model!BH36</f>
        <v>800</v>
      </c>
      <c r="AC66" s="292">
        <f>Model!BI36</f>
        <v>800</v>
      </c>
      <c r="AD66" s="292">
        <f>Model!BJ36</f>
        <v>800</v>
      </c>
      <c r="AE66" s="292">
        <f>Model!BK36</f>
        <v>800</v>
      </c>
      <c r="AF66" s="292">
        <f>Model!BL36</f>
        <v>800</v>
      </c>
      <c r="AG66" s="292">
        <f>Model!BM36</f>
        <v>800</v>
      </c>
      <c r="AH66" s="292">
        <f>Model!BN36</f>
        <v>800</v>
      </c>
      <c r="AI66" s="292">
        <f>Model!BO36</f>
        <v>800</v>
      </c>
      <c r="AJ66" s="292">
        <f>Model!BP36</f>
        <v>800</v>
      </c>
      <c r="AK66" s="292">
        <f>Model!BQ36</f>
        <v>800</v>
      </c>
      <c r="AL66" s="293">
        <f>Model!BR36</f>
        <v>800</v>
      </c>
      <c r="AM66" s="291">
        <f>Model!BS36</f>
        <v>900</v>
      </c>
      <c r="AN66" s="292">
        <f>Model!BT36</f>
        <v>900</v>
      </c>
      <c r="AO66" s="292">
        <f>Model!BU36</f>
        <v>900</v>
      </c>
      <c r="AP66" s="292">
        <f>Model!BV36</f>
        <v>900</v>
      </c>
      <c r="AQ66" s="292">
        <f>Model!BW36</f>
        <v>900</v>
      </c>
      <c r="AR66" s="292">
        <f>Model!BX36</f>
        <v>900</v>
      </c>
      <c r="AS66" s="292">
        <f>Model!BY36</f>
        <v>900</v>
      </c>
      <c r="AT66" s="292">
        <f>Model!BZ36</f>
        <v>900</v>
      </c>
      <c r="AU66" s="292">
        <f>Model!CA36</f>
        <v>900</v>
      </c>
      <c r="AV66" s="292">
        <f>Model!CB36</f>
        <v>900</v>
      </c>
      <c r="AW66" s="292">
        <f>Model!CC36</f>
        <v>900</v>
      </c>
      <c r="AX66" s="293">
        <f>Model!CD36</f>
        <v>900</v>
      </c>
      <c r="AY66" s="291">
        <f>Model!CE36</f>
        <v>900</v>
      </c>
      <c r="AZ66" s="292">
        <f>Model!CF36</f>
        <v>900</v>
      </c>
      <c r="BA66" s="292">
        <f>Model!CG36</f>
        <v>900</v>
      </c>
      <c r="BB66" s="292">
        <f>Model!CH36</f>
        <v>900</v>
      </c>
      <c r="BC66" s="292">
        <f>Model!CI36</f>
        <v>900</v>
      </c>
      <c r="BD66" s="292">
        <f>Model!CJ36</f>
        <v>900</v>
      </c>
      <c r="BE66" s="292">
        <f>Model!CK36</f>
        <v>900</v>
      </c>
      <c r="BF66" s="292">
        <f>Model!CL36</f>
        <v>900</v>
      </c>
      <c r="BG66" s="292">
        <f>Model!CM36</f>
        <v>900</v>
      </c>
      <c r="BH66" s="292">
        <f>Model!CN36</f>
        <v>900</v>
      </c>
      <c r="BI66" s="292">
        <f>Model!CO36</f>
        <v>900</v>
      </c>
      <c r="BJ66" s="292">
        <f>Model!CP36</f>
        <v>900</v>
      </c>
    </row>
    <row r="67" spans="2:62" s="463" customFormat="1" ht="13">
      <c r="B67" s="540" t="str">
        <f>Model!E37</f>
        <v>Stream 4</v>
      </c>
      <c r="C67" s="291">
        <f>Model!AI37</f>
        <v>0</v>
      </c>
      <c r="D67" s="292">
        <f>Model!AJ37</f>
        <v>0</v>
      </c>
      <c r="E67" s="292">
        <f>Model!AK37</f>
        <v>0</v>
      </c>
      <c r="F67" s="292">
        <f>Model!AL37</f>
        <v>0</v>
      </c>
      <c r="G67" s="292">
        <f>Model!AM37</f>
        <v>0</v>
      </c>
      <c r="H67" s="292">
        <f>Model!AN37</f>
        <v>0</v>
      </c>
      <c r="I67" s="292">
        <f>Model!AO37</f>
        <v>0</v>
      </c>
      <c r="J67" s="292">
        <f>Model!AP37</f>
        <v>0</v>
      </c>
      <c r="K67" s="292">
        <f>Model!AQ37</f>
        <v>0</v>
      </c>
      <c r="L67" s="292">
        <f>Model!AR37</f>
        <v>0</v>
      </c>
      <c r="M67" s="292">
        <f>Model!AS37</f>
        <v>0</v>
      </c>
      <c r="N67" s="293">
        <f>Model!AT37</f>
        <v>0</v>
      </c>
      <c r="O67" s="291">
        <f>Model!AU37</f>
        <v>0</v>
      </c>
      <c r="P67" s="292">
        <f>Model!AV37</f>
        <v>0</v>
      </c>
      <c r="Q67" s="292">
        <f>Model!AW37</f>
        <v>0</v>
      </c>
      <c r="R67" s="292">
        <f>Model!AX37</f>
        <v>0</v>
      </c>
      <c r="S67" s="292">
        <f>Model!AY37</f>
        <v>0</v>
      </c>
      <c r="T67" s="292">
        <f>Model!AZ37</f>
        <v>0</v>
      </c>
      <c r="U67" s="292">
        <f>Model!BA37</f>
        <v>0</v>
      </c>
      <c r="V67" s="292">
        <f>Model!BB37</f>
        <v>0</v>
      </c>
      <c r="W67" s="292">
        <f>Model!BC37</f>
        <v>0</v>
      </c>
      <c r="X67" s="292">
        <f>Model!BD37</f>
        <v>0</v>
      </c>
      <c r="Y67" s="292">
        <f>Model!BE37</f>
        <v>0</v>
      </c>
      <c r="Z67" s="293">
        <f>Model!BF37</f>
        <v>0</v>
      </c>
      <c r="AA67" s="291">
        <f>Model!BG37</f>
        <v>0</v>
      </c>
      <c r="AB67" s="292">
        <f>Model!BH37</f>
        <v>0</v>
      </c>
      <c r="AC67" s="292">
        <f>Model!BI37</f>
        <v>0</v>
      </c>
      <c r="AD67" s="292">
        <f>Model!BJ37</f>
        <v>0</v>
      </c>
      <c r="AE67" s="292">
        <f>Model!BK37</f>
        <v>0</v>
      </c>
      <c r="AF67" s="292">
        <f>Model!BL37</f>
        <v>0</v>
      </c>
      <c r="AG67" s="292">
        <f>Model!BM37</f>
        <v>0</v>
      </c>
      <c r="AH67" s="292">
        <f>Model!BN37</f>
        <v>0</v>
      </c>
      <c r="AI67" s="292">
        <f>Model!BO37</f>
        <v>0</v>
      </c>
      <c r="AJ67" s="292">
        <f>Model!BP37</f>
        <v>0</v>
      </c>
      <c r="AK67" s="292">
        <f>Model!BQ37</f>
        <v>0</v>
      </c>
      <c r="AL67" s="293">
        <f>Model!BR37</f>
        <v>0</v>
      </c>
      <c r="AM67" s="291">
        <f>Model!BS37</f>
        <v>0</v>
      </c>
      <c r="AN67" s="292">
        <f>Model!BT37</f>
        <v>0</v>
      </c>
      <c r="AO67" s="292">
        <f>Model!BU37</f>
        <v>0</v>
      </c>
      <c r="AP67" s="292">
        <f>Model!BV37</f>
        <v>0</v>
      </c>
      <c r="AQ67" s="292">
        <f>Model!BW37</f>
        <v>0</v>
      </c>
      <c r="AR67" s="292">
        <f>Model!BX37</f>
        <v>0</v>
      </c>
      <c r="AS67" s="292">
        <f>Model!BY37</f>
        <v>0</v>
      </c>
      <c r="AT67" s="292">
        <f>Model!BZ37</f>
        <v>0</v>
      </c>
      <c r="AU67" s="292">
        <f>Model!CA37</f>
        <v>0</v>
      </c>
      <c r="AV67" s="292">
        <f>Model!CB37</f>
        <v>0</v>
      </c>
      <c r="AW67" s="292">
        <f>Model!CC37</f>
        <v>0</v>
      </c>
      <c r="AX67" s="293">
        <f>Model!CD37</f>
        <v>0</v>
      </c>
      <c r="AY67" s="291">
        <f>Model!CE37</f>
        <v>0</v>
      </c>
      <c r="AZ67" s="292">
        <f>Model!CF37</f>
        <v>0</v>
      </c>
      <c r="BA67" s="292">
        <f>Model!CG37</f>
        <v>0</v>
      </c>
      <c r="BB67" s="292">
        <f>Model!CH37</f>
        <v>0</v>
      </c>
      <c r="BC67" s="292">
        <f>Model!CI37</f>
        <v>0</v>
      </c>
      <c r="BD67" s="292">
        <f>Model!CJ37</f>
        <v>0</v>
      </c>
      <c r="BE67" s="292">
        <f>Model!CK37</f>
        <v>0</v>
      </c>
      <c r="BF67" s="292">
        <f>Model!CL37</f>
        <v>0</v>
      </c>
      <c r="BG67" s="292">
        <f>Model!CM37</f>
        <v>0</v>
      </c>
      <c r="BH67" s="292">
        <f>Model!CN37</f>
        <v>0</v>
      </c>
      <c r="BI67" s="292">
        <f>Model!CO37</f>
        <v>0</v>
      </c>
      <c r="BJ67" s="292">
        <f>Model!CP37</f>
        <v>0</v>
      </c>
    </row>
    <row r="68" spans="2:62" s="463" customFormat="1" ht="13">
      <c r="B68" s="540" t="str">
        <f>Model!E38</f>
        <v>Stream 5</v>
      </c>
      <c r="C68" s="291">
        <f>Model!AI38</f>
        <v>0</v>
      </c>
      <c r="D68" s="292">
        <f>Model!AJ38</f>
        <v>0</v>
      </c>
      <c r="E68" s="292">
        <f>Model!AK38</f>
        <v>0</v>
      </c>
      <c r="F68" s="292">
        <f>Model!AL38</f>
        <v>0</v>
      </c>
      <c r="G68" s="292">
        <f>Model!AM38</f>
        <v>0</v>
      </c>
      <c r="H68" s="292">
        <f>Model!AN38</f>
        <v>0</v>
      </c>
      <c r="I68" s="292">
        <f>Model!AO38</f>
        <v>0</v>
      </c>
      <c r="J68" s="292">
        <f>Model!AP38</f>
        <v>0</v>
      </c>
      <c r="K68" s="292">
        <f>Model!AQ38</f>
        <v>0</v>
      </c>
      <c r="L68" s="292">
        <f>Model!AR38</f>
        <v>0</v>
      </c>
      <c r="M68" s="292">
        <f>Model!AS38</f>
        <v>0</v>
      </c>
      <c r="N68" s="293">
        <f>Model!AT38</f>
        <v>0</v>
      </c>
      <c r="O68" s="291">
        <f>Model!AU38</f>
        <v>0</v>
      </c>
      <c r="P68" s="292">
        <f>Model!AV38</f>
        <v>0</v>
      </c>
      <c r="Q68" s="292">
        <f>Model!AW38</f>
        <v>0</v>
      </c>
      <c r="R68" s="292">
        <f>Model!AX38</f>
        <v>0</v>
      </c>
      <c r="S68" s="292">
        <f>Model!AY38</f>
        <v>0</v>
      </c>
      <c r="T68" s="292">
        <f>Model!AZ38</f>
        <v>0</v>
      </c>
      <c r="U68" s="292">
        <f>Model!BA38</f>
        <v>0</v>
      </c>
      <c r="V68" s="292">
        <f>Model!BB38</f>
        <v>0</v>
      </c>
      <c r="W68" s="292">
        <f>Model!BC38</f>
        <v>0</v>
      </c>
      <c r="X68" s="292">
        <f>Model!BD38</f>
        <v>0</v>
      </c>
      <c r="Y68" s="292">
        <f>Model!BE38</f>
        <v>0</v>
      </c>
      <c r="Z68" s="293">
        <f>Model!BF38</f>
        <v>0</v>
      </c>
      <c r="AA68" s="291">
        <f>Model!BG38</f>
        <v>0</v>
      </c>
      <c r="AB68" s="292">
        <f>Model!BH38</f>
        <v>0</v>
      </c>
      <c r="AC68" s="292">
        <f>Model!BI38</f>
        <v>0</v>
      </c>
      <c r="AD68" s="292">
        <f>Model!BJ38</f>
        <v>0</v>
      </c>
      <c r="AE68" s="292">
        <f>Model!BK38</f>
        <v>0</v>
      </c>
      <c r="AF68" s="292">
        <f>Model!BL38</f>
        <v>0</v>
      </c>
      <c r="AG68" s="292">
        <f>Model!BM38</f>
        <v>0</v>
      </c>
      <c r="AH68" s="292">
        <f>Model!BN38</f>
        <v>0</v>
      </c>
      <c r="AI68" s="292">
        <f>Model!BO38</f>
        <v>0</v>
      </c>
      <c r="AJ68" s="292">
        <f>Model!BP38</f>
        <v>0</v>
      </c>
      <c r="AK68" s="292">
        <f>Model!BQ38</f>
        <v>0</v>
      </c>
      <c r="AL68" s="293">
        <f>Model!BR38</f>
        <v>0</v>
      </c>
      <c r="AM68" s="291">
        <f>Model!BS38</f>
        <v>0</v>
      </c>
      <c r="AN68" s="292">
        <f>Model!BT38</f>
        <v>0</v>
      </c>
      <c r="AO68" s="292">
        <f>Model!BU38</f>
        <v>0</v>
      </c>
      <c r="AP68" s="292">
        <f>Model!BV38</f>
        <v>0</v>
      </c>
      <c r="AQ68" s="292">
        <f>Model!BW38</f>
        <v>0</v>
      </c>
      <c r="AR68" s="292">
        <f>Model!BX38</f>
        <v>0</v>
      </c>
      <c r="AS68" s="292">
        <f>Model!BY38</f>
        <v>0</v>
      </c>
      <c r="AT68" s="292">
        <f>Model!BZ38</f>
        <v>0</v>
      </c>
      <c r="AU68" s="292">
        <f>Model!CA38</f>
        <v>0</v>
      </c>
      <c r="AV68" s="292">
        <f>Model!CB38</f>
        <v>0</v>
      </c>
      <c r="AW68" s="292">
        <f>Model!CC38</f>
        <v>0</v>
      </c>
      <c r="AX68" s="293">
        <f>Model!CD38</f>
        <v>0</v>
      </c>
      <c r="AY68" s="291">
        <f>Model!CE38</f>
        <v>0</v>
      </c>
      <c r="AZ68" s="292">
        <f>Model!CF38</f>
        <v>0</v>
      </c>
      <c r="BA68" s="292">
        <f>Model!CG38</f>
        <v>0</v>
      </c>
      <c r="BB68" s="292">
        <f>Model!CH38</f>
        <v>0</v>
      </c>
      <c r="BC68" s="292">
        <f>Model!CI38</f>
        <v>0</v>
      </c>
      <c r="BD68" s="292">
        <f>Model!CJ38</f>
        <v>0</v>
      </c>
      <c r="BE68" s="292">
        <f>Model!CK38</f>
        <v>0</v>
      </c>
      <c r="BF68" s="292">
        <f>Model!CL38</f>
        <v>0</v>
      </c>
      <c r="BG68" s="292">
        <f>Model!CM38</f>
        <v>0</v>
      </c>
      <c r="BH68" s="292">
        <f>Model!CN38</f>
        <v>0</v>
      </c>
      <c r="BI68" s="292">
        <f>Model!CO38</f>
        <v>0</v>
      </c>
      <c r="BJ68" s="292">
        <f>Model!CP38</f>
        <v>0</v>
      </c>
    </row>
    <row r="69" spans="2:62" s="463" customFormat="1" ht="13">
      <c r="B69" s="541"/>
      <c r="C69" s="333"/>
      <c r="D69" s="332"/>
      <c r="E69" s="332"/>
      <c r="F69" s="332"/>
      <c r="G69" s="332"/>
      <c r="H69" s="332"/>
      <c r="I69" s="332"/>
      <c r="J69" s="332"/>
      <c r="K69" s="332"/>
      <c r="L69" s="332"/>
      <c r="M69" s="332"/>
      <c r="N69" s="334"/>
      <c r="O69" s="333"/>
      <c r="P69" s="332"/>
      <c r="Q69" s="332"/>
      <c r="R69" s="332"/>
      <c r="S69" s="332"/>
      <c r="T69" s="332"/>
      <c r="U69" s="332"/>
      <c r="V69" s="332"/>
      <c r="W69" s="332"/>
      <c r="X69" s="332"/>
      <c r="Y69" s="332"/>
      <c r="Z69" s="334"/>
      <c r="AA69" s="333"/>
      <c r="AB69" s="332"/>
      <c r="AC69" s="332"/>
      <c r="AD69" s="332"/>
      <c r="AE69" s="332"/>
      <c r="AF69" s="332"/>
      <c r="AG69" s="332"/>
      <c r="AH69" s="332"/>
      <c r="AI69" s="332"/>
      <c r="AJ69" s="332"/>
      <c r="AK69" s="332"/>
      <c r="AL69" s="334"/>
      <c r="AM69" s="333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4"/>
      <c r="AY69" s="333"/>
      <c r="AZ69" s="332"/>
      <c r="BA69" s="332"/>
      <c r="BB69" s="332"/>
      <c r="BC69" s="332"/>
      <c r="BD69" s="332"/>
      <c r="BE69" s="332"/>
      <c r="BF69" s="332"/>
      <c r="BG69" s="332"/>
      <c r="BH69" s="332"/>
      <c r="BI69" s="332"/>
      <c r="BJ69" s="332"/>
    </row>
    <row r="70" spans="2:62" s="463" customFormat="1" ht="13">
      <c r="B70" s="542"/>
      <c r="C70" s="265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60"/>
      <c r="O70" s="265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60"/>
      <c r="AA70" s="265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60"/>
      <c r="AM70" s="265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60"/>
      <c r="AY70" s="265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</row>
    <row r="71" spans="2:62" s="463" customFormat="1" ht="13">
      <c r="B71" s="532" t="s">
        <v>21</v>
      </c>
      <c r="C71" s="529">
        <f>C$60</f>
        <v>43831</v>
      </c>
      <c r="D71" s="530">
        <f t="shared" ref="D71:BJ71" si="1">D$60</f>
        <v>43862</v>
      </c>
      <c r="E71" s="530">
        <f t="shared" si="1"/>
        <v>43891</v>
      </c>
      <c r="F71" s="530">
        <f t="shared" si="1"/>
        <v>43922</v>
      </c>
      <c r="G71" s="530">
        <f t="shared" si="1"/>
        <v>43952</v>
      </c>
      <c r="H71" s="530">
        <f t="shared" si="1"/>
        <v>43983</v>
      </c>
      <c r="I71" s="530">
        <f t="shared" si="1"/>
        <v>44013</v>
      </c>
      <c r="J71" s="530">
        <f t="shared" si="1"/>
        <v>44044</v>
      </c>
      <c r="K71" s="530">
        <f t="shared" si="1"/>
        <v>44075</v>
      </c>
      <c r="L71" s="530">
        <f t="shared" si="1"/>
        <v>44105</v>
      </c>
      <c r="M71" s="530">
        <f t="shared" si="1"/>
        <v>44136</v>
      </c>
      <c r="N71" s="531">
        <f t="shared" si="1"/>
        <v>44166</v>
      </c>
      <c r="O71" s="529">
        <f t="shared" si="1"/>
        <v>44197</v>
      </c>
      <c r="P71" s="530">
        <f t="shared" si="1"/>
        <v>44228</v>
      </c>
      <c r="Q71" s="530">
        <f t="shared" si="1"/>
        <v>44256</v>
      </c>
      <c r="R71" s="530">
        <f t="shared" si="1"/>
        <v>44287</v>
      </c>
      <c r="S71" s="530">
        <f t="shared" si="1"/>
        <v>44317</v>
      </c>
      <c r="T71" s="530">
        <f t="shared" si="1"/>
        <v>44348</v>
      </c>
      <c r="U71" s="530">
        <f t="shared" si="1"/>
        <v>44378</v>
      </c>
      <c r="V71" s="530">
        <f t="shared" si="1"/>
        <v>44409</v>
      </c>
      <c r="W71" s="530">
        <f t="shared" si="1"/>
        <v>44440</v>
      </c>
      <c r="X71" s="530">
        <f t="shared" si="1"/>
        <v>44470</v>
      </c>
      <c r="Y71" s="530">
        <f t="shared" si="1"/>
        <v>44501</v>
      </c>
      <c r="Z71" s="531">
        <f t="shared" si="1"/>
        <v>44531</v>
      </c>
      <c r="AA71" s="529">
        <f t="shared" si="1"/>
        <v>44562</v>
      </c>
      <c r="AB71" s="530">
        <f t="shared" si="1"/>
        <v>44593</v>
      </c>
      <c r="AC71" s="530">
        <f t="shared" si="1"/>
        <v>44621</v>
      </c>
      <c r="AD71" s="530">
        <f t="shared" si="1"/>
        <v>44652</v>
      </c>
      <c r="AE71" s="530">
        <f t="shared" si="1"/>
        <v>44682</v>
      </c>
      <c r="AF71" s="530">
        <f t="shared" si="1"/>
        <v>44713</v>
      </c>
      <c r="AG71" s="530">
        <f t="shared" si="1"/>
        <v>44743</v>
      </c>
      <c r="AH71" s="530">
        <f t="shared" si="1"/>
        <v>44774</v>
      </c>
      <c r="AI71" s="530">
        <f t="shared" si="1"/>
        <v>44805</v>
      </c>
      <c r="AJ71" s="530">
        <f t="shared" si="1"/>
        <v>44835</v>
      </c>
      <c r="AK71" s="530">
        <f t="shared" si="1"/>
        <v>44866</v>
      </c>
      <c r="AL71" s="531">
        <f t="shared" si="1"/>
        <v>44896</v>
      </c>
      <c r="AM71" s="529">
        <f t="shared" si="1"/>
        <v>44927</v>
      </c>
      <c r="AN71" s="530">
        <f t="shared" si="1"/>
        <v>44958</v>
      </c>
      <c r="AO71" s="530">
        <f t="shared" si="1"/>
        <v>44986</v>
      </c>
      <c r="AP71" s="530">
        <f t="shared" si="1"/>
        <v>45017</v>
      </c>
      <c r="AQ71" s="530">
        <f t="shared" si="1"/>
        <v>45047</v>
      </c>
      <c r="AR71" s="530">
        <f t="shared" si="1"/>
        <v>45078</v>
      </c>
      <c r="AS71" s="530">
        <f t="shared" si="1"/>
        <v>45108</v>
      </c>
      <c r="AT71" s="530">
        <f t="shared" si="1"/>
        <v>45139</v>
      </c>
      <c r="AU71" s="530">
        <f t="shared" si="1"/>
        <v>45170</v>
      </c>
      <c r="AV71" s="530">
        <f t="shared" si="1"/>
        <v>45200</v>
      </c>
      <c r="AW71" s="530">
        <f t="shared" si="1"/>
        <v>45231</v>
      </c>
      <c r="AX71" s="531">
        <f t="shared" si="1"/>
        <v>45261</v>
      </c>
      <c r="AY71" s="529">
        <f t="shared" si="1"/>
        <v>45292</v>
      </c>
      <c r="AZ71" s="530">
        <f t="shared" si="1"/>
        <v>45323</v>
      </c>
      <c r="BA71" s="530">
        <f t="shared" si="1"/>
        <v>45352</v>
      </c>
      <c r="BB71" s="530">
        <f t="shared" si="1"/>
        <v>45383</v>
      </c>
      <c r="BC71" s="530">
        <f t="shared" si="1"/>
        <v>45413</v>
      </c>
      <c r="BD71" s="530">
        <f t="shared" si="1"/>
        <v>45444</v>
      </c>
      <c r="BE71" s="530">
        <f t="shared" si="1"/>
        <v>45474</v>
      </c>
      <c r="BF71" s="530">
        <f t="shared" si="1"/>
        <v>45505</v>
      </c>
      <c r="BG71" s="530">
        <f t="shared" si="1"/>
        <v>45536</v>
      </c>
      <c r="BH71" s="530">
        <f t="shared" si="1"/>
        <v>45566</v>
      </c>
      <c r="BI71" s="530">
        <f t="shared" si="1"/>
        <v>45597</v>
      </c>
      <c r="BJ71" s="530">
        <f t="shared" si="1"/>
        <v>45627</v>
      </c>
    </row>
    <row r="72" spans="2:62" s="463" customFormat="1" ht="13">
      <c r="B72" s="543" t="str">
        <f>Model!E56</f>
        <v>Executive &amp; Admin</v>
      </c>
      <c r="C72" s="286">
        <f>Model!AI56</f>
        <v>2</v>
      </c>
      <c r="D72" s="286">
        <f>Model!AJ56</f>
        <v>2</v>
      </c>
      <c r="E72" s="286">
        <f>Model!AK56</f>
        <v>2</v>
      </c>
      <c r="F72" s="286">
        <f>Model!AL56</f>
        <v>2</v>
      </c>
      <c r="G72" s="286">
        <f>Model!AM56</f>
        <v>2</v>
      </c>
      <c r="H72" s="286">
        <f>Model!AN56</f>
        <v>2</v>
      </c>
      <c r="I72" s="286">
        <f>Model!AO56</f>
        <v>2</v>
      </c>
      <c r="J72" s="286">
        <f>Model!AP56</f>
        <v>2</v>
      </c>
      <c r="K72" s="286">
        <f>Model!AQ56</f>
        <v>2</v>
      </c>
      <c r="L72" s="286">
        <f>Model!AR56</f>
        <v>2</v>
      </c>
      <c r="M72" s="286">
        <f>Model!AS56</f>
        <v>2</v>
      </c>
      <c r="N72" s="359">
        <f>Model!AT56</f>
        <v>2</v>
      </c>
      <c r="O72" s="358">
        <f>Model!AU56</f>
        <v>3</v>
      </c>
      <c r="P72" s="286">
        <f>Model!AV56</f>
        <v>3</v>
      </c>
      <c r="Q72" s="286">
        <f>Model!AW56</f>
        <v>4</v>
      </c>
      <c r="R72" s="286">
        <f>Model!AX56</f>
        <v>4</v>
      </c>
      <c r="S72" s="286">
        <f>Model!AY56</f>
        <v>4</v>
      </c>
      <c r="T72" s="286">
        <f>Model!AZ56</f>
        <v>4</v>
      </c>
      <c r="U72" s="286">
        <f>Model!BA56</f>
        <v>4</v>
      </c>
      <c r="V72" s="286">
        <f>Model!BB56</f>
        <v>4</v>
      </c>
      <c r="W72" s="286">
        <f>Model!BC56</f>
        <v>4</v>
      </c>
      <c r="X72" s="286">
        <f>Model!BD56</f>
        <v>4</v>
      </c>
      <c r="Y72" s="286">
        <f>Model!BE56</f>
        <v>4</v>
      </c>
      <c r="Z72" s="359">
        <f>Model!BF56</f>
        <v>4</v>
      </c>
      <c r="AA72" s="358">
        <f>Model!BG56</f>
        <v>4</v>
      </c>
      <c r="AB72" s="286">
        <f>Model!BH56</f>
        <v>4</v>
      </c>
      <c r="AC72" s="286">
        <f>Model!BI56</f>
        <v>6</v>
      </c>
      <c r="AD72" s="286">
        <f>Model!BJ56</f>
        <v>6</v>
      </c>
      <c r="AE72" s="286">
        <f>Model!BK56</f>
        <v>6</v>
      </c>
      <c r="AF72" s="286">
        <f>Model!BL56</f>
        <v>6</v>
      </c>
      <c r="AG72" s="286">
        <f>Model!BM56</f>
        <v>7</v>
      </c>
      <c r="AH72" s="286">
        <f>Model!BN56</f>
        <v>7</v>
      </c>
      <c r="AI72" s="286">
        <f>Model!BO56</f>
        <v>7</v>
      </c>
      <c r="AJ72" s="286">
        <f>Model!BP56</f>
        <v>7</v>
      </c>
      <c r="AK72" s="286">
        <f>Model!BQ56</f>
        <v>7</v>
      </c>
      <c r="AL72" s="359">
        <f>Model!BR56</f>
        <v>7</v>
      </c>
      <c r="AM72" s="358">
        <f>Model!BS56</f>
        <v>7</v>
      </c>
      <c r="AN72" s="286">
        <f>Model!BT56</f>
        <v>7</v>
      </c>
      <c r="AO72" s="286">
        <f>Model!BU56</f>
        <v>7</v>
      </c>
      <c r="AP72" s="286">
        <f>Model!BV56</f>
        <v>7</v>
      </c>
      <c r="AQ72" s="286">
        <f>Model!BW56</f>
        <v>7</v>
      </c>
      <c r="AR72" s="286">
        <f>Model!BX56</f>
        <v>7</v>
      </c>
      <c r="AS72" s="286">
        <f>Model!BY56</f>
        <v>8</v>
      </c>
      <c r="AT72" s="286">
        <f>Model!BZ56</f>
        <v>8</v>
      </c>
      <c r="AU72" s="286">
        <f>Model!CA56</f>
        <v>8</v>
      </c>
      <c r="AV72" s="286">
        <f>Model!CB56</f>
        <v>8</v>
      </c>
      <c r="AW72" s="286">
        <f>Model!CC56</f>
        <v>9</v>
      </c>
      <c r="AX72" s="359">
        <f>Model!CD56</f>
        <v>9</v>
      </c>
      <c r="AY72" s="358">
        <f>Model!CE56</f>
        <v>9</v>
      </c>
      <c r="AZ72" s="286">
        <f>Model!CF56</f>
        <v>9</v>
      </c>
      <c r="BA72" s="286">
        <f>Model!CG56</f>
        <v>9</v>
      </c>
      <c r="BB72" s="286">
        <f>Model!CH56</f>
        <v>9</v>
      </c>
      <c r="BC72" s="286">
        <f>Model!CI56</f>
        <v>10</v>
      </c>
      <c r="BD72" s="286">
        <f>Model!CJ56</f>
        <v>10</v>
      </c>
      <c r="BE72" s="286">
        <f>Model!CK56</f>
        <v>10</v>
      </c>
      <c r="BF72" s="286">
        <f>Model!CL56</f>
        <v>10</v>
      </c>
      <c r="BG72" s="286">
        <f>Model!CM56</f>
        <v>10</v>
      </c>
      <c r="BH72" s="286">
        <f>Model!CN56</f>
        <v>10</v>
      </c>
      <c r="BI72" s="286">
        <f>Model!CO56</f>
        <v>10</v>
      </c>
      <c r="BJ72" s="286">
        <f>Model!CP56</f>
        <v>10</v>
      </c>
    </row>
    <row r="73" spans="2:62" s="463" customFormat="1" ht="13">
      <c r="B73" s="543" t="str">
        <f>Model!E57</f>
        <v>Sales</v>
      </c>
      <c r="C73" s="286">
        <f>Model!AI57</f>
        <v>0</v>
      </c>
      <c r="D73" s="286">
        <f>Model!AJ57</f>
        <v>0</v>
      </c>
      <c r="E73" s="286">
        <f>Model!AK57</f>
        <v>0</v>
      </c>
      <c r="F73" s="286">
        <f>Model!AL57</f>
        <v>0</v>
      </c>
      <c r="G73" s="286">
        <f>Model!AM57</f>
        <v>0</v>
      </c>
      <c r="H73" s="286">
        <f>Model!AN57</f>
        <v>0</v>
      </c>
      <c r="I73" s="286">
        <f>Model!AO57</f>
        <v>0</v>
      </c>
      <c r="J73" s="286">
        <f>Model!AP57</f>
        <v>0</v>
      </c>
      <c r="K73" s="286">
        <f>Model!AQ57</f>
        <v>0</v>
      </c>
      <c r="L73" s="286">
        <f>Model!AR57</f>
        <v>0</v>
      </c>
      <c r="M73" s="286">
        <f>Model!AS57</f>
        <v>1</v>
      </c>
      <c r="N73" s="359">
        <f>Model!AT57</f>
        <v>1</v>
      </c>
      <c r="O73" s="358">
        <f>Model!AU57</f>
        <v>1</v>
      </c>
      <c r="P73" s="286">
        <f>Model!AV57</f>
        <v>2</v>
      </c>
      <c r="Q73" s="286">
        <f>Model!AW57</f>
        <v>2</v>
      </c>
      <c r="R73" s="286">
        <f>Model!AX57</f>
        <v>2</v>
      </c>
      <c r="S73" s="286">
        <f>Model!AY57</f>
        <v>3</v>
      </c>
      <c r="T73" s="286">
        <f>Model!AZ57</f>
        <v>4</v>
      </c>
      <c r="U73" s="286">
        <f>Model!BA57</f>
        <v>4</v>
      </c>
      <c r="V73" s="286">
        <f>Model!BB57</f>
        <v>4</v>
      </c>
      <c r="W73" s="286">
        <f>Model!BC57</f>
        <v>4</v>
      </c>
      <c r="X73" s="286">
        <f>Model!BD57</f>
        <v>4</v>
      </c>
      <c r="Y73" s="286">
        <f>Model!BE57</f>
        <v>5</v>
      </c>
      <c r="Z73" s="359">
        <f>Model!BF57</f>
        <v>5</v>
      </c>
      <c r="AA73" s="358">
        <f>Model!BG57</f>
        <v>5</v>
      </c>
      <c r="AB73" s="286">
        <f>Model!BH57</f>
        <v>6</v>
      </c>
      <c r="AC73" s="286">
        <f>Model!BI57</f>
        <v>7</v>
      </c>
      <c r="AD73" s="286">
        <f>Model!BJ57</f>
        <v>8</v>
      </c>
      <c r="AE73" s="286">
        <f>Model!BK57</f>
        <v>9</v>
      </c>
      <c r="AF73" s="286">
        <f>Model!BL57</f>
        <v>10</v>
      </c>
      <c r="AG73" s="286">
        <f>Model!BM57</f>
        <v>11</v>
      </c>
      <c r="AH73" s="286">
        <f>Model!BN57</f>
        <v>12</v>
      </c>
      <c r="AI73" s="286">
        <f>Model!BO57</f>
        <v>13</v>
      </c>
      <c r="AJ73" s="286">
        <f>Model!BP57</f>
        <v>14</v>
      </c>
      <c r="AK73" s="286">
        <f>Model!BQ57</f>
        <v>15</v>
      </c>
      <c r="AL73" s="359">
        <f>Model!BR57</f>
        <v>15</v>
      </c>
      <c r="AM73" s="358">
        <f>Model!BS57</f>
        <v>15</v>
      </c>
      <c r="AN73" s="286">
        <f>Model!BT57</f>
        <v>15</v>
      </c>
      <c r="AO73" s="286">
        <f>Model!BU57</f>
        <v>16</v>
      </c>
      <c r="AP73" s="286">
        <f>Model!BV57</f>
        <v>17</v>
      </c>
      <c r="AQ73" s="286">
        <f>Model!BW57</f>
        <v>18</v>
      </c>
      <c r="AR73" s="286">
        <f>Model!BX57</f>
        <v>19</v>
      </c>
      <c r="AS73" s="286">
        <f>Model!BY57</f>
        <v>20</v>
      </c>
      <c r="AT73" s="286">
        <f>Model!BZ57</f>
        <v>22</v>
      </c>
      <c r="AU73" s="286">
        <f>Model!CA57</f>
        <v>24</v>
      </c>
      <c r="AV73" s="286">
        <f>Model!CB57</f>
        <v>26</v>
      </c>
      <c r="AW73" s="286">
        <f>Model!CC57</f>
        <v>28</v>
      </c>
      <c r="AX73" s="359">
        <f>Model!CD57</f>
        <v>28</v>
      </c>
      <c r="AY73" s="358">
        <f>Model!CE57</f>
        <v>28</v>
      </c>
      <c r="AZ73" s="286">
        <f>Model!CF57</f>
        <v>30</v>
      </c>
      <c r="BA73" s="286">
        <f>Model!CG57</f>
        <v>32</v>
      </c>
      <c r="BB73" s="286">
        <f>Model!CH57</f>
        <v>34</v>
      </c>
      <c r="BC73" s="286">
        <f>Model!CI57</f>
        <v>36</v>
      </c>
      <c r="BD73" s="286">
        <f>Model!CJ57</f>
        <v>38</v>
      </c>
      <c r="BE73" s="286">
        <f>Model!CK57</f>
        <v>40</v>
      </c>
      <c r="BF73" s="286">
        <f>Model!CL57</f>
        <v>42</v>
      </c>
      <c r="BG73" s="286">
        <f>Model!CM57</f>
        <v>44</v>
      </c>
      <c r="BH73" s="286">
        <f>Model!CN57</f>
        <v>46</v>
      </c>
      <c r="BI73" s="286">
        <f>Model!CO57</f>
        <v>46</v>
      </c>
      <c r="BJ73" s="286">
        <f>Model!CP57</f>
        <v>46</v>
      </c>
    </row>
    <row r="74" spans="2:62" s="463" customFormat="1" ht="13">
      <c r="B74" s="543" t="str">
        <f>Model!E58</f>
        <v>Marketing</v>
      </c>
      <c r="C74" s="286">
        <f>Model!AI58</f>
        <v>0</v>
      </c>
      <c r="D74" s="286">
        <f>Model!AJ58</f>
        <v>0</v>
      </c>
      <c r="E74" s="286">
        <f>Model!AK58</f>
        <v>0</v>
      </c>
      <c r="F74" s="286">
        <f>Model!AL58</f>
        <v>0</v>
      </c>
      <c r="G74" s="286">
        <f>Model!AM58</f>
        <v>0</v>
      </c>
      <c r="H74" s="286">
        <f>Model!AN58</f>
        <v>0</v>
      </c>
      <c r="I74" s="286">
        <f>Model!AO58</f>
        <v>0</v>
      </c>
      <c r="J74" s="286">
        <f>Model!AP58</f>
        <v>3</v>
      </c>
      <c r="K74" s="286">
        <f>Model!AQ58</f>
        <v>4</v>
      </c>
      <c r="L74" s="286">
        <f>Model!AR58</f>
        <v>6</v>
      </c>
      <c r="M74" s="286">
        <f>Model!AS58</f>
        <v>6</v>
      </c>
      <c r="N74" s="359">
        <f>Model!AT58</f>
        <v>6</v>
      </c>
      <c r="O74" s="358">
        <f>Model!AU58</f>
        <v>6</v>
      </c>
      <c r="P74" s="286">
        <f>Model!AV58</f>
        <v>6</v>
      </c>
      <c r="Q74" s="286">
        <f>Model!AW58</f>
        <v>6</v>
      </c>
      <c r="R74" s="286">
        <f>Model!AX58</f>
        <v>6</v>
      </c>
      <c r="S74" s="286">
        <f>Model!AY58</f>
        <v>6</v>
      </c>
      <c r="T74" s="286">
        <f>Model!AZ58</f>
        <v>6</v>
      </c>
      <c r="U74" s="286">
        <f>Model!BA58</f>
        <v>6</v>
      </c>
      <c r="V74" s="286">
        <f>Model!BB58</f>
        <v>6</v>
      </c>
      <c r="W74" s="286">
        <f>Model!BC58</f>
        <v>6</v>
      </c>
      <c r="X74" s="286">
        <f>Model!BD58</f>
        <v>6</v>
      </c>
      <c r="Y74" s="286">
        <f>Model!BE58</f>
        <v>6</v>
      </c>
      <c r="Z74" s="359">
        <f>Model!BF58</f>
        <v>6</v>
      </c>
      <c r="AA74" s="358">
        <f>Model!BG58</f>
        <v>6</v>
      </c>
      <c r="AB74" s="286">
        <f>Model!BH58</f>
        <v>6</v>
      </c>
      <c r="AC74" s="286">
        <f>Model!BI58</f>
        <v>6</v>
      </c>
      <c r="AD74" s="286">
        <f>Model!BJ58</f>
        <v>6</v>
      </c>
      <c r="AE74" s="286">
        <f>Model!BK58</f>
        <v>6</v>
      </c>
      <c r="AF74" s="286">
        <f>Model!BL58</f>
        <v>6</v>
      </c>
      <c r="AG74" s="286">
        <f>Model!BM58</f>
        <v>6</v>
      </c>
      <c r="AH74" s="286">
        <f>Model!BN58</f>
        <v>6</v>
      </c>
      <c r="AI74" s="286">
        <f>Model!BO58</f>
        <v>6</v>
      </c>
      <c r="AJ74" s="286">
        <f>Model!BP58</f>
        <v>6</v>
      </c>
      <c r="AK74" s="286">
        <f>Model!BQ58</f>
        <v>6</v>
      </c>
      <c r="AL74" s="359">
        <f>Model!BR58</f>
        <v>6</v>
      </c>
      <c r="AM74" s="358">
        <f>Model!BS58</f>
        <v>6</v>
      </c>
      <c r="AN74" s="286">
        <f>Model!BT58</f>
        <v>6</v>
      </c>
      <c r="AO74" s="286">
        <f>Model!BU58</f>
        <v>6</v>
      </c>
      <c r="AP74" s="286">
        <f>Model!BV58</f>
        <v>6</v>
      </c>
      <c r="AQ74" s="286">
        <f>Model!BW58</f>
        <v>6</v>
      </c>
      <c r="AR74" s="286">
        <f>Model!BX58</f>
        <v>6</v>
      </c>
      <c r="AS74" s="286">
        <f>Model!BY58</f>
        <v>6</v>
      </c>
      <c r="AT74" s="286">
        <f>Model!BZ58</f>
        <v>6</v>
      </c>
      <c r="AU74" s="286">
        <f>Model!CA58</f>
        <v>7</v>
      </c>
      <c r="AV74" s="286">
        <f>Model!CB58</f>
        <v>8</v>
      </c>
      <c r="AW74" s="286">
        <f>Model!CC58</f>
        <v>9</v>
      </c>
      <c r="AX74" s="359">
        <f>Model!CD58</f>
        <v>9</v>
      </c>
      <c r="AY74" s="358">
        <f>Model!CE58</f>
        <v>9</v>
      </c>
      <c r="AZ74" s="286">
        <f>Model!CF58</f>
        <v>9</v>
      </c>
      <c r="BA74" s="286">
        <f>Model!CG58</f>
        <v>9</v>
      </c>
      <c r="BB74" s="286">
        <f>Model!CH58</f>
        <v>9</v>
      </c>
      <c r="BC74" s="286">
        <f>Model!CI58</f>
        <v>9</v>
      </c>
      <c r="BD74" s="286">
        <f>Model!CJ58</f>
        <v>10</v>
      </c>
      <c r="BE74" s="286">
        <f>Model!CK58</f>
        <v>10</v>
      </c>
      <c r="BF74" s="286">
        <f>Model!CL58</f>
        <v>10</v>
      </c>
      <c r="BG74" s="286">
        <f>Model!CM58</f>
        <v>10</v>
      </c>
      <c r="BH74" s="286">
        <f>Model!CN58</f>
        <v>11</v>
      </c>
      <c r="BI74" s="286">
        <f>Model!CO58</f>
        <v>11</v>
      </c>
      <c r="BJ74" s="286">
        <f>Model!CP58</f>
        <v>11</v>
      </c>
    </row>
    <row r="75" spans="2:62" s="463" customFormat="1" ht="13">
      <c r="B75" s="543" t="str">
        <f>Model!E59</f>
        <v>Customer Service</v>
      </c>
      <c r="C75" s="286">
        <f>Model!AI59</f>
        <v>0</v>
      </c>
      <c r="D75" s="286">
        <f>Model!AJ59</f>
        <v>0</v>
      </c>
      <c r="E75" s="286">
        <f>Model!AK59</f>
        <v>0</v>
      </c>
      <c r="F75" s="286">
        <f>Model!AL59</f>
        <v>0</v>
      </c>
      <c r="G75" s="286">
        <f>Model!AM59</f>
        <v>0</v>
      </c>
      <c r="H75" s="286">
        <f>Model!AN59</f>
        <v>0</v>
      </c>
      <c r="I75" s="286">
        <f>Model!AO59</f>
        <v>0</v>
      </c>
      <c r="J75" s="286">
        <f>Model!AP59</f>
        <v>1</v>
      </c>
      <c r="K75" s="286">
        <f>Model!AQ59</f>
        <v>1</v>
      </c>
      <c r="L75" s="286">
        <f>Model!AR59</f>
        <v>1</v>
      </c>
      <c r="M75" s="286">
        <f>Model!AS59</f>
        <v>1</v>
      </c>
      <c r="N75" s="359">
        <f>Model!AT59</f>
        <v>1</v>
      </c>
      <c r="O75" s="358">
        <f>Model!AU59</f>
        <v>1</v>
      </c>
      <c r="P75" s="286">
        <f>Model!AV59</f>
        <v>1</v>
      </c>
      <c r="Q75" s="286">
        <f>Model!AW59</f>
        <v>1</v>
      </c>
      <c r="R75" s="286">
        <f>Model!AX59</f>
        <v>2</v>
      </c>
      <c r="S75" s="286">
        <f>Model!AY59</f>
        <v>2</v>
      </c>
      <c r="T75" s="286">
        <f>Model!AZ59</f>
        <v>2</v>
      </c>
      <c r="U75" s="286">
        <f>Model!BA59</f>
        <v>2</v>
      </c>
      <c r="V75" s="286">
        <f>Model!BB59</f>
        <v>2</v>
      </c>
      <c r="W75" s="286">
        <f>Model!BC59</f>
        <v>2</v>
      </c>
      <c r="X75" s="286">
        <f>Model!BD59</f>
        <v>2</v>
      </c>
      <c r="Y75" s="286">
        <f>Model!BE59</f>
        <v>2</v>
      </c>
      <c r="Z75" s="359">
        <f>Model!BF59</f>
        <v>2</v>
      </c>
      <c r="AA75" s="358">
        <f>Model!BG59</f>
        <v>2</v>
      </c>
      <c r="AB75" s="286">
        <f>Model!BH59</f>
        <v>2</v>
      </c>
      <c r="AC75" s="286">
        <f>Model!BI59</f>
        <v>2</v>
      </c>
      <c r="AD75" s="286">
        <f>Model!BJ59</f>
        <v>2</v>
      </c>
      <c r="AE75" s="286">
        <f>Model!BK59</f>
        <v>2</v>
      </c>
      <c r="AF75" s="286">
        <f>Model!BL59</f>
        <v>2</v>
      </c>
      <c r="AG75" s="286">
        <f>Model!BM59</f>
        <v>2</v>
      </c>
      <c r="AH75" s="286">
        <f>Model!BN59</f>
        <v>2</v>
      </c>
      <c r="AI75" s="286">
        <f>Model!BO59</f>
        <v>2</v>
      </c>
      <c r="AJ75" s="286">
        <f>Model!BP59</f>
        <v>2</v>
      </c>
      <c r="AK75" s="286">
        <f>Model!BQ59</f>
        <v>4</v>
      </c>
      <c r="AL75" s="359">
        <f>Model!BR59</f>
        <v>4</v>
      </c>
      <c r="AM75" s="358">
        <f>Model!BS59</f>
        <v>4</v>
      </c>
      <c r="AN75" s="286">
        <f>Model!BT59</f>
        <v>4</v>
      </c>
      <c r="AO75" s="286">
        <f>Model!BU59</f>
        <v>4</v>
      </c>
      <c r="AP75" s="286">
        <f>Model!BV59</f>
        <v>4</v>
      </c>
      <c r="AQ75" s="286">
        <f>Model!BW59</f>
        <v>4</v>
      </c>
      <c r="AR75" s="286">
        <f>Model!BX59</f>
        <v>4</v>
      </c>
      <c r="AS75" s="286">
        <f>Model!BY59</f>
        <v>10</v>
      </c>
      <c r="AT75" s="286">
        <f>Model!BZ59</f>
        <v>10</v>
      </c>
      <c r="AU75" s="286">
        <f>Model!CA59</f>
        <v>10</v>
      </c>
      <c r="AV75" s="286">
        <f>Model!CB59</f>
        <v>10</v>
      </c>
      <c r="AW75" s="286">
        <f>Model!CC59</f>
        <v>10</v>
      </c>
      <c r="AX75" s="359">
        <f>Model!CD59</f>
        <v>10</v>
      </c>
      <c r="AY75" s="358">
        <f>Model!CE59</f>
        <v>15</v>
      </c>
      <c r="AZ75" s="286">
        <f>Model!CF59</f>
        <v>15</v>
      </c>
      <c r="BA75" s="286">
        <f>Model!CG59</f>
        <v>15</v>
      </c>
      <c r="BB75" s="286">
        <f>Model!CH59</f>
        <v>15</v>
      </c>
      <c r="BC75" s="286">
        <f>Model!CI59</f>
        <v>15</v>
      </c>
      <c r="BD75" s="286">
        <f>Model!CJ59</f>
        <v>15</v>
      </c>
      <c r="BE75" s="286">
        <f>Model!CK59</f>
        <v>15</v>
      </c>
      <c r="BF75" s="286">
        <f>Model!CL59</f>
        <v>15</v>
      </c>
      <c r="BG75" s="286">
        <f>Model!CM59</f>
        <v>15</v>
      </c>
      <c r="BH75" s="286">
        <f>Model!CN59</f>
        <v>15</v>
      </c>
      <c r="BI75" s="286">
        <f>Model!CO59</f>
        <v>15</v>
      </c>
      <c r="BJ75" s="286">
        <f>Model!CP59</f>
        <v>15</v>
      </c>
    </row>
    <row r="76" spans="2:62" s="463" customFormat="1" ht="13">
      <c r="B76" s="543" t="str">
        <f>Model!E60</f>
        <v>Corporate Operations</v>
      </c>
      <c r="C76" s="286">
        <f>Model!AI60</f>
        <v>0</v>
      </c>
      <c r="D76" s="286">
        <f>Model!AJ60</f>
        <v>0</v>
      </c>
      <c r="E76" s="286">
        <f>Model!AK60</f>
        <v>0</v>
      </c>
      <c r="F76" s="286">
        <f>Model!AL60</f>
        <v>0</v>
      </c>
      <c r="G76" s="286">
        <f>Model!AM60</f>
        <v>0</v>
      </c>
      <c r="H76" s="286">
        <f>Model!AN60</f>
        <v>0</v>
      </c>
      <c r="I76" s="286">
        <f>Model!AO60</f>
        <v>0</v>
      </c>
      <c r="J76" s="286">
        <f>Model!AP60</f>
        <v>0</v>
      </c>
      <c r="K76" s="286">
        <f>Model!AQ60</f>
        <v>0</v>
      </c>
      <c r="L76" s="286">
        <f>Model!AR60</f>
        <v>0</v>
      </c>
      <c r="M76" s="286">
        <f>Model!AS60</f>
        <v>0</v>
      </c>
      <c r="N76" s="359">
        <f>Model!AT60</f>
        <v>0</v>
      </c>
      <c r="O76" s="358">
        <f>Model!AU60</f>
        <v>0</v>
      </c>
      <c r="P76" s="286">
        <f>Model!AV60</f>
        <v>0</v>
      </c>
      <c r="Q76" s="286">
        <f>Model!AW60</f>
        <v>0</v>
      </c>
      <c r="R76" s="286">
        <f>Model!AX60</f>
        <v>0</v>
      </c>
      <c r="S76" s="286">
        <f>Model!AY60</f>
        <v>0</v>
      </c>
      <c r="T76" s="286">
        <f>Model!AZ60</f>
        <v>3</v>
      </c>
      <c r="U76" s="286">
        <f>Model!BA60</f>
        <v>3</v>
      </c>
      <c r="V76" s="286">
        <f>Model!BB60</f>
        <v>3</v>
      </c>
      <c r="W76" s="286">
        <f>Model!BC60</f>
        <v>3</v>
      </c>
      <c r="X76" s="286">
        <f>Model!BD60</f>
        <v>3</v>
      </c>
      <c r="Y76" s="286">
        <f>Model!BE60</f>
        <v>3</v>
      </c>
      <c r="Z76" s="359">
        <f>Model!BF60</f>
        <v>3</v>
      </c>
      <c r="AA76" s="358">
        <f>Model!BG60</f>
        <v>3</v>
      </c>
      <c r="AB76" s="286">
        <f>Model!BH60</f>
        <v>3</v>
      </c>
      <c r="AC76" s="286">
        <f>Model!BI60</f>
        <v>3</v>
      </c>
      <c r="AD76" s="286">
        <f>Model!BJ60</f>
        <v>3</v>
      </c>
      <c r="AE76" s="286">
        <f>Model!BK60</f>
        <v>3</v>
      </c>
      <c r="AF76" s="286">
        <f>Model!BL60</f>
        <v>3</v>
      </c>
      <c r="AG76" s="286">
        <f>Model!BM60</f>
        <v>3</v>
      </c>
      <c r="AH76" s="286">
        <f>Model!BN60</f>
        <v>3</v>
      </c>
      <c r="AI76" s="286">
        <f>Model!BO60</f>
        <v>4</v>
      </c>
      <c r="AJ76" s="286">
        <f>Model!BP60</f>
        <v>4</v>
      </c>
      <c r="AK76" s="286">
        <f>Model!BQ60</f>
        <v>4</v>
      </c>
      <c r="AL76" s="359">
        <f>Model!BR60</f>
        <v>4</v>
      </c>
      <c r="AM76" s="358">
        <f>Model!BS60</f>
        <v>4</v>
      </c>
      <c r="AN76" s="286">
        <f>Model!BT60</f>
        <v>5</v>
      </c>
      <c r="AO76" s="286">
        <f>Model!BU60</f>
        <v>6</v>
      </c>
      <c r="AP76" s="286">
        <f>Model!BV60</f>
        <v>7</v>
      </c>
      <c r="AQ76" s="286">
        <f>Model!BW60</f>
        <v>7</v>
      </c>
      <c r="AR76" s="286">
        <f>Model!BX60</f>
        <v>7</v>
      </c>
      <c r="AS76" s="286">
        <f>Model!BY60</f>
        <v>7</v>
      </c>
      <c r="AT76" s="286">
        <f>Model!BZ60</f>
        <v>7</v>
      </c>
      <c r="AU76" s="286">
        <f>Model!CA60</f>
        <v>8</v>
      </c>
      <c r="AV76" s="286">
        <f>Model!CB60</f>
        <v>9</v>
      </c>
      <c r="AW76" s="286">
        <f>Model!CC60</f>
        <v>10</v>
      </c>
      <c r="AX76" s="359">
        <f>Model!CD60</f>
        <v>10</v>
      </c>
      <c r="AY76" s="358">
        <f>Model!CE60</f>
        <v>10</v>
      </c>
      <c r="AZ76" s="286">
        <f>Model!CF60</f>
        <v>10</v>
      </c>
      <c r="BA76" s="286">
        <f>Model!CG60</f>
        <v>10</v>
      </c>
      <c r="BB76" s="286">
        <f>Model!CH60</f>
        <v>11</v>
      </c>
      <c r="BC76" s="286">
        <f>Model!CI60</f>
        <v>12</v>
      </c>
      <c r="BD76" s="286">
        <f>Model!CJ60</f>
        <v>13</v>
      </c>
      <c r="BE76" s="286">
        <f>Model!CK60</f>
        <v>13</v>
      </c>
      <c r="BF76" s="286">
        <f>Model!CL60</f>
        <v>14</v>
      </c>
      <c r="BG76" s="286">
        <f>Model!CM60</f>
        <v>15</v>
      </c>
      <c r="BH76" s="286">
        <f>Model!CN60</f>
        <v>16</v>
      </c>
      <c r="BI76" s="286">
        <f>Model!CO60</f>
        <v>16</v>
      </c>
      <c r="BJ76" s="286">
        <f>Model!CP60</f>
        <v>16</v>
      </c>
    </row>
    <row r="77" spans="2:62" s="463" customFormat="1" ht="13">
      <c r="B77" s="543" t="str">
        <f>Model!E61</f>
        <v>Engineering &amp; Product</v>
      </c>
      <c r="C77" s="286">
        <f>Model!AI61</f>
        <v>0</v>
      </c>
      <c r="D77" s="286">
        <f>Model!AJ61</f>
        <v>0</v>
      </c>
      <c r="E77" s="286">
        <f>Model!AK61</f>
        <v>0</v>
      </c>
      <c r="F77" s="286">
        <f>Model!AL61</f>
        <v>0</v>
      </c>
      <c r="G77" s="286">
        <f>Model!AM61</f>
        <v>0</v>
      </c>
      <c r="H77" s="286">
        <f>Model!AN61</f>
        <v>0</v>
      </c>
      <c r="I77" s="286">
        <f>Model!AO61</f>
        <v>0</v>
      </c>
      <c r="J77" s="286">
        <f>Model!AP61</f>
        <v>0</v>
      </c>
      <c r="K77" s="286">
        <f>Model!AQ61</f>
        <v>1</v>
      </c>
      <c r="L77" s="286">
        <f>Model!AR61</f>
        <v>1</v>
      </c>
      <c r="M77" s="286">
        <f>Model!AS61</f>
        <v>1</v>
      </c>
      <c r="N77" s="359">
        <f>Model!AT61</f>
        <v>1</v>
      </c>
      <c r="O77" s="358">
        <f>Model!AU61</f>
        <v>1</v>
      </c>
      <c r="P77" s="286">
        <f>Model!AV61</f>
        <v>2</v>
      </c>
      <c r="Q77" s="286">
        <f>Model!AW61</f>
        <v>2</v>
      </c>
      <c r="R77" s="286">
        <f>Model!AX61</f>
        <v>2</v>
      </c>
      <c r="S77" s="286">
        <f>Model!AY61</f>
        <v>3</v>
      </c>
      <c r="T77" s="286">
        <f>Model!AZ61</f>
        <v>4</v>
      </c>
      <c r="U77" s="286">
        <f>Model!BA61</f>
        <v>4</v>
      </c>
      <c r="V77" s="286">
        <f>Model!BB61</f>
        <v>4</v>
      </c>
      <c r="W77" s="286">
        <f>Model!BC61</f>
        <v>4</v>
      </c>
      <c r="X77" s="286">
        <f>Model!BD61</f>
        <v>4</v>
      </c>
      <c r="Y77" s="286">
        <f>Model!BE61</f>
        <v>5</v>
      </c>
      <c r="Z77" s="359">
        <f>Model!BF61</f>
        <v>5</v>
      </c>
      <c r="AA77" s="358">
        <f>Model!BG61</f>
        <v>5</v>
      </c>
      <c r="AB77" s="286">
        <f>Model!BH61</f>
        <v>5</v>
      </c>
      <c r="AC77" s="286">
        <f>Model!BI61</f>
        <v>5</v>
      </c>
      <c r="AD77" s="286">
        <f>Model!BJ61</f>
        <v>5</v>
      </c>
      <c r="AE77" s="286">
        <f>Model!BK61</f>
        <v>5</v>
      </c>
      <c r="AF77" s="286">
        <f>Model!BL61</f>
        <v>7</v>
      </c>
      <c r="AG77" s="286">
        <f>Model!BM61</f>
        <v>7</v>
      </c>
      <c r="AH77" s="286">
        <f>Model!BN61</f>
        <v>7</v>
      </c>
      <c r="AI77" s="286">
        <f>Model!BO61</f>
        <v>8</v>
      </c>
      <c r="AJ77" s="286">
        <f>Model!BP61</f>
        <v>9</v>
      </c>
      <c r="AK77" s="286">
        <f>Model!BQ61</f>
        <v>10</v>
      </c>
      <c r="AL77" s="359">
        <f>Model!BR61</f>
        <v>10</v>
      </c>
      <c r="AM77" s="358">
        <f>Model!BS61</f>
        <v>10</v>
      </c>
      <c r="AN77" s="286">
        <f>Model!BT61</f>
        <v>10</v>
      </c>
      <c r="AO77" s="286">
        <f>Model!BU61</f>
        <v>11</v>
      </c>
      <c r="AP77" s="286">
        <f>Model!BV61</f>
        <v>12</v>
      </c>
      <c r="AQ77" s="286">
        <f>Model!BW61</f>
        <v>13</v>
      </c>
      <c r="AR77" s="286">
        <f>Model!BX61</f>
        <v>14</v>
      </c>
      <c r="AS77" s="286">
        <f>Model!BY61</f>
        <v>15</v>
      </c>
      <c r="AT77" s="286">
        <f>Model!BZ61</f>
        <v>17</v>
      </c>
      <c r="AU77" s="286">
        <f>Model!CA61</f>
        <v>19</v>
      </c>
      <c r="AV77" s="286">
        <f>Model!CB61</f>
        <v>21</v>
      </c>
      <c r="AW77" s="286">
        <f>Model!CC61</f>
        <v>23</v>
      </c>
      <c r="AX77" s="359">
        <f>Model!CD61</f>
        <v>23</v>
      </c>
      <c r="AY77" s="358">
        <f>Model!CE61</f>
        <v>23</v>
      </c>
      <c r="AZ77" s="286">
        <f>Model!CF61</f>
        <v>25</v>
      </c>
      <c r="BA77" s="286">
        <f>Model!CG61</f>
        <v>27</v>
      </c>
      <c r="BB77" s="286">
        <f>Model!CH61</f>
        <v>29</v>
      </c>
      <c r="BC77" s="286">
        <f>Model!CI61</f>
        <v>31</v>
      </c>
      <c r="BD77" s="286">
        <f>Model!CJ61</f>
        <v>33</v>
      </c>
      <c r="BE77" s="286">
        <f>Model!CK61</f>
        <v>35</v>
      </c>
      <c r="BF77" s="286">
        <f>Model!CL61</f>
        <v>37</v>
      </c>
      <c r="BG77" s="286">
        <f>Model!CM61</f>
        <v>39</v>
      </c>
      <c r="BH77" s="286">
        <f>Model!CN61</f>
        <v>41</v>
      </c>
      <c r="BI77" s="286">
        <f>Model!CO61</f>
        <v>41</v>
      </c>
      <c r="BJ77" s="286">
        <f>Model!CP61</f>
        <v>41</v>
      </c>
    </row>
    <row r="78" spans="2:62" s="463" customFormat="1" ht="13">
      <c r="B78" s="543" t="s">
        <v>191</v>
      </c>
      <c r="C78" s="286">
        <f>C79-SUM(C72:C77)</f>
        <v>0</v>
      </c>
      <c r="D78" s="286">
        <f t="shared" ref="D78:BJ78" si="2">D79-SUM(D72:D77)</f>
        <v>0</v>
      </c>
      <c r="E78" s="286">
        <f t="shared" si="2"/>
        <v>0</v>
      </c>
      <c r="F78" s="286">
        <f t="shared" si="2"/>
        <v>0</v>
      </c>
      <c r="G78" s="286">
        <f t="shared" si="2"/>
        <v>0</v>
      </c>
      <c r="H78" s="286">
        <f t="shared" si="2"/>
        <v>0</v>
      </c>
      <c r="I78" s="286">
        <f t="shared" si="2"/>
        <v>0</v>
      </c>
      <c r="J78" s="286">
        <f t="shared" si="2"/>
        <v>0</v>
      </c>
      <c r="K78" s="286">
        <f t="shared" si="2"/>
        <v>0</v>
      </c>
      <c r="L78" s="286">
        <f t="shared" si="2"/>
        <v>0</v>
      </c>
      <c r="M78" s="286">
        <f t="shared" si="2"/>
        <v>0</v>
      </c>
      <c r="N78" s="359">
        <f t="shared" si="2"/>
        <v>0</v>
      </c>
      <c r="O78" s="358">
        <f t="shared" si="2"/>
        <v>0</v>
      </c>
      <c r="P78" s="286">
        <f t="shared" si="2"/>
        <v>0</v>
      </c>
      <c r="Q78" s="286">
        <f t="shared" si="2"/>
        <v>0</v>
      </c>
      <c r="R78" s="286">
        <f t="shared" si="2"/>
        <v>0</v>
      </c>
      <c r="S78" s="286">
        <f t="shared" si="2"/>
        <v>0</v>
      </c>
      <c r="T78" s="286">
        <f t="shared" si="2"/>
        <v>2</v>
      </c>
      <c r="U78" s="286">
        <f t="shared" si="2"/>
        <v>2</v>
      </c>
      <c r="V78" s="286">
        <f t="shared" si="2"/>
        <v>2</v>
      </c>
      <c r="W78" s="286">
        <f t="shared" si="2"/>
        <v>2</v>
      </c>
      <c r="X78" s="286">
        <f t="shared" si="2"/>
        <v>2</v>
      </c>
      <c r="Y78" s="286">
        <f t="shared" si="2"/>
        <v>2</v>
      </c>
      <c r="Z78" s="359">
        <f t="shared" si="2"/>
        <v>2</v>
      </c>
      <c r="AA78" s="358">
        <f t="shared" si="2"/>
        <v>2</v>
      </c>
      <c r="AB78" s="286">
        <f t="shared" si="2"/>
        <v>2</v>
      </c>
      <c r="AC78" s="286">
        <f t="shared" si="2"/>
        <v>2</v>
      </c>
      <c r="AD78" s="286">
        <f t="shared" si="2"/>
        <v>2</v>
      </c>
      <c r="AE78" s="286">
        <f t="shared" si="2"/>
        <v>2</v>
      </c>
      <c r="AF78" s="286">
        <f t="shared" si="2"/>
        <v>2</v>
      </c>
      <c r="AG78" s="286">
        <f t="shared" si="2"/>
        <v>2</v>
      </c>
      <c r="AH78" s="286">
        <f t="shared" si="2"/>
        <v>2</v>
      </c>
      <c r="AI78" s="286">
        <f t="shared" si="2"/>
        <v>2</v>
      </c>
      <c r="AJ78" s="286">
        <f t="shared" si="2"/>
        <v>2</v>
      </c>
      <c r="AK78" s="286">
        <f t="shared" si="2"/>
        <v>4</v>
      </c>
      <c r="AL78" s="359">
        <f t="shared" si="2"/>
        <v>4</v>
      </c>
      <c r="AM78" s="358">
        <f t="shared" si="2"/>
        <v>4</v>
      </c>
      <c r="AN78" s="286">
        <f t="shared" si="2"/>
        <v>4</v>
      </c>
      <c r="AO78" s="286">
        <f t="shared" si="2"/>
        <v>4</v>
      </c>
      <c r="AP78" s="286">
        <f t="shared" si="2"/>
        <v>4</v>
      </c>
      <c r="AQ78" s="286">
        <f t="shared" si="2"/>
        <v>4</v>
      </c>
      <c r="AR78" s="286">
        <f t="shared" si="2"/>
        <v>4</v>
      </c>
      <c r="AS78" s="286">
        <f t="shared" si="2"/>
        <v>10</v>
      </c>
      <c r="AT78" s="286">
        <f t="shared" si="2"/>
        <v>10</v>
      </c>
      <c r="AU78" s="286">
        <f t="shared" si="2"/>
        <v>10</v>
      </c>
      <c r="AV78" s="286">
        <f t="shared" si="2"/>
        <v>10</v>
      </c>
      <c r="AW78" s="286">
        <f t="shared" si="2"/>
        <v>10</v>
      </c>
      <c r="AX78" s="359">
        <f t="shared" si="2"/>
        <v>10</v>
      </c>
      <c r="AY78" s="358">
        <f t="shared" si="2"/>
        <v>10</v>
      </c>
      <c r="AZ78" s="286">
        <f t="shared" si="2"/>
        <v>10</v>
      </c>
      <c r="BA78" s="286">
        <f t="shared" si="2"/>
        <v>10</v>
      </c>
      <c r="BB78" s="286">
        <f t="shared" si="2"/>
        <v>10</v>
      </c>
      <c r="BC78" s="286">
        <f t="shared" si="2"/>
        <v>10</v>
      </c>
      <c r="BD78" s="286">
        <f t="shared" si="2"/>
        <v>10</v>
      </c>
      <c r="BE78" s="286">
        <f t="shared" si="2"/>
        <v>10</v>
      </c>
      <c r="BF78" s="286">
        <f t="shared" si="2"/>
        <v>10</v>
      </c>
      <c r="BG78" s="286">
        <f t="shared" si="2"/>
        <v>10</v>
      </c>
      <c r="BH78" s="286">
        <f t="shared" si="2"/>
        <v>10</v>
      </c>
      <c r="BI78" s="286">
        <f t="shared" si="2"/>
        <v>10</v>
      </c>
      <c r="BJ78" s="286">
        <f t="shared" si="2"/>
        <v>10</v>
      </c>
    </row>
    <row r="79" spans="2:62" s="463" customFormat="1" ht="13">
      <c r="B79" s="536" t="str">
        <f>Model!E68</f>
        <v>Total Headcount</v>
      </c>
      <c r="C79" s="544">
        <f>Model!AI68</f>
        <v>2</v>
      </c>
      <c r="D79" s="544">
        <f>Model!AJ68</f>
        <v>2</v>
      </c>
      <c r="E79" s="544">
        <f>Model!AK68</f>
        <v>2</v>
      </c>
      <c r="F79" s="544">
        <f>Model!AL68</f>
        <v>2</v>
      </c>
      <c r="G79" s="544">
        <f>Model!AM68</f>
        <v>2</v>
      </c>
      <c r="H79" s="544">
        <f>Model!AN68</f>
        <v>2</v>
      </c>
      <c r="I79" s="544">
        <f>Model!AO68</f>
        <v>2</v>
      </c>
      <c r="J79" s="544">
        <f>Model!AP68</f>
        <v>6</v>
      </c>
      <c r="K79" s="544">
        <f>Model!AQ68</f>
        <v>8</v>
      </c>
      <c r="L79" s="544">
        <f>Model!AR68</f>
        <v>10</v>
      </c>
      <c r="M79" s="544">
        <f>Model!AS68</f>
        <v>11</v>
      </c>
      <c r="N79" s="545">
        <f>Model!AT68</f>
        <v>11</v>
      </c>
      <c r="O79" s="546">
        <f>Model!AU68</f>
        <v>12</v>
      </c>
      <c r="P79" s="544">
        <f>Model!AV68</f>
        <v>14</v>
      </c>
      <c r="Q79" s="544">
        <f>Model!AW68</f>
        <v>15</v>
      </c>
      <c r="R79" s="544">
        <f>Model!AX68</f>
        <v>16</v>
      </c>
      <c r="S79" s="544">
        <f>Model!AY68</f>
        <v>18</v>
      </c>
      <c r="T79" s="544">
        <f>Model!AZ68</f>
        <v>25</v>
      </c>
      <c r="U79" s="544">
        <f>Model!BA68</f>
        <v>25</v>
      </c>
      <c r="V79" s="544">
        <f>Model!BB68</f>
        <v>25</v>
      </c>
      <c r="W79" s="544">
        <f>Model!BC68</f>
        <v>25</v>
      </c>
      <c r="X79" s="544">
        <f>Model!BD68</f>
        <v>25</v>
      </c>
      <c r="Y79" s="544">
        <f>Model!BE68</f>
        <v>27</v>
      </c>
      <c r="Z79" s="545">
        <f>Model!BF68</f>
        <v>27</v>
      </c>
      <c r="AA79" s="546">
        <f>Model!BG68</f>
        <v>27</v>
      </c>
      <c r="AB79" s="544">
        <f>Model!BH68</f>
        <v>28</v>
      </c>
      <c r="AC79" s="544">
        <f>Model!BI68</f>
        <v>31</v>
      </c>
      <c r="AD79" s="544">
        <f>Model!BJ68</f>
        <v>32</v>
      </c>
      <c r="AE79" s="544">
        <f>Model!BK68</f>
        <v>33</v>
      </c>
      <c r="AF79" s="544">
        <f>Model!BL68</f>
        <v>36</v>
      </c>
      <c r="AG79" s="544">
        <f>Model!BM68</f>
        <v>38</v>
      </c>
      <c r="AH79" s="544">
        <f>Model!BN68</f>
        <v>39</v>
      </c>
      <c r="AI79" s="544">
        <f>Model!BO68</f>
        <v>42</v>
      </c>
      <c r="AJ79" s="544">
        <f>Model!BP68</f>
        <v>44</v>
      </c>
      <c r="AK79" s="544">
        <f>Model!BQ68</f>
        <v>50</v>
      </c>
      <c r="AL79" s="545">
        <f>Model!BR68</f>
        <v>50</v>
      </c>
      <c r="AM79" s="546">
        <f>Model!BS68</f>
        <v>50</v>
      </c>
      <c r="AN79" s="544">
        <f>Model!BT68</f>
        <v>51</v>
      </c>
      <c r="AO79" s="544">
        <f>Model!BU68</f>
        <v>54</v>
      </c>
      <c r="AP79" s="544">
        <f>Model!BV68</f>
        <v>57</v>
      </c>
      <c r="AQ79" s="544">
        <f>Model!BW68</f>
        <v>59</v>
      </c>
      <c r="AR79" s="544">
        <f>Model!BX68</f>
        <v>61</v>
      </c>
      <c r="AS79" s="544">
        <f>Model!BY68</f>
        <v>76</v>
      </c>
      <c r="AT79" s="544">
        <f>Model!BZ68</f>
        <v>80</v>
      </c>
      <c r="AU79" s="544">
        <f>Model!CA68</f>
        <v>86</v>
      </c>
      <c r="AV79" s="544">
        <f>Model!CB68</f>
        <v>92</v>
      </c>
      <c r="AW79" s="544">
        <f>Model!CC68</f>
        <v>99</v>
      </c>
      <c r="AX79" s="545">
        <f>Model!CD68</f>
        <v>99</v>
      </c>
      <c r="AY79" s="546">
        <f>Model!CE68</f>
        <v>104</v>
      </c>
      <c r="AZ79" s="544">
        <f>Model!CF68</f>
        <v>108</v>
      </c>
      <c r="BA79" s="544">
        <f>Model!CG68</f>
        <v>112</v>
      </c>
      <c r="BB79" s="544">
        <f>Model!CH68</f>
        <v>117</v>
      </c>
      <c r="BC79" s="544">
        <f>Model!CI68</f>
        <v>123</v>
      </c>
      <c r="BD79" s="544">
        <f>Model!CJ68</f>
        <v>129</v>
      </c>
      <c r="BE79" s="544">
        <f>Model!CK68</f>
        <v>133</v>
      </c>
      <c r="BF79" s="544">
        <f>Model!CL68</f>
        <v>138</v>
      </c>
      <c r="BG79" s="544">
        <f>Model!CM68</f>
        <v>143</v>
      </c>
      <c r="BH79" s="544">
        <f>Model!CN68</f>
        <v>149</v>
      </c>
      <c r="BI79" s="544">
        <f>Model!CO68</f>
        <v>149</v>
      </c>
      <c r="BJ79" s="544">
        <f>Model!CP68</f>
        <v>149</v>
      </c>
    </row>
    <row r="80" spans="2:62" s="463" customFormat="1" ht="13">
      <c r="B80" s="540"/>
      <c r="C80" s="265"/>
      <c r="D80" s="258"/>
      <c r="E80" s="258"/>
      <c r="F80" s="258"/>
      <c r="G80" s="258"/>
      <c r="H80" s="258"/>
      <c r="I80" s="258"/>
      <c r="J80" s="258"/>
      <c r="K80" s="258"/>
      <c r="L80" s="258"/>
      <c r="M80" s="258"/>
      <c r="N80" s="260"/>
      <c r="O80" s="265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60"/>
      <c r="AA80" s="265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60"/>
      <c r="AM80" s="265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60"/>
      <c r="AY80" s="265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  <c r="BJ80" s="258"/>
    </row>
    <row r="81" spans="1:62" s="463" customFormat="1" ht="13">
      <c r="B81" s="542"/>
      <c r="C81" s="265"/>
      <c r="D81" s="258"/>
      <c r="E81" s="258"/>
      <c r="F81" s="258"/>
      <c r="G81" s="258"/>
      <c r="H81" s="258"/>
      <c r="I81" s="258"/>
      <c r="J81" s="258"/>
      <c r="K81" s="258"/>
      <c r="L81" s="258"/>
      <c r="M81" s="258"/>
      <c r="N81" s="260"/>
      <c r="O81" s="265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60"/>
      <c r="AA81" s="265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60"/>
      <c r="AM81" s="265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60"/>
      <c r="AY81" s="265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  <c r="BJ81" s="258"/>
    </row>
    <row r="82" spans="1:62" s="463" customFormat="1" ht="13">
      <c r="B82" s="540"/>
      <c r="C82" s="265"/>
      <c r="D82" s="258"/>
      <c r="E82" s="258"/>
      <c r="F82" s="258"/>
      <c r="G82" s="258"/>
      <c r="H82" s="258"/>
      <c r="I82" s="258"/>
      <c r="J82" s="258"/>
      <c r="K82" s="258"/>
      <c r="L82" s="258"/>
      <c r="M82" s="258"/>
      <c r="N82" s="260"/>
      <c r="O82" s="265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60"/>
      <c r="AA82" s="265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60"/>
      <c r="AM82" s="265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60"/>
      <c r="AY82" s="265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  <c r="BJ82" s="258"/>
    </row>
    <row r="83" spans="1:62" s="463" customFormat="1" ht="13">
      <c r="B83" s="532" t="s">
        <v>312</v>
      </c>
      <c r="C83" s="529">
        <f>C$60</f>
        <v>43831</v>
      </c>
      <c r="D83" s="530">
        <f t="shared" ref="D83:BJ83" si="3">D$60</f>
        <v>43862</v>
      </c>
      <c r="E83" s="530">
        <f t="shared" si="3"/>
        <v>43891</v>
      </c>
      <c r="F83" s="530">
        <f t="shared" si="3"/>
        <v>43922</v>
      </c>
      <c r="G83" s="530">
        <f t="shared" si="3"/>
        <v>43952</v>
      </c>
      <c r="H83" s="530">
        <f t="shared" si="3"/>
        <v>43983</v>
      </c>
      <c r="I83" s="530">
        <f t="shared" si="3"/>
        <v>44013</v>
      </c>
      <c r="J83" s="530">
        <f t="shared" si="3"/>
        <v>44044</v>
      </c>
      <c r="K83" s="530">
        <f t="shared" si="3"/>
        <v>44075</v>
      </c>
      <c r="L83" s="530">
        <f t="shared" si="3"/>
        <v>44105</v>
      </c>
      <c r="M83" s="530">
        <f t="shared" si="3"/>
        <v>44136</v>
      </c>
      <c r="N83" s="531">
        <f t="shared" si="3"/>
        <v>44166</v>
      </c>
      <c r="O83" s="529">
        <f t="shared" si="3"/>
        <v>44197</v>
      </c>
      <c r="P83" s="530">
        <f t="shared" si="3"/>
        <v>44228</v>
      </c>
      <c r="Q83" s="530">
        <f t="shared" si="3"/>
        <v>44256</v>
      </c>
      <c r="R83" s="530">
        <f t="shared" si="3"/>
        <v>44287</v>
      </c>
      <c r="S83" s="530">
        <f t="shared" si="3"/>
        <v>44317</v>
      </c>
      <c r="T83" s="530">
        <f t="shared" si="3"/>
        <v>44348</v>
      </c>
      <c r="U83" s="530">
        <f t="shared" si="3"/>
        <v>44378</v>
      </c>
      <c r="V83" s="530">
        <f t="shared" si="3"/>
        <v>44409</v>
      </c>
      <c r="W83" s="530">
        <f t="shared" si="3"/>
        <v>44440</v>
      </c>
      <c r="X83" s="530">
        <f t="shared" si="3"/>
        <v>44470</v>
      </c>
      <c r="Y83" s="530">
        <f t="shared" si="3"/>
        <v>44501</v>
      </c>
      <c r="Z83" s="531">
        <f t="shared" si="3"/>
        <v>44531</v>
      </c>
      <c r="AA83" s="529">
        <f t="shared" si="3"/>
        <v>44562</v>
      </c>
      <c r="AB83" s="530">
        <f t="shared" si="3"/>
        <v>44593</v>
      </c>
      <c r="AC83" s="530">
        <f t="shared" si="3"/>
        <v>44621</v>
      </c>
      <c r="AD83" s="530">
        <f t="shared" si="3"/>
        <v>44652</v>
      </c>
      <c r="AE83" s="530">
        <f t="shared" si="3"/>
        <v>44682</v>
      </c>
      <c r="AF83" s="530">
        <f t="shared" si="3"/>
        <v>44713</v>
      </c>
      <c r="AG83" s="530">
        <f t="shared" si="3"/>
        <v>44743</v>
      </c>
      <c r="AH83" s="530">
        <f t="shared" si="3"/>
        <v>44774</v>
      </c>
      <c r="AI83" s="530">
        <f t="shared" si="3"/>
        <v>44805</v>
      </c>
      <c r="AJ83" s="530">
        <f t="shared" si="3"/>
        <v>44835</v>
      </c>
      <c r="AK83" s="530">
        <f t="shared" si="3"/>
        <v>44866</v>
      </c>
      <c r="AL83" s="531">
        <f t="shared" si="3"/>
        <v>44896</v>
      </c>
      <c r="AM83" s="529">
        <f t="shared" si="3"/>
        <v>44927</v>
      </c>
      <c r="AN83" s="530">
        <f t="shared" si="3"/>
        <v>44958</v>
      </c>
      <c r="AO83" s="530">
        <f t="shared" si="3"/>
        <v>44986</v>
      </c>
      <c r="AP83" s="530">
        <f t="shared" si="3"/>
        <v>45017</v>
      </c>
      <c r="AQ83" s="530">
        <f t="shared" si="3"/>
        <v>45047</v>
      </c>
      <c r="AR83" s="530">
        <f t="shared" si="3"/>
        <v>45078</v>
      </c>
      <c r="AS83" s="530">
        <f t="shared" si="3"/>
        <v>45108</v>
      </c>
      <c r="AT83" s="530">
        <f t="shared" si="3"/>
        <v>45139</v>
      </c>
      <c r="AU83" s="530">
        <f t="shared" si="3"/>
        <v>45170</v>
      </c>
      <c r="AV83" s="530">
        <f t="shared" si="3"/>
        <v>45200</v>
      </c>
      <c r="AW83" s="530">
        <f t="shared" si="3"/>
        <v>45231</v>
      </c>
      <c r="AX83" s="531">
        <f t="shared" si="3"/>
        <v>45261</v>
      </c>
      <c r="AY83" s="529">
        <f t="shared" si="3"/>
        <v>45292</v>
      </c>
      <c r="AZ83" s="530">
        <f t="shared" si="3"/>
        <v>45323</v>
      </c>
      <c r="BA83" s="530">
        <f t="shared" si="3"/>
        <v>45352</v>
      </c>
      <c r="BB83" s="530">
        <f t="shared" si="3"/>
        <v>45383</v>
      </c>
      <c r="BC83" s="530">
        <f t="shared" si="3"/>
        <v>45413</v>
      </c>
      <c r="BD83" s="530">
        <f t="shared" si="3"/>
        <v>45444</v>
      </c>
      <c r="BE83" s="530">
        <f t="shared" si="3"/>
        <v>45474</v>
      </c>
      <c r="BF83" s="530">
        <f t="shared" si="3"/>
        <v>45505</v>
      </c>
      <c r="BG83" s="530">
        <f t="shared" si="3"/>
        <v>45536</v>
      </c>
      <c r="BH83" s="530">
        <f t="shared" si="3"/>
        <v>45566</v>
      </c>
      <c r="BI83" s="530">
        <f t="shared" si="3"/>
        <v>45597</v>
      </c>
      <c r="BJ83" s="530">
        <f t="shared" si="3"/>
        <v>45627</v>
      </c>
    </row>
    <row r="84" spans="1:62" s="463" customFormat="1" ht="13">
      <c r="B84" s="547" t="s">
        <v>160</v>
      </c>
      <c r="C84" s="548">
        <f>Model!AI142</f>
        <v>-128479.66666666669</v>
      </c>
      <c r="D84" s="548">
        <f>Model!AJ142</f>
        <v>-107663.06666666668</v>
      </c>
      <c r="E84" s="548">
        <f>Model!AK142</f>
        <v>-91008.786666666681</v>
      </c>
      <c r="F84" s="548">
        <f>Model!AL142</f>
        <v>-77684.362666666697</v>
      </c>
      <c r="G84" s="548">
        <f>Model!AM142</f>
        <v>-67023.823466666683</v>
      </c>
      <c r="H84" s="548">
        <f>Model!AN142</f>
        <v>-58494.392106666652</v>
      </c>
      <c r="I84" s="548">
        <f>Model!AO142</f>
        <v>-51669.847018666682</v>
      </c>
      <c r="J84" s="548">
        <f>Model!AP142</f>
        <v>-103167.54428160004</v>
      </c>
      <c r="K84" s="548">
        <f>Model!AQ142</f>
        <v>-132089.70209194667</v>
      </c>
      <c r="L84" s="548">
        <f>Model!AR142</f>
        <v>-159593.09500689068</v>
      </c>
      <c r="M84" s="548">
        <f>Model!AS142</f>
        <v>-174586.47600551252</v>
      </c>
      <c r="N84" s="548">
        <f>Model!AT142</f>
        <v>-249301.01413774333</v>
      </c>
      <c r="O84" s="549">
        <f>Model!AU142</f>
        <v>-183907.22179088875</v>
      </c>
      <c r="P84" s="548">
        <f>Model!AV142</f>
        <v>-194497.44409937761</v>
      </c>
      <c r="Q84" s="548">
        <f>Model!AW142</f>
        <v>-188095.2886128354</v>
      </c>
      <c r="R84" s="548">
        <f>Model!AX142</f>
        <v>-182431.56422360166</v>
      </c>
      <c r="S84" s="548">
        <f>Model!AY142</f>
        <v>-205842.25137888134</v>
      </c>
      <c r="T84" s="548">
        <f>Model!AZ142</f>
        <v>-279634.80110310501</v>
      </c>
      <c r="U84" s="548">
        <f>Model!BA142</f>
        <v>-271021.17421581736</v>
      </c>
      <c r="V84" s="548">
        <f>Model!BB142</f>
        <v>-264129.27270598715</v>
      </c>
      <c r="W84" s="548">
        <f>Model!BC142</f>
        <v>-258614.75149812299</v>
      </c>
      <c r="X84" s="548">
        <f>Model!BD142</f>
        <v>-254202.13453183166</v>
      </c>
      <c r="Y84" s="548">
        <f>Model!BE142</f>
        <v>-287537.70762546547</v>
      </c>
      <c r="Z84" s="550">
        <f>Model!BF142</f>
        <v>-619643.49943370558</v>
      </c>
      <c r="AA84" s="549">
        <f>Model!BG142</f>
        <v>-244877.26026421291</v>
      </c>
      <c r="AB84" s="548">
        <f>Model!BH142</f>
        <v>-220963.25773517974</v>
      </c>
      <c r="AC84" s="548">
        <f>Model!BI142</f>
        <v>-237552.4557119534</v>
      </c>
      <c r="AD84" s="548">
        <f>Model!BJ142</f>
        <v>-229665.65409337217</v>
      </c>
      <c r="AE84" s="548">
        <f>Model!BK142</f>
        <v>-227477.4127985072</v>
      </c>
      <c r="AF84" s="548">
        <f>Model!BL142</f>
        <v>-265731.35309594858</v>
      </c>
      <c r="AG84" s="548">
        <f>Model!BM142</f>
        <v>-287548.63866723492</v>
      </c>
      <c r="AH84" s="548">
        <f>Model!BN142</f>
        <v>-296483.98712426412</v>
      </c>
      <c r="AI84" s="548">
        <f>Model!BO142</f>
        <v>-335614.13255655416</v>
      </c>
      <c r="AJ84" s="548">
        <f>Model!BP142</f>
        <v>-366692.58223571931</v>
      </c>
      <c r="AK84" s="548">
        <f>Model!BQ142</f>
        <v>-443846.34197905182</v>
      </c>
      <c r="AL84" s="550">
        <f>Model!BR142</f>
        <v>-1084941.7364403843</v>
      </c>
      <c r="AM84" s="549">
        <f>Model!BS142</f>
        <v>-473534.88179711439</v>
      </c>
      <c r="AN84" s="548">
        <f>Model!BT142</f>
        <v>-307592.83875051187</v>
      </c>
      <c r="AO84" s="548">
        <f>Model!BU142</f>
        <v>-218517.52164656325</v>
      </c>
      <c r="AP84" s="548">
        <f>Model!BV142</f>
        <v>-157695.94796340461</v>
      </c>
      <c r="AQ84" s="548">
        <f>Model!BW142</f>
        <v>-108166.84901687782</v>
      </c>
      <c r="AR84" s="548">
        <f>Model!BX142</f>
        <v>-76720.145859655997</v>
      </c>
      <c r="AS84" s="548">
        <f>Model!BY142</f>
        <v>-225020.87933387858</v>
      </c>
      <c r="AT84" s="548">
        <f>Model!BZ142</f>
        <v>-261162.37277992326</v>
      </c>
      <c r="AU84" s="548">
        <f>Model!CA142</f>
        <v>-337843.61287009215</v>
      </c>
      <c r="AV84" s="548">
        <f>Model!CB142</f>
        <v>-421931.40227556101</v>
      </c>
      <c r="AW84" s="548">
        <f>Model!CC142</f>
        <v>-529605.9991332693</v>
      </c>
      <c r="AX84" s="550">
        <f>Model!CD142</f>
        <v>-1758618.6299527702</v>
      </c>
      <c r="AY84" s="549">
        <f>Model!CE142</f>
        <v>-779207.61650381517</v>
      </c>
      <c r="AZ84" s="548">
        <f>Model!CF142</f>
        <v>-589186.52973146271</v>
      </c>
      <c r="BA84" s="548">
        <f>Model!CG142</f>
        <v>-455382.79780691385</v>
      </c>
      <c r="BB84" s="548">
        <f>Model!CH142</f>
        <v>-379906.31136060751</v>
      </c>
      <c r="BC84" s="548">
        <f>Model!CI142</f>
        <v>-360621.42545689596</v>
      </c>
      <c r="BD84" s="548">
        <f>Model!CJ142</f>
        <v>-372614.05499526195</v>
      </c>
      <c r="BE84" s="548">
        <f>Model!CK142</f>
        <v>-371573.22827928618</v>
      </c>
      <c r="BF84" s="548">
        <f>Model!CL142</f>
        <v>-402307.06599983945</v>
      </c>
      <c r="BG84" s="548">
        <f>Model!CM142</f>
        <v>-447777.9459896147</v>
      </c>
      <c r="BH84" s="548">
        <f>Model!CN142</f>
        <v>-527745.18299476861</v>
      </c>
      <c r="BI84" s="548">
        <f>Model!CO142</f>
        <v>-489351.68811889179</v>
      </c>
      <c r="BJ84" s="548">
        <f>Model!CP142</f>
        <v>-2879644.2824688572</v>
      </c>
    </row>
    <row r="85" spans="1:62" s="463" customFormat="1" ht="13">
      <c r="B85" s="547" t="s">
        <v>161</v>
      </c>
      <c r="C85" s="548">
        <f>Model!AI144</f>
        <v>1072928.3333333333</v>
      </c>
      <c r="D85" s="548">
        <f>Model!AJ144</f>
        <v>965265.2666666666</v>
      </c>
      <c r="E85" s="548">
        <f>Model!AK144</f>
        <v>874256.48</v>
      </c>
      <c r="F85" s="548">
        <f>Model!AL144</f>
        <v>796572.11733333324</v>
      </c>
      <c r="G85" s="548">
        <f>Model!AM144</f>
        <v>729548.2938666665</v>
      </c>
      <c r="H85" s="548">
        <f>Model!AN144</f>
        <v>671053.9017599998</v>
      </c>
      <c r="I85" s="548">
        <f>Model!AO144</f>
        <v>619384.05474133312</v>
      </c>
      <c r="J85" s="548">
        <f>Model!AP144</f>
        <v>516216.51045973308</v>
      </c>
      <c r="K85" s="548">
        <f>Model!AQ144</f>
        <v>384126.80836778641</v>
      </c>
      <c r="L85" s="548">
        <f>Model!AR144</f>
        <v>224533.71336089572</v>
      </c>
      <c r="M85" s="548">
        <f>Model!AS144</f>
        <v>49947.2373553832</v>
      </c>
      <c r="N85" s="548">
        <f>Model!AT144</f>
        <v>3800646.2232176401</v>
      </c>
      <c r="O85" s="549">
        <f>Model!AU144</f>
        <v>3616739.0014267513</v>
      </c>
      <c r="P85" s="548">
        <f>Model!AV144</f>
        <v>3422241.5573273739</v>
      </c>
      <c r="Q85" s="548">
        <f>Model!AW144</f>
        <v>3234146.2687145383</v>
      </c>
      <c r="R85" s="548">
        <f>Model!AX144</f>
        <v>3051714.7044909368</v>
      </c>
      <c r="S85" s="548">
        <f>Model!AY144</f>
        <v>2845872.4531120555</v>
      </c>
      <c r="T85" s="548">
        <f>Model!AZ144</f>
        <v>2566237.6520089507</v>
      </c>
      <c r="U85" s="548">
        <f>Model!BA144</f>
        <v>2295216.4777931334</v>
      </c>
      <c r="V85" s="548">
        <f>Model!BB144</f>
        <v>2031087.2050871463</v>
      </c>
      <c r="W85" s="548">
        <f>Model!BC144</f>
        <v>1772472.4535890233</v>
      </c>
      <c r="X85" s="548">
        <f>Model!BD144</f>
        <v>1518270.3190571917</v>
      </c>
      <c r="Y85" s="548">
        <f>Model!BE144</f>
        <v>11230732.611431725</v>
      </c>
      <c r="Z85" s="550">
        <f>Model!BF144</f>
        <v>10611089.11199802</v>
      </c>
      <c r="AA85" s="549">
        <f>Model!BG144</f>
        <v>10366211.851733807</v>
      </c>
      <c r="AB85" s="548">
        <f>Model!BH144</f>
        <v>10145248.593998628</v>
      </c>
      <c r="AC85" s="548">
        <f>Model!BI144</f>
        <v>9907696.1382866744</v>
      </c>
      <c r="AD85" s="548">
        <f>Model!BJ144</f>
        <v>9678030.4841933027</v>
      </c>
      <c r="AE85" s="548">
        <f>Model!BK144</f>
        <v>9450553.0713947956</v>
      </c>
      <c r="AF85" s="548">
        <f>Model!BL144</f>
        <v>9184821.7182988469</v>
      </c>
      <c r="AG85" s="548">
        <f>Model!BM144</f>
        <v>8897273.0796316117</v>
      </c>
      <c r="AH85" s="548">
        <f>Model!BN144</f>
        <v>8600789.0925073475</v>
      </c>
      <c r="AI85" s="548">
        <f>Model!BO144</f>
        <v>8265174.9599507935</v>
      </c>
      <c r="AJ85" s="548">
        <f>Model!BP144</f>
        <v>7898482.3777150745</v>
      </c>
      <c r="AK85" s="548">
        <f>Model!BQ144</f>
        <v>7454636.0357360225</v>
      </c>
      <c r="AL85" s="550">
        <f>Model!BR144</f>
        <v>6369694.2992956378</v>
      </c>
      <c r="AM85" s="549">
        <f>Model!BS144</f>
        <v>5896159.4174985234</v>
      </c>
      <c r="AN85" s="548">
        <f>Model!BT144</f>
        <v>5588566.578748012</v>
      </c>
      <c r="AO85" s="548">
        <f>Model!BU144</f>
        <v>5370049.057101449</v>
      </c>
      <c r="AP85" s="548">
        <f>Model!BV144</f>
        <v>25212353.109138045</v>
      </c>
      <c r="AQ85" s="548">
        <f>Model!BW144</f>
        <v>25104186.260121167</v>
      </c>
      <c r="AR85" s="548">
        <f>Model!BX144</f>
        <v>25027466.114261512</v>
      </c>
      <c r="AS85" s="548">
        <f>Model!BY144</f>
        <v>24802445.234927632</v>
      </c>
      <c r="AT85" s="548">
        <f>Model!BZ144</f>
        <v>24541282.862147707</v>
      </c>
      <c r="AU85" s="548">
        <f>Model!CA144</f>
        <v>24203439.249277614</v>
      </c>
      <c r="AV85" s="548">
        <f>Model!CB144</f>
        <v>23781507.847002052</v>
      </c>
      <c r="AW85" s="548">
        <f>Model!CC144</f>
        <v>23251901.847868782</v>
      </c>
      <c r="AX85" s="550">
        <f>Model!CD144</f>
        <v>21493283.217916012</v>
      </c>
      <c r="AY85" s="549">
        <f>Model!CE144</f>
        <v>20714075.601412196</v>
      </c>
      <c r="AZ85" s="548">
        <f>Model!CF144</f>
        <v>20124889.071680732</v>
      </c>
      <c r="BA85" s="548">
        <f>Model!CG144</f>
        <v>19669506.273873817</v>
      </c>
      <c r="BB85" s="548">
        <f>Model!CH144</f>
        <v>19289599.962513208</v>
      </c>
      <c r="BC85" s="548">
        <f>Model!CI144</f>
        <v>18928978.537056312</v>
      </c>
      <c r="BD85" s="548">
        <f>Model!CJ144</f>
        <v>18556364.482061051</v>
      </c>
      <c r="BE85" s="548">
        <f>Model!CK144</f>
        <v>38184791.253781766</v>
      </c>
      <c r="BF85" s="548">
        <f>Model!CL144</f>
        <v>37782484.18778193</v>
      </c>
      <c r="BG85" s="548">
        <f>Model!CM144</f>
        <v>37334706.241792314</v>
      </c>
      <c r="BH85" s="548">
        <f>Model!CN144</f>
        <v>36806961.058797546</v>
      </c>
      <c r="BI85" s="548">
        <f>Model!CO144</f>
        <v>36317609.370678656</v>
      </c>
      <c r="BJ85" s="548">
        <f>Model!CP144</f>
        <v>33437965.0882098</v>
      </c>
    </row>
    <row r="86" spans="1:62" s="463" customFormat="1" ht="13">
      <c r="B86" s="551"/>
      <c r="C86" s="552"/>
      <c r="D86" s="552"/>
      <c r="E86" s="552"/>
      <c r="F86" s="552"/>
      <c r="G86" s="552"/>
      <c r="H86" s="552"/>
      <c r="I86" s="552"/>
      <c r="J86" s="552"/>
      <c r="K86" s="552"/>
      <c r="L86" s="552"/>
      <c r="M86" s="552"/>
      <c r="N86" s="552"/>
      <c r="O86" s="553"/>
      <c r="P86" s="552"/>
      <c r="Q86" s="552"/>
      <c r="R86" s="552"/>
      <c r="S86" s="552"/>
      <c r="T86" s="552"/>
      <c r="U86" s="552"/>
      <c r="V86" s="552"/>
      <c r="W86" s="552"/>
      <c r="X86" s="552"/>
      <c r="Y86" s="552"/>
      <c r="Z86" s="554"/>
      <c r="AA86" s="553"/>
      <c r="AB86" s="552"/>
      <c r="AC86" s="552"/>
      <c r="AD86" s="552"/>
      <c r="AE86" s="552"/>
      <c r="AF86" s="552"/>
      <c r="AG86" s="552"/>
      <c r="AH86" s="552"/>
      <c r="AI86" s="552"/>
      <c r="AJ86" s="552"/>
      <c r="AK86" s="552"/>
      <c r="AL86" s="554"/>
      <c r="AM86" s="553"/>
      <c r="AN86" s="552"/>
      <c r="AO86" s="552"/>
      <c r="AP86" s="552"/>
      <c r="AQ86" s="552"/>
      <c r="AR86" s="552"/>
      <c r="AS86" s="552"/>
      <c r="AT86" s="552"/>
      <c r="AU86" s="552"/>
      <c r="AV86" s="552"/>
      <c r="AW86" s="552"/>
      <c r="AX86" s="554"/>
      <c r="AY86" s="553"/>
      <c r="AZ86" s="552"/>
      <c r="BA86" s="552"/>
      <c r="BB86" s="552"/>
      <c r="BC86" s="552"/>
      <c r="BD86" s="552"/>
      <c r="BE86" s="552"/>
      <c r="BF86" s="552"/>
      <c r="BG86" s="552"/>
      <c r="BH86" s="552"/>
      <c r="BI86" s="552"/>
      <c r="BJ86" s="552"/>
    </row>
    <row r="87" spans="1:62" s="463" customFormat="1" ht="13">
      <c r="A87" s="527"/>
      <c r="B87" s="555"/>
      <c r="C87" s="556"/>
      <c r="D87" s="556"/>
      <c r="E87" s="556"/>
      <c r="F87" s="556"/>
      <c r="G87" s="556"/>
      <c r="H87" s="556"/>
      <c r="I87" s="556"/>
      <c r="J87" s="556"/>
      <c r="K87" s="556"/>
      <c r="L87" s="556"/>
      <c r="M87" s="556"/>
      <c r="N87" s="557"/>
      <c r="O87" s="556"/>
      <c r="P87" s="556"/>
      <c r="Q87" s="556"/>
      <c r="R87" s="556"/>
      <c r="S87" s="556"/>
      <c r="T87" s="556"/>
      <c r="U87" s="556"/>
      <c r="V87" s="556"/>
      <c r="W87" s="556"/>
      <c r="X87" s="556"/>
      <c r="Y87" s="556"/>
      <c r="Z87" s="557"/>
      <c r="AA87" s="556"/>
      <c r="AB87" s="556"/>
      <c r="AC87" s="556"/>
      <c r="AD87" s="556"/>
      <c r="AE87" s="556"/>
      <c r="AF87" s="556"/>
      <c r="AG87" s="556"/>
      <c r="AH87" s="556"/>
      <c r="AI87" s="556"/>
      <c r="AJ87" s="556"/>
      <c r="AK87" s="556"/>
      <c r="AL87" s="557"/>
      <c r="AM87" s="556"/>
      <c r="AN87" s="556"/>
      <c r="AO87" s="556"/>
      <c r="AP87" s="556"/>
      <c r="AQ87" s="556"/>
      <c r="AR87" s="556"/>
      <c r="AS87" s="556"/>
      <c r="AT87" s="556"/>
      <c r="AU87" s="556"/>
      <c r="AV87" s="556"/>
      <c r="AW87" s="556"/>
      <c r="AX87" s="557"/>
      <c r="AY87" s="556"/>
      <c r="AZ87" s="556"/>
      <c r="BA87" s="556"/>
      <c r="BB87" s="556"/>
      <c r="BC87" s="556"/>
      <c r="BD87" s="556"/>
      <c r="BE87" s="556"/>
      <c r="BF87" s="556"/>
      <c r="BG87" s="556"/>
      <c r="BH87" s="556"/>
      <c r="BI87" s="556"/>
      <c r="BJ87" s="557"/>
    </row>
    <row r="88" spans="1:62" s="463" customFormat="1" ht="13">
      <c r="A88" s="527"/>
      <c r="B88" s="540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478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478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478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478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478"/>
    </row>
    <row r="89" spans="1:62" s="463" customFormat="1" ht="13">
      <c r="B89" s="532" t="s">
        <v>313</v>
      </c>
      <c r="C89" s="558">
        <f>Model!Q8</f>
        <v>44075</v>
      </c>
      <c r="D89" s="558">
        <f>Model!R8</f>
        <v>44531</v>
      </c>
      <c r="E89" s="558">
        <f>Model!S8</f>
        <v>44896</v>
      </c>
      <c r="F89" s="558">
        <f>Model!T8</f>
        <v>45261</v>
      </c>
      <c r="G89" s="558">
        <f>Model!U8</f>
        <v>45627</v>
      </c>
      <c r="H89" s="237"/>
      <c r="I89" s="530">
        <f t="shared" ref="I89:BJ89" si="4">I$60</f>
        <v>44013</v>
      </c>
      <c r="J89" s="530">
        <f t="shared" si="4"/>
        <v>44044</v>
      </c>
      <c r="K89" s="530">
        <f t="shared" si="4"/>
        <v>44075</v>
      </c>
      <c r="L89" s="530">
        <f t="shared" si="4"/>
        <v>44105</v>
      </c>
      <c r="M89" s="530">
        <f t="shared" si="4"/>
        <v>44136</v>
      </c>
      <c r="N89" s="530">
        <f t="shared" si="4"/>
        <v>44166</v>
      </c>
      <c r="O89" s="529">
        <f t="shared" si="4"/>
        <v>44197</v>
      </c>
      <c r="P89" s="530">
        <f t="shared" si="4"/>
        <v>44228</v>
      </c>
      <c r="Q89" s="530">
        <f t="shared" si="4"/>
        <v>44256</v>
      </c>
      <c r="R89" s="530">
        <f t="shared" si="4"/>
        <v>44287</v>
      </c>
      <c r="S89" s="530">
        <f t="shared" si="4"/>
        <v>44317</v>
      </c>
      <c r="T89" s="530">
        <f t="shared" si="4"/>
        <v>44348</v>
      </c>
      <c r="U89" s="530">
        <f t="shared" si="4"/>
        <v>44378</v>
      </c>
      <c r="V89" s="530">
        <f t="shared" si="4"/>
        <v>44409</v>
      </c>
      <c r="W89" s="530">
        <f t="shared" si="4"/>
        <v>44440</v>
      </c>
      <c r="X89" s="530">
        <f t="shared" si="4"/>
        <v>44470</v>
      </c>
      <c r="Y89" s="530">
        <f t="shared" si="4"/>
        <v>44501</v>
      </c>
      <c r="Z89" s="531">
        <f t="shared" si="4"/>
        <v>44531</v>
      </c>
      <c r="AA89" s="530">
        <f t="shared" si="4"/>
        <v>44562</v>
      </c>
      <c r="AB89" s="530">
        <f t="shared" si="4"/>
        <v>44593</v>
      </c>
      <c r="AC89" s="530">
        <f t="shared" si="4"/>
        <v>44621</v>
      </c>
      <c r="AD89" s="530">
        <f t="shared" si="4"/>
        <v>44652</v>
      </c>
      <c r="AE89" s="530">
        <f t="shared" si="4"/>
        <v>44682</v>
      </c>
      <c r="AF89" s="530">
        <f t="shared" si="4"/>
        <v>44713</v>
      </c>
      <c r="AG89" s="530">
        <f t="shared" si="4"/>
        <v>44743</v>
      </c>
      <c r="AH89" s="530">
        <f t="shared" si="4"/>
        <v>44774</v>
      </c>
      <c r="AI89" s="530">
        <f t="shared" si="4"/>
        <v>44805</v>
      </c>
      <c r="AJ89" s="530">
        <f t="shared" si="4"/>
        <v>44835</v>
      </c>
      <c r="AK89" s="530">
        <f t="shared" si="4"/>
        <v>44866</v>
      </c>
      <c r="AL89" s="530">
        <f t="shared" si="4"/>
        <v>44896</v>
      </c>
      <c r="AM89" s="529">
        <f t="shared" si="4"/>
        <v>44927</v>
      </c>
      <c r="AN89" s="530">
        <f t="shared" si="4"/>
        <v>44958</v>
      </c>
      <c r="AO89" s="530">
        <f t="shared" si="4"/>
        <v>44986</v>
      </c>
      <c r="AP89" s="530">
        <f t="shared" si="4"/>
        <v>45017</v>
      </c>
      <c r="AQ89" s="530">
        <f t="shared" si="4"/>
        <v>45047</v>
      </c>
      <c r="AR89" s="530">
        <f t="shared" si="4"/>
        <v>45078</v>
      </c>
      <c r="AS89" s="530">
        <f t="shared" si="4"/>
        <v>45108</v>
      </c>
      <c r="AT89" s="530">
        <f t="shared" si="4"/>
        <v>45139</v>
      </c>
      <c r="AU89" s="530">
        <f t="shared" si="4"/>
        <v>45170</v>
      </c>
      <c r="AV89" s="530">
        <f t="shared" si="4"/>
        <v>45200</v>
      </c>
      <c r="AW89" s="530">
        <f t="shared" si="4"/>
        <v>45231</v>
      </c>
      <c r="AX89" s="531">
        <f t="shared" si="4"/>
        <v>45261</v>
      </c>
      <c r="AY89" s="530">
        <f t="shared" si="4"/>
        <v>45292</v>
      </c>
      <c r="AZ89" s="530">
        <f t="shared" si="4"/>
        <v>45323</v>
      </c>
      <c r="BA89" s="530">
        <f t="shared" si="4"/>
        <v>45352</v>
      </c>
      <c r="BB89" s="530">
        <f t="shared" si="4"/>
        <v>45383</v>
      </c>
      <c r="BC89" s="530">
        <f t="shared" si="4"/>
        <v>45413</v>
      </c>
      <c r="BD89" s="530">
        <f t="shared" si="4"/>
        <v>45444</v>
      </c>
      <c r="BE89" s="530">
        <f t="shared" si="4"/>
        <v>45474</v>
      </c>
      <c r="BF89" s="530">
        <f t="shared" si="4"/>
        <v>45505</v>
      </c>
      <c r="BG89" s="530">
        <f t="shared" si="4"/>
        <v>45536</v>
      </c>
      <c r="BH89" s="530">
        <f t="shared" si="4"/>
        <v>45566</v>
      </c>
      <c r="BI89" s="530">
        <f t="shared" si="4"/>
        <v>45597</v>
      </c>
      <c r="BJ89" s="530">
        <f t="shared" si="4"/>
        <v>45627</v>
      </c>
    </row>
    <row r="90" spans="1:62" s="463" customFormat="1" ht="13">
      <c r="A90" s="527"/>
      <c r="B90" s="540" t="str">
        <f>Model!E91</f>
        <v>Total Payroll</v>
      </c>
      <c r="C90" s="267">
        <f>(Model!Q91)/1000</f>
        <v>882.49583333333351</v>
      </c>
      <c r="D90" s="267">
        <f>(Model!R91)/1000</f>
        <v>3836.6483333333326</v>
      </c>
      <c r="E90" s="267">
        <f>(Model!S91)/1000</f>
        <v>7442.1876266666659</v>
      </c>
      <c r="F90" s="267">
        <f>(Model!T91)/1000</f>
        <v>15031.040701066669</v>
      </c>
      <c r="G90" s="267">
        <f>(Model!U91)/1000</f>
        <v>30517.547959424002</v>
      </c>
      <c r="H90" s="237"/>
      <c r="I90" s="267">
        <f>(Model!AO91)/1000</f>
        <v>25.033333333333335</v>
      </c>
      <c r="J90" s="267">
        <f>(Model!AP91)/1000</f>
        <v>77.391666666666666</v>
      </c>
      <c r="K90" s="267">
        <f>(Model!AQ91)/1000</f>
        <v>108.38333333333334</v>
      </c>
      <c r="L90" s="267">
        <f>(Model!AR91)/1000</f>
        <v>137.08333333333334</v>
      </c>
      <c r="M90" s="267">
        <f>(Model!AS91)/1000</f>
        <v>153.72499999999999</v>
      </c>
      <c r="N90" s="267">
        <f>(Model!AT91)/1000</f>
        <v>230.67916666666667</v>
      </c>
      <c r="O90" s="559">
        <f>(Model!AU91)/1000</f>
        <v>177.68166666666667</v>
      </c>
      <c r="P90" s="267">
        <f>(Model!AV91)/1000</f>
        <v>212.24833333333331</v>
      </c>
      <c r="Q90" s="267">
        <f>(Model!AW91)/1000</f>
        <v>225.71833333333331</v>
      </c>
      <c r="R90" s="267">
        <f>(Model!AX91)/1000</f>
        <v>235.7233333333333</v>
      </c>
      <c r="S90" s="267">
        <f>(Model!AY91)/1000</f>
        <v>270.29000000000002</v>
      </c>
      <c r="T90" s="267">
        <f>(Model!AZ91)/1000</f>
        <v>330.1316666666666</v>
      </c>
      <c r="U90" s="267">
        <f>(Model!BA91)/1000</f>
        <v>330.1316666666666</v>
      </c>
      <c r="V90" s="267">
        <f>(Model!BB91)/1000</f>
        <v>330.1316666666666</v>
      </c>
      <c r="W90" s="267">
        <f>(Model!BC91)/1000</f>
        <v>330.1316666666666</v>
      </c>
      <c r="X90" s="267">
        <f>(Model!BD91)/1000</f>
        <v>330.1316666666666</v>
      </c>
      <c r="Y90" s="267">
        <f>(Model!BE91)/1000</f>
        <v>364.69833333333338</v>
      </c>
      <c r="Z90" s="560">
        <f>(Model!BF91)/1000</f>
        <v>699.63</v>
      </c>
      <c r="AA90" s="267">
        <f>(Model!BG91)/1000</f>
        <v>390.21153333333331</v>
      </c>
      <c r="AB90" s="267">
        <f>(Model!BH91)/1000</f>
        <v>409.67253333333332</v>
      </c>
      <c r="AC90" s="267">
        <f>(Model!BI91)/1000</f>
        <v>458.43273333333332</v>
      </c>
      <c r="AD90" s="267">
        <f>(Model!BJ91)/1000</f>
        <v>477.89373333333333</v>
      </c>
      <c r="AE90" s="267">
        <f>(Model!BK91)/1000</f>
        <v>497.35473333333334</v>
      </c>
      <c r="AF90" s="267">
        <f>(Model!BL91)/1000</f>
        <v>550.39906666666661</v>
      </c>
      <c r="AG90" s="267">
        <f>(Model!BM91)/1000</f>
        <v>584.50966666666659</v>
      </c>
      <c r="AH90" s="267">
        <f>(Model!BN91)/1000</f>
        <v>603.9706666666666</v>
      </c>
      <c r="AI90" s="267">
        <f>(Model!BO91)/1000</f>
        <v>648.99233333333336</v>
      </c>
      <c r="AJ90" s="267">
        <f>(Model!BP91)/1000</f>
        <v>685.245</v>
      </c>
      <c r="AK90" s="267">
        <f>(Model!BQ91)/1000</f>
        <v>744.81246666666664</v>
      </c>
      <c r="AL90" s="267">
        <f>(Model!BR91)/1000</f>
        <v>1390.6931600000003</v>
      </c>
      <c r="AM90" s="559">
        <f>(Model!BS91)/1000</f>
        <v>826.06413066666676</v>
      </c>
      <c r="AN90" s="267">
        <f>(Model!BT91)/1000</f>
        <v>836.22465066666689</v>
      </c>
      <c r="AO90" s="267">
        <f>(Model!BU91)/1000</f>
        <v>885.63471733333336</v>
      </c>
      <c r="AP90" s="267">
        <f>(Model!BV91)/1000</f>
        <v>935.04478400000005</v>
      </c>
      <c r="AQ90" s="267">
        <f>(Model!BW91)/1000</f>
        <v>974.29433066666684</v>
      </c>
      <c r="AR90" s="267">
        <f>(Model!BX91)/1000</f>
        <v>1013.5438773333335</v>
      </c>
      <c r="AS90" s="267">
        <f>(Model!BY91)/1000</f>
        <v>1153.1249440000001</v>
      </c>
      <c r="AT90" s="267">
        <f>(Model!BZ91)/1000</f>
        <v>1231.6240373333337</v>
      </c>
      <c r="AU90" s="267">
        <f>(Model!CA91)/1000</f>
        <v>1339.1046906666668</v>
      </c>
      <c r="AV90" s="267">
        <f>(Model!CB91)/1000</f>
        <v>1446.5853440000001</v>
      </c>
      <c r="AW90" s="267">
        <f>(Model!CC91)/1000</f>
        <v>1570.5775653333335</v>
      </c>
      <c r="AX90" s="560">
        <f>(Model!CD91)/1000</f>
        <v>2819.2176290666675</v>
      </c>
      <c r="AY90" s="267">
        <f>(Model!CE91)/1000</f>
        <v>1825.5650606933336</v>
      </c>
      <c r="AZ90" s="267">
        <f>(Model!CF91)/1000</f>
        <v>1911.2974148266665</v>
      </c>
      <c r="BA90" s="267">
        <f>(Model!CG91)/1000</f>
        <v>1997.0297689600002</v>
      </c>
      <c r="BB90" s="267">
        <f>(Model!CH91)/1000</f>
        <v>2094.6154846933337</v>
      </c>
      <c r="BC90" s="267">
        <f>(Model!CI91)/1000</f>
        <v>2210.9136938666666</v>
      </c>
      <c r="BD90" s="267">
        <f>(Model!CJ91)/1000</f>
        <v>2329.7061328000009</v>
      </c>
      <c r="BE90" s="267">
        <f>(Model!CK91)/1000</f>
        <v>2415.4384869333339</v>
      </c>
      <c r="BF90" s="267">
        <f>(Model!CL91)/1000</f>
        <v>2513.0242026666674</v>
      </c>
      <c r="BG90" s="267">
        <f>(Model!CM91)/1000</f>
        <v>2610.6099184000004</v>
      </c>
      <c r="BH90" s="267">
        <f>(Model!CN91)/1000</f>
        <v>2729.4023573333338</v>
      </c>
      <c r="BI90" s="267">
        <f>(Model!CO91)/1000</f>
        <v>2729.4023573333338</v>
      </c>
      <c r="BJ90" s="267">
        <f>(Model!CP91)/1000</f>
        <v>5150.543080917334</v>
      </c>
    </row>
    <row r="91" spans="1:62" s="463" customFormat="1" ht="13">
      <c r="A91" s="527"/>
      <c r="B91" s="540" t="str">
        <f>Model!E95</f>
        <v>Sales &amp; Marketing Programs</v>
      </c>
      <c r="C91" s="267">
        <f>(Model!Q95)/1000</f>
        <v>420</v>
      </c>
      <c r="D91" s="267">
        <f>(Model!R95)/1000</f>
        <v>840</v>
      </c>
      <c r="E91" s="267">
        <f>(Model!S95)/1000</f>
        <v>1440</v>
      </c>
      <c r="F91" s="267">
        <f>(Model!T95)/1000</f>
        <v>3360</v>
      </c>
      <c r="G91" s="267">
        <f>(Model!U95)/1000</f>
        <v>6480</v>
      </c>
      <c r="H91" s="237"/>
      <c r="I91" s="267">
        <f>(Model!AO95)/1000</f>
        <v>35</v>
      </c>
      <c r="J91" s="267">
        <f>(Model!AP95)/1000</f>
        <v>35</v>
      </c>
      <c r="K91" s="267">
        <f>(Model!AQ95)/1000</f>
        <v>35</v>
      </c>
      <c r="L91" s="267">
        <f>(Model!AR95)/1000</f>
        <v>35</v>
      </c>
      <c r="M91" s="267">
        <f>(Model!AS95)/1000</f>
        <v>35</v>
      </c>
      <c r="N91" s="267">
        <f>(Model!AT95)/1000</f>
        <v>35</v>
      </c>
      <c r="O91" s="559">
        <f>(Model!AU95)/1000</f>
        <v>70</v>
      </c>
      <c r="P91" s="267">
        <f>(Model!AV95)/1000</f>
        <v>70</v>
      </c>
      <c r="Q91" s="267">
        <f>(Model!AW95)/1000</f>
        <v>70</v>
      </c>
      <c r="R91" s="267">
        <f>(Model!AX95)/1000</f>
        <v>70</v>
      </c>
      <c r="S91" s="267">
        <f>(Model!AY95)/1000</f>
        <v>70</v>
      </c>
      <c r="T91" s="267">
        <f>(Model!AZ95)/1000</f>
        <v>70</v>
      </c>
      <c r="U91" s="267">
        <f>(Model!BA95)/1000</f>
        <v>70</v>
      </c>
      <c r="V91" s="267">
        <f>(Model!BB95)/1000</f>
        <v>70</v>
      </c>
      <c r="W91" s="267">
        <f>(Model!BC95)/1000</f>
        <v>70</v>
      </c>
      <c r="X91" s="267">
        <f>(Model!BD95)/1000</f>
        <v>70</v>
      </c>
      <c r="Y91" s="267">
        <f>(Model!BE95)/1000</f>
        <v>70</v>
      </c>
      <c r="Z91" s="560">
        <f>(Model!BF95)/1000</f>
        <v>70</v>
      </c>
      <c r="AA91" s="267">
        <f>(Model!BG95)/1000</f>
        <v>120</v>
      </c>
      <c r="AB91" s="267">
        <f>(Model!BH95)/1000</f>
        <v>120</v>
      </c>
      <c r="AC91" s="267">
        <f>(Model!BI95)/1000</f>
        <v>120</v>
      </c>
      <c r="AD91" s="267">
        <f>(Model!BJ95)/1000</f>
        <v>120</v>
      </c>
      <c r="AE91" s="267">
        <f>(Model!BK95)/1000</f>
        <v>120</v>
      </c>
      <c r="AF91" s="267">
        <f>(Model!BL95)/1000</f>
        <v>120</v>
      </c>
      <c r="AG91" s="267">
        <f>(Model!BM95)/1000</f>
        <v>120</v>
      </c>
      <c r="AH91" s="267">
        <f>(Model!BN95)/1000</f>
        <v>120</v>
      </c>
      <c r="AI91" s="267">
        <f>(Model!BO95)/1000</f>
        <v>120</v>
      </c>
      <c r="AJ91" s="267">
        <f>(Model!BP95)/1000</f>
        <v>120</v>
      </c>
      <c r="AK91" s="267">
        <f>(Model!BQ95)/1000</f>
        <v>120</v>
      </c>
      <c r="AL91" s="267">
        <f>(Model!BR95)/1000</f>
        <v>120</v>
      </c>
      <c r="AM91" s="559">
        <f>(Model!BS95)/1000</f>
        <v>280</v>
      </c>
      <c r="AN91" s="267">
        <f>(Model!BT95)/1000</f>
        <v>280</v>
      </c>
      <c r="AO91" s="267">
        <f>(Model!BU95)/1000</f>
        <v>280</v>
      </c>
      <c r="AP91" s="267">
        <f>(Model!BV95)/1000</f>
        <v>280</v>
      </c>
      <c r="AQ91" s="267">
        <f>(Model!BW95)/1000</f>
        <v>280</v>
      </c>
      <c r="AR91" s="267">
        <f>(Model!BX95)/1000</f>
        <v>280</v>
      </c>
      <c r="AS91" s="267">
        <f>(Model!BY95)/1000</f>
        <v>280</v>
      </c>
      <c r="AT91" s="267">
        <f>(Model!BZ95)/1000</f>
        <v>280</v>
      </c>
      <c r="AU91" s="267">
        <f>(Model!CA95)/1000</f>
        <v>280</v>
      </c>
      <c r="AV91" s="267">
        <f>(Model!CB95)/1000</f>
        <v>280</v>
      </c>
      <c r="AW91" s="267">
        <f>(Model!CC95)/1000</f>
        <v>280</v>
      </c>
      <c r="AX91" s="560">
        <f>(Model!CD95)/1000</f>
        <v>280</v>
      </c>
      <c r="AY91" s="267">
        <f>(Model!CE95)/1000</f>
        <v>540</v>
      </c>
      <c r="AZ91" s="267">
        <f>(Model!CF95)/1000</f>
        <v>540</v>
      </c>
      <c r="BA91" s="267">
        <f>(Model!CG95)/1000</f>
        <v>540</v>
      </c>
      <c r="BB91" s="267">
        <f>(Model!CH95)/1000</f>
        <v>540</v>
      </c>
      <c r="BC91" s="267">
        <f>(Model!CI95)/1000</f>
        <v>540</v>
      </c>
      <c r="BD91" s="267">
        <f>(Model!CJ95)/1000</f>
        <v>540</v>
      </c>
      <c r="BE91" s="267">
        <f>(Model!CK95)/1000</f>
        <v>540</v>
      </c>
      <c r="BF91" s="267">
        <f>(Model!CL95)/1000</f>
        <v>540</v>
      </c>
      <c r="BG91" s="267">
        <f>(Model!CM95)/1000</f>
        <v>540</v>
      </c>
      <c r="BH91" s="267">
        <f>(Model!CN95)/1000</f>
        <v>540</v>
      </c>
      <c r="BI91" s="267">
        <f>(Model!CO95)/1000</f>
        <v>540</v>
      </c>
      <c r="BJ91" s="267">
        <f>(Model!CP95)/1000</f>
        <v>540</v>
      </c>
    </row>
    <row r="92" spans="1:62" s="463" customFormat="1" ht="13">
      <c r="A92" s="527"/>
      <c r="B92" s="540" t="str">
        <f>Model!E96</f>
        <v>General &amp; Administrative</v>
      </c>
      <c r="C92" s="267">
        <f>(Model!Q96)/1000</f>
        <v>39</v>
      </c>
      <c r="D92" s="267">
        <f>(Model!R96)/1000</f>
        <v>165.1</v>
      </c>
      <c r="E92" s="267">
        <f>(Model!S96)/1000</f>
        <v>292.5</v>
      </c>
      <c r="F92" s="267">
        <f>(Model!T96)/1000</f>
        <v>561.6</v>
      </c>
      <c r="G92" s="267">
        <f>(Model!U96)/1000</f>
        <v>1554</v>
      </c>
      <c r="H92" s="237"/>
      <c r="I92" s="267">
        <f>(Model!AO96)/1000</f>
        <v>1.3</v>
      </c>
      <c r="J92" s="267">
        <f>(Model!AP96)/1000</f>
        <v>3.9</v>
      </c>
      <c r="K92" s="267">
        <f>(Model!AQ96)/1000</f>
        <v>5.2</v>
      </c>
      <c r="L92" s="267">
        <f>(Model!AR96)/1000</f>
        <v>6.5</v>
      </c>
      <c r="M92" s="267">
        <f>(Model!AS96)/1000</f>
        <v>7.15</v>
      </c>
      <c r="N92" s="267">
        <f>(Model!AT96)/1000</f>
        <v>7.15</v>
      </c>
      <c r="O92" s="559">
        <f>(Model!AU96)/1000</f>
        <v>7.8</v>
      </c>
      <c r="P92" s="267">
        <f>(Model!AV96)/1000</f>
        <v>9.1</v>
      </c>
      <c r="Q92" s="267">
        <f>(Model!AW96)/1000</f>
        <v>9.75</v>
      </c>
      <c r="R92" s="267">
        <f>(Model!AX96)/1000</f>
        <v>10.4</v>
      </c>
      <c r="S92" s="267">
        <f>(Model!AY96)/1000</f>
        <v>11.7</v>
      </c>
      <c r="T92" s="267">
        <f>(Model!AZ96)/1000</f>
        <v>16.25</v>
      </c>
      <c r="U92" s="267">
        <f>(Model!BA96)/1000</f>
        <v>16.25</v>
      </c>
      <c r="V92" s="267">
        <f>(Model!BB96)/1000</f>
        <v>16.25</v>
      </c>
      <c r="W92" s="267">
        <f>(Model!BC96)/1000</f>
        <v>16.25</v>
      </c>
      <c r="X92" s="267">
        <f>(Model!BD96)/1000</f>
        <v>16.25</v>
      </c>
      <c r="Y92" s="267">
        <f>(Model!BE96)/1000</f>
        <v>17.55</v>
      </c>
      <c r="Z92" s="560">
        <f>(Model!BF96)/1000</f>
        <v>17.55</v>
      </c>
      <c r="AA92" s="267">
        <f>(Model!BG96)/1000</f>
        <v>17.55</v>
      </c>
      <c r="AB92" s="267">
        <f>(Model!BH96)/1000</f>
        <v>18.2</v>
      </c>
      <c r="AC92" s="267">
        <f>(Model!BI96)/1000</f>
        <v>20.149999999999999</v>
      </c>
      <c r="AD92" s="267">
        <f>(Model!BJ96)/1000</f>
        <v>20.8</v>
      </c>
      <c r="AE92" s="267">
        <f>(Model!BK96)/1000</f>
        <v>21.45</v>
      </c>
      <c r="AF92" s="267">
        <f>(Model!BL96)/1000</f>
        <v>23.4</v>
      </c>
      <c r="AG92" s="267">
        <f>(Model!BM96)/1000</f>
        <v>24.7</v>
      </c>
      <c r="AH92" s="267">
        <f>(Model!BN96)/1000</f>
        <v>25.35</v>
      </c>
      <c r="AI92" s="267">
        <f>(Model!BO96)/1000</f>
        <v>27.3</v>
      </c>
      <c r="AJ92" s="267">
        <f>(Model!BP96)/1000</f>
        <v>28.6</v>
      </c>
      <c r="AK92" s="267">
        <f>(Model!BQ96)/1000</f>
        <v>32.5</v>
      </c>
      <c r="AL92" s="267">
        <f>(Model!BR96)/1000</f>
        <v>32.5</v>
      </c>
      <c r="AM92" s="559">
        <f>(Model!BS96)/1000</f>
        <v>32.5</v>
      </c>
      <c r="AN92" s="267">
        <f>(Model!BT96)/1000</f>
        <v>33.15</v>
      </c>
      <c r="AO92" s="267">
        <f>(Model!BU96)/1000</f>
        <v>35.1</v>
      </c>
      <c r="AP92" s="267">
        <f>(Model!BV96)/1000</f>
        <v>37.049999999999997</v>
      </c>
      <c r="AQ92" s="267">
        <f>(Model!BW96)/1000</f>
        <v>38.35</v>
      </c>
      <c r="AR92" s="267">
        <f>(Model!BX96)/1000</f>
        <v>39.65</v>
      </c>
      <c r="AS92" s="267">
        <f>(Model!BY96)/1000</f>
        <v>49.4</v>
      </c>
      <c r="AT92" s="267">
        <f>(Model!BZ96)/1000</f>
        <v>52</v>
      </c>
      <c r="AU92" s="267">
        <f>(Model!CA96)/1000</f>
        <v>55.9</v>
      </c>
      <c r="AV92" s="267">
        <f>(Model!CB96)/1000</f>
        <v>59.8</v>
      </c>
      <c r="AW92" s="267">
        <f>(Model!CC96)/1000</f>
        <v>64.349999999999994</v>
      </c>
      <c r="AX92" s="560">
        <f>(Model!CD96)/1000</f>
        <v>64.349999999999994</v>
      </c>
      <c r="AY92" s="267">
        <f>(Model!CE96)/1000</f>
        <v>104</v>
      </c>
      <c r="AZ92" s="267">
        <f>(Model!CF96)/1000</f>
        <v>108</v>
      </c>
      <c r="BA92" s="267">
        <f>(Model!CG96)/1000</f>
        <v>112</v>
      </c>
      <c r="BB92" s="267">
        <f>(Model!CH96)/1000</f>
        <v>117</v>
      </c>
      <c r="BC92" s="267">
        <f>(Model!CI96)/1000</f>
        <v>123</v>
      </c>
      <c r="BD92" s="267">
        <f>(Model!CJ96)/1000</f>
        <v>129</v>
      </c>
      <c r="BE92" s="267">
        <f>(Model!CK96)/1000</f>
        <v>133</v>
      </c>
      <c r="BF92" s="267">
        <f>(Model!CL96)/1000</f>
        <v>138</v>
      </c>
      <c r="BG92" s="267">
        <f>(Model!CM96)/1000</f>
        <v>143</v>
      </c>
      <c r="BH92" s="267">
        <f>(Model!CN96)/1000</f>
        <v>149</v>
      </c>
      <c r="BI92" s="267">
        <f>(Model!CO96)/1000</f>
        <v>149</v>
      </c>
      <c r="BJ92" s="267">
        <f>(Model!CP96)/1000</f>
        <v>149</v>
      </c>
    </row>
    <row r="93" spans="1:62" s="463" customFormat="1" ht="13">
      <c r="A93" s="527"/>
      <c r="B93" s="540" t="str">
        <f>Model!E97</f>
        <v>Legal &amp; Professional Fees</v>
      </c>
      <c r="C93" s="267">
        <f>(Model!Q97)/1000</f>
        <v>48</v>
      </c>
      <c r="D93" s="267">
        <f>(Model!R97)/1000</f>
        <v>72</v>
      </c>
      <c r="E93" s="267">
        <f>(Model!S97)/1000</f>
        <v>2.4</v>
      </c>
      <c r="F93" s="267">
        <f>(Model!T97)/1000</f>
        <v>120</v>
      </c>
      <c r="G93" s="267">
        <f>(Model!U97)/1000</f>
        <v>420</v>
      </c>
      <c r="H93" s="237"/>
      <c r="I93" s="267">
        <f>(Model!AO97)/1000</f>
        <v>4</v>
      </c>
      <c r="J93" s="267">
        <f>(Model!AP97)/1000</f>
        <v>4</v>
      </c>
      <c r="K93" s="267">
        <f>(Model!AQ97)/1000</f>
        <v>4</v>
      </c>
      <c r="L93" s="267">
        <f>(Model!AR97)/1000</f>
        <v>4</v>
      </c>
      <c r="M93" s="267">
        <f>(Model!AS97)/1000</f>
        <v>4</v>
      </c>
      <c r="N93" s="267">
        <f>(Model!AT97)/1000</f>
        <v>4</v>
      </c>
      <c r="O93" s="559">
        <f>(Model!AU97)/1000</f>
        <v>6</v>
      </c>
      <c r="P93" s="267">
        <f>(Model!AV97)/1000</f>
        <v>6</v>
      </c>
      <c r="Q93" s="267">
        <f>(Model!AW97)/1000</f>
        <v>6</v>
      </c>
      <c r="R93" s="267">
        <f>(Model!AX97)/1000</f>
        <v>6</v>
      </c>
      <c r="S93" s="267">
        <f>(Model!AY97)/1000</f>
        <v>6</v>
      </c>
      <c r="T93" s="267">
        <f>(Model!AZ97)/1000</f>
        <v>6</v>
      </c>
      <c r="U93" s="267">
        <f>(Model!BA97)/1000</f>
        <v>6</v>
      </c>
      <c r="V93" s="267">
        <f>(Model!BB97)/1000</f>
        <v>6</v>
      </c>
      <c r="W93" s="267">
        <f>(Model!BC97)/1000</f>
        <v>6</v>
      </c>
      <c r="X93" s="267">
        <f>(Model!BD97)/1000</f>
        <v>6</v>
      </c>
      <c r="Y93" s="267">
        <f>(Model!BE97)/1000</f>
        <v>6</v>
      </c>
      <c r="Z93" s="560">
        <f>(Model!BF97)/1000</f>
        <v>6</v>
      </c>
      <c r="AA93" s="267">
        <f>(Model!BG97)/1000</f>
        <v>0.2</v>
      </c>
      <c r="AB93" s="267">
        <f>(Model!BH97)/1000</f>
        <v>0.2</v>
      </c>
      <c r="AC93" s="267">
        <f>(Model!BI97)/1000</f>
        <v>0.2</v>
      </c>
      <c r="AD93" s="267">
        <f>(Model!BJ97)/1000</f>
        <v>0.2</v>
      </c>
      <c r="AE93" s="267">
        <f>(Model!BK97)/1000</f>
        <v>0.2</v>
      </c>
      <c r="AF93" s="267">
        <f>(Model!BL97)/1000</f>
        <v>0.2</v>
      </c>
      <c r="AG93" s="267">
        <f>(Model!BM97)/1000</f>
        <v>0.2</v>
      </c>
      <c r="AH93" s="267">
        <f>(Model!BN97)/1000</f>
        <v>0.2</v>
      </c>
      <c r="AI93" s="267">
        <f>(Model!BO97)/1000</f>
        <v>0.2</v>
      </c>
      <c r="AJ93" s="267">
        <f>(Model!BP97)/1000</f>
        <v>0.2</v>
      </c>
      <c r="AK93" s="267">
        <f>(Model!BQ97)/1000</f>
        <v>0.2</v>
      </c>
      <c r="AL93" s="267">
        <f>(Model!BR97)/1000</f>
        <v>0.2</v>
      </c>
      <c r="AM93" s="559">
        <f>(Model!BS97)/1000</f>
        <v>10</v>
      </c>
      <c r="AN93" s="267">
        <f>(Model!BT97)/1000</f>
        <v>10</v>
      </c>
      <c r="AO93" s="267">
        <f>(Model!BU97)/1000</f>
        <v>10</v>
      </c>
      <c r="AP93" s="267">
        <f>(Model!BV97)/1000</f>
        <v>10</v>
      </c>
      <c r="AQ93" s="267">
        <f>(Model!BW97)/1000</f>
        <v>10</v>
      </c>
      <c r="AR93" s="267">
        <f>(Model!BX97)/1000</f>
        <v>10</v>
      </c>
      <c r="AS93" s="267">
        <f>(Model!BY97)/1000</f>
        <v>10</v>
      </c>
      <c r="AT93" s="267">
        <f>(Model!BZ97)/1000</f>
        <v>10</v>
      </c>
      <c r="AU93" s="267">
        <f>(Model!CA97)/1000</f>
        <v>10</v>
      </c>
      <c r="AV93" s="267">
        <f>(Model!CB97)/1000</f>
        <v>10</v>
      </c>
      <c r="AW93" s="267">
        <f>(Model!CC97)/1000</f>
        <v>10</v>
      </c>
      <c r="AX93" s="560">
        <f>(Model!CD97)/1000</f>
        <v>10</v>
      </c>
      <c r="AY93" s="267">
        <f>(Model!CE97)/1000</f>
        <v>35</v>
      </c>
      <c r="AZ93" s="267">
        <f>(Model!CF97)/1000</f>
        <v>35</v>
      </c>
      <c r="BA93" s="267">
        <f>(Model!CG97)/1000</f>
        <v>35</v>
      </c>
      <c r="BB93" s="267">
        <f>(Model!CH97)/1000</f>
        <v>35</v>
      </c>
      <c r="BC93" s="267">
        <f>(Model!CI97)/1000</f>
        <v>35</v>
      </c>
      <c r="BD93" s="267">
        <f>(Model!CJ97)/1000</f>
        <v>35</v>
      </c>
      <c r="BE93" s="267">
        <f>(Model!CK97)/1000</f>
        <v>35</v>
      </c>
      <c r="BF93" s="267">
        <f>(Model!CL97)/1000</f>
        <v>35</v>
      </c>
      <c r="BG93" s="267">
        <f>(Model!CM97)/1000</f>
        <v>35</v>
      </c>
      <c r="BH93" s="267">
        <f>(Model!CN97)/1000</f>
        <v>35</v>
      </c>
      <c r="BI93" s="267">
        <f>(Model!CO97)/1000</f>
        <v>35</v>
      </c>
      <c r="BJ93" s="267">
        <f>(Model!CP97)/1000</f>
        <v>35</v>
      </c>
    </row>
    <row r="94" spans="1:62" s="463" customFormat="1" ht="13">
      <c r="A94" s="527"/>
      <c r="B94" s="540" t="str">
        <f>Model!E98</f>
        <v>Rent</v>
      </c>
      <c r="C94" s="267">
        <f>(Model!Q98)/1000</f>
        <v>210</v>
      </c>
      <c r="D94" s="267">
        <f>(Model!R98)/1000</f>
        <v>210</v>
      </c>
      <c r="E94" s="267">
        <f>(Model!S98)/1000</f>
        <v>210</v>
      </c>
      <c r="F94" s="267">
        <f>(Model!T98)/1000</f>
        <v>210</v>
      </c>
      <c r="G94" s="267">
        <f>(Model!U98)/1000</f>
        <v>210</v>
      </c>
      <c r="H94" s="237"/>
      <c r="I94" s="267">
        <f>(Model!AO98)/1000</f>
        <v>17.5</v>
      </c>
      <c r="J94" s="267">
        <f>(Model!AP98)/1000</f>
        <v>17.5</v>
      </c>
      <c r="K94" s="267">
        <f>(Model!AQ98)/1000</f>
        <v>17.5</v>
      </c>
      <c r="L94" s="267">
        <f>(Model!AR98)/1000</f>
        <v>17.5</v>
      </c>
      <c r="M94" s="267">
        <f>(Model!AS98)/1000</f>
        <v>17.5</v>
      </c>
      <c r="N94" s="267">
        <f>(Model!AT98)/1000</f>
        <v>17.5</v>
      </c>
      <c r="O94" s="559">
        <f>(Model!AU98)/1000</f>
        <v>17.5</v>
      </c>
      <c r="P94" s="267">
        <f>(Model!AV98)/1000</f>
        <v>17.5</v>
      </c>
      <c r="Q94" s="267">
        <f>(Model!AW98)/1000</f>
        <v>17.5</v>
      </c>
      <c r="R94" s="267">
        <f>(Model!AX98)/1000</f>
        <v>17.5</v>
      </c>
      <c r="S94" s="267">
        <f>(Model!AY98)/1000</f>
        <v>17.5</v>
      </c>
      <c r="T94" s="267">
        <f>(Model!AZ98)/1000</f>
        <v>17.5</v>
      </c>
      <c r="U94" s="267">
        <f>(Model!BA98)/1000</f>
        <v>17.5</v>
      </c>
      <c r="V94" s="267">
        <f>(Model!BB98)/1000</f>
        <v>17.5</v>
      </c>
      <c r="W94" s="267">
        <f>(Model!BC98)/1000</f>
        <v>17.5</v>
      </c>
      <c r="X94" s="267">
        <f>(Model!BD98)/1000</f>
        <v>17.5</v>
      </c>
      <c r="Y94" s="267">
        <f>(Model!BE98)/1000</f>
        <v>17.5</v>
      </c>
      <c r="Z94" s="560">
        <f>(Model!BF98)/1000</f>
        <v>17.5</v>
      </c>
      <c r="AA94" s="267">
        <f>(Model!BG98)/1000</f>
        <v>17.5</v>
      </c>
      <c r="AB94" s="267">
        <f>(Model!BH98)/1000</f>
        <v>17.5</v>
      </c>
      <c r="AC94" s="267">
        <f>(Model!BI98)/1000</f>
        <v>17.5</v>
      </c>
      <c r="AD94" s="267">
        <f>(Model!BJ98)/1000</f>
        <v>17.5</v>
      </c>
      <c r="AE94" s="267">
        <f>(Model!BK98)/1000</f>
        <v>17.5</v>
      </c>
      <c r="AF94" s="267">
        <f>(Model!BL98)/1000</f>
        <v>17.5</v>
      </c>
      <c r="AG94" s="267">
        <f>(Model!BM98)/1000</f>
        <v>17.5</v>
      </c>
      <c r="AH94" s="267">
        <f>(Model!BN98)/1000</f>
        <v>17.5</v>
      </c>
      <c r="AI94" s="267">
        <f>(Model!BO98)/1000</f>
        <v>17.5</v>
      </c>
      <c r="AJ94" s="267">
        <f>(Model!BP98)/1000</f>
        <v>17.5</v>
      </c>
      <c r="AK94" s="267">
        <f>(Model!BQ98)/1000</f>
        <v>17.5</v>
      </c>
      <c r="AL94" s="267">
        <f>(Model!BR98)/1000</f>
        <v>17.5</v>
      </c>
      <c r="AM94" s="559">
        <f>(Model!BS98)/1000</f>
        <v>17.5</v>
      </c>
      <c r="AN94" s="267">
        <f>(Model!BT98)/1000</f>
        <v>17.5</v>
      </c>
      <c r="AO94" s="267">
        <f>(Model!BU98)/1000</f>
        <v>17.5</v>
      </c>
      <c r="AP94" s="267">
        <f>(Model!BV98)/1000</f>
        <v>17.5</v>
      </c>
      <c r="AQ94" s="267">
        <f>(Model!BW98)/1000</f>
        <v>17.5</v>
      </c>
      <c r="AR94" s="267">
        <f>(Model!BX98)/1000</f>
        <v>17.5</v>
      </c>
      <c r="AS94" s="267">
        <f>(Model!BY98)/1000</f>
        <v>17.5</v>
      </c>
      <c r="AT94" s="267">
        <f>(Model!BZ98)/1000</f>
        <v>17.5</v>
      </c>
      <c r="AU94" s="267">
        <f>(Model!CA98)/1000</f>
        <v>17.5</v>
      </c>
      <c r="AV94" s="267">
        <f>(Model!CB98)/1000</f>
        <v>17.5</v>
      </c>
      <c r="AW94" s="267">
        <f>(Model!CC98)/1000</f>
        <v>17.5</v>
      </c>
      <c r="AX94" s="560">
        <f>(Model!CD98)/1000</f>
        <v>17.5</v>
      </c>
      <c r="AY94" s="267">
        <f>(Model!CE98)/1000</f>
        <v>17.5</v>
      </c>
      <c r="AZ94" s="267">
        <f>(Model!CF98)/1000</f>
        <v>17.5</v>
      </c>
      <c r="BA94" s="267">
        <f>(Model!CG98)/1000</f>
        <v>17.5</v>
      </c>
      <c r="BB94" s="267">
        <f>(Model!CH98)/1000</f>
        <v>17.5</v>
      </c>
      <c r="BC94" s="267">
        <f>(Model!CI98)/1000</f>
        <v>17.5</v>
      </c>
      <c r="BD94" s="267">
        <f>(Model!CJ98)/1000</f>
        <v>17.5</v>
      </c>
      <c r="BE94" s="267">
        <f>(Model!CK98)/1000</f>
        <v>17.5</v>
      </c>
      <c r="BF94" s="267">
        <f>(Model!CL98)/1000</f>
        <v>17.5</v>
      </c>
      <c r="BG94" s="267">
        <f>(Model!CM98)/1000</f>
        <v>17.5</v>
      </c>
      <c r="BH94" s="267">
        <f>(Model!CN98)/1000</f>
        <v>17.5</v>
      </c>
      <c r="BI94" s="267">
        <f>(Model!CO98)/1000</f>
        <v>17.5</v>
      </c>
      <c r="BJ94" s="267">
        <f>(Model!CP98)/1000</f>
        <v>17.5</v>
      </c>
    </row>
    <row r="95" spans="1:62" s="463" customFormat="1" ht="13">
      <c r="A95" s="527"/>
      <c r="B95" s="540" t="str">
        <f>Model!E99</f>
        <v>R&amp;D Expense</v>
      </c>
      <c r="C95" s="267">
        <f>(Model!Q99)/1000</f>
        <v>900</v>
      </c>
      <c r="D95" s="267">
        <f>(Model!R99)/1000</f>
        <v>900</v>
      </c>
      <c r="E95" s="267">
        <f>(Model!S99)/1000</f>
        <v>600</v>
      </c>
      <c r="F95" s="267">
        <f>(Model!T99)/1000</f>
        <v>600</v>
      </c>
      <c r="G95" s="267">
        <f>(Model!U99)/1000</f>
        <v>600</v>
      </c>
      <c r="H95" s="237"/>
      <c r="I95" s="267">
        <f>(Model!AO99)/1000</f>
        <v>75</v>
      </c>
      <c r="J95" s="267">
        <f>(Model!AP99)/1000</f>
        <v>75</v>
      </c>
      <c r="K95" s="267">
        <f>(Model!AQ99)/1000</f>
        <v>75</v>
      </c>
      <c r="L95" s="267">
        <f>(Model!AR99)/1000</f>
        <v>75</v>
      </c>
      <c r="M95" s="267">
        <f>(Model!AS99)/1000</f>
        <v>75</v>
      </c>
      <c r="N95" s="267">
        <f>(Model!AT99)/1000</f>
        <v>75</v>
      </c>
      <c r="O95" s="559">
        <f>(Model!AU99)/1000</f>
        <v>75</v>
      </c>
      <c r="P95" s="267">
        <f>(Model!AV99)/1000</f>
        <v>75</v>
      </c>
      <c r="Q95" s="267">
        <f>(Model!AW99)/1000</f>
        <v>75</v>
      </c>
      <c r="R95" s="267">
        <f>(Model!AX99)/1000</f>
        <v>75</v>
      </c>
      <c r="S95" s="267">
        <f>(Model!AY99)/1000</f>
        <v>75</v>
      </c>
      <c r="T95" s="267">
        <f>(Model!AZ99)/1000</f>
        <v>75</v>
      </c>
      <c r="U95" s="267">
        <f>(Model!BA99)/1000</f>
        <v>75</v>
      </c>
      <c r="V95" s="267">
        <f>(Model!BB99)/1000</f>
        <v>75</v>
      </c>
      <c r="W95" s="267">
        <f>(Model!BC99)/1000</f>
        <v>75</v>
      </c>
      <c r="X95" s="267">
        <f>(Model!BD99)/1000</f>
        <v>75</v>
      </c>
      <c r="Y95" s="267">
        <f>(Model!BE99)/1000</f>
        <v>75</v>
      </c>
      <c r="Z95" s="560">
        <f>(Model!BF99)/1000</f>
        <v>75</v>
      </c>
      <c r="AA95" s="267">
        <f>(Model!BG99)/1000</f>
        <v>50</v>
      </c>
      <c r="AB95" s="267">
        <f>(Model!BH99)/1000</f>
        <v>50</v>
      </c>
      <c r="AC95" s="267">
        <f>(Model!BI99)/1000</f>
        <v>50</v>
      </c>
      <c r="AD95" s="267">
        <f>(Model!BJ99)/1000</f>
        <v>50</v>
      </c>
      <c r="AE95" s="267">
        <f>(Model!BK99)/1000</f>
        <v>50</v>
      </c>
      <c r="AF95" s="267">
        <f>(Model!BL99)/1000</f>
        <v>50</v>
      </c>
      <c r="AG95" s="267">
        <f>(Model!BM99)/1000</f>
        <v>50</v>
      </c>
      <c r="AH95" s="267">
        <f>(Model!BN99)/1000</f>
        <v>50</v>
      </c>
      <c r="AI95" s="267">
        <f>(Model!BO99)/1000</f>
        <v>50</v>
      </c>
      <c r="AJ95" s="267">
        <f>(Model!BP99)/1000</f>
        <v>50</v>
      </c>
      <c r="AK95" s="267">
        <f>(Model!BQ99)/1000</f>
        <v>50</v>
      </c>
      <c r="AL95" s="267">
        <f>(Model!BR99)/1000</f>
        <v>50</v>
      </c>
      <c r="AM95" s="559">
        <f>(Model!BS99)/1000</f>
        <v>50</v>
      </c>
      <c r="AN95" s="267">
        <f>(Model!BT99)/1000</f>
        <v>50</v>
      </c>
      <c r="AO95" s="267">
        <f>(Model!BU99)/1000</f>
        <v>50</v>
      </c>
      <c r="AP95" s="267">
        <f>(Model!BV99)/1000</f>
        <v>50</v>
      </c>
      <c r="AQ95" s="267">
        <f>(Model!BW99)/1000</f>
        <v>50</v>
      </c>
      <c r="AR95" s="267">
        <f>(Model!BX99)/1000</f>
        <v>50</v>
      </c>
      <c r="AS95" s="267">
        <f>(Model!BY99)/1000</f>
        <v>50</v>
      </c>
      <c r="AT95" s="267">
        <f>(Model!BZ99)/1000</f>
        <v>50</v>
      </c>
      <c r="AU95" s="267">
        <f>(Model!CA99)/1000</f>
        <v>50</v>
      </c>
      <c r="AV95" s="267">
        <f>(Model!CB99)/1000</f>
        <v>50</v>
      </c>
      <c r="AW95" s="267">
        <f>(Model!CC99)/1000</f>
        <v>50</v>
      </c>
      <c r="AX95" s="560">
        <f>(Model!CD99)/1000</f>
        <v>50</v>
      </c>
      <c r="AY95" s="267">
        <f>(Model!CE99)/1000</f>
        <v>50</v>
      </c>
      <c r="AZ95" s="267">
        <f>(Model!CF99)/1000</f>
        <v>50</v>
      </c>
      <c r="BA95" s="267">
        <f>(Model!CG99)/1000</f>
        <v>50</v>
      </c>
      <c r="BB95" s="267">
        <f>(Model!CH99)/1000</f>
        <v>50</v>
      </c>
      <c r="BC95" s="267">
        <f>(Model!CI99)/1000</f>
        <v>50</v>
      </c>
      <c r="BD95" s="267">
        <f>(Model!CJ99)/1000</f>
        <v>50</v>
      </c>
      <c r="BE95" s="267">
        <f>(Model!CK99)/1000</f>
        <v>50</v>
      </c>
      <c r="BF95" s="267">
        <f>(Model!CL99)/1000</f>
        <v>50</v>
      </c>
      <c r="BG95" s="267">
        <f>(Model!CM99)/1000</f>
        <v>50</v>
      </c>
      <c r="BH95" s="267">
        <f>(Model!CN99)/1000</f>
        <v>50</v>
      </c>
      <c r="BI95" s="267">
        <f>(Model!CO99)/1000</f>
        <v>50</v>
      </c>
      <c r="BJ95" s="267">
        <f>(Model!CP99)/1000</f>
        <v>50</v>
      </c>
    </row>
    <row r="96" spans="1:62" s="463" customFormat="1" ht="13">
      <c r="A96" s="527"/>
      <c r="B96" s="540" t="str">
        <f>Model!E100</f>
        <v>Travel</v>
      </c>
      <c r="C96" s="267">
        <f>(Model!Q100)/1000</f>
        <v>30</v>
      </c>
      <c r="D96" s="267">
        <f>(Model!R100)/1000</f>
        <v>127</v>
      </c>
      <c r="E96" s="267">
        <f>(Model!S100)/1000</f>
        <v>225</v>
      </c>
      <c r="F96" s="267">
        <f>(Model!T100)/1000</f>
        <v>432</v>
      </c>
      <c r="G96" s="267">
        <f>(Model!U100)/1000</f>
        <v>777</v>
      </c>
      <c r="H96" s="237"/>
      <c r="I96" s="267">
        <f>(Model!AO100)/1000</f>
        <v>1</v>
      </c>
      <c r="J96" s="267">
        <f>(Model!AP100)/1000</f>
        <v>3</v>
      </c>
      <c r="K96" s="267">
        <f>(Model!AQ100)/1000</f>
        <v>4</v>
      </c>
      <c r="L96" s="267">
        <f>(Model!AR100)/1000</f>
        <v>5</v>
      </c>
      <c r="M96" s="267">
        <f>(Model!AS100)/1000</f>
        <v>5.5</v>
      </c>
      <c r="N96" s="267">
        <f>(Model!AT100)/1000</f>
        <v>5.5</v>
      </c>
      <c r="O96" s="559">
        <f>(Model!AU100)/1000</f>
        <v>6</v>
      </c>
      <c r="P96" s="267">
        <f>(Model!AV100)/1000</f>
        <v>7</v>
      </c>
      <c r="Q96" s="267">
        <f>(Model!AW100)/1000</f>
        <v>7.5</v>
      </c>
      <c r="R96" s="267">
        <f>(Model!AX100)/1000</f>
        <v>8</v>
      </c>
      <c r="S96" s="267">
        <f>(Model!AY100)/1000</f>
        <v>9</v>
      </c>
      <c r="T96" s="267">
        <f>(Model!AZ100)/1000</f>
        <v>12.5</v>
      </c>
      <c r="U96" s="267">
        <f>(Model!BA100)/1000</f>
        <v>12.5</v>
      </c>
      <c r="V96" s="267">
        <f>(Model!BB100)/1000</f>
        <v>12.5</v>
      </c>
      <c r="W96" s="267">
        <f>(Model!BC100)/1000</f>
        <v>12.5</v>
      </c>
      <c r="X96" s="267">
        <f>(Model!BD100)/1000</f>
        <v>12.5</v>
      </c>
      <c r="Y96" s="267">
        <f>(Model!BE100)/1000</f>
        <v>13.5</v>
      </c>
      <c r="Z96" s="560">
        <f>(Model!BF100)/1000</f>
        <v>13.5</v>
      </c>
      <c r="AA96" s="267">
        <f>(Model!BG100)/1000</f>
        <v>13.5</v>
      </c>
      <c r="AB96" s="267">
        <f>(Model!BH100)/1000</f>
        <v>14</v>
      </c>
      <c r="AC96" s="267">
        <f>(Model!BI100)/1000</f>
        <v>15.5</v>
      </c>
      <c r="AD96" s="267">
        <f>(Model!BJ100)/1000</f>
        <v>16</v>
      </c>
      <c r="AE96" s="267">
        <f>(Model!BK100)/1000</f>
        <v>16.5</v>
      </c>
      <c r="AF96" s="267">
        <f>(Model!BL100)/1000</f>
        <v>18</v>
      </c>
      <c r="AG96" s="267">
        <f>(Model!BM100)/1000</f>
        <v>19</v>
      </c>
      <c r="AH96" s="267">
        <f>(Model!BN100)/1000</f>
        <v>19.5</v>
      </c>
      <c r="AI96" s="267">
        <f>(Model!BO100)/1000</f>
        <v>21</v>
      </c>
      <c r="AJ96" s="267">
        <f>(Model!BP100)/1000</f>
        <v>22</v>
      </c>
      <c r="AK96" s="267">
        <f>(Model!BQ100)/1000</f>
        <v>25</v>
      </c>
      <c r="AL96" s="267">
        <f>(Model!BR100)/1000</f>
        <v>25</v>
      </c>
      <c r="AM96" s="559">
        <f>(Model!BS100)/1000</f>
        <v>25</v>
      </c>
      <c r="AN96" s="267">
        <f>(Model!BT100)/1000</f>
        <v>25.5</v>
      </c>
      <c r="AO96" s="267">
        <f>(Model!BU100)/1000</f>
        <v>27</v>
      </c>
      <c r="AP96" s="267">
        <f>(Model!BV100)/1000</f>
        <v>28.5</v>
      </c>
      <c r="AQ96" s="267">
        <f>(Model!BW100)/1000</f>
        <v>29.5</v>
      </c>
      <c r="AR96" s="267">
        <f>(Model!BX100)/1000</f>
        <v>30.5</v>
      </c>
      <c r="AS96" s="267">
        <f>(Model!BY100)/1000</f>
        <v>38</v>
      </c>
      <c r="AT96" s="267">
        <f>(Model!BZ100)/1000</f>
        <v>40</v>
      </c>
      <c r="AU96" s="267">
        <f>(Model!CA100)/1000</f>
        <v>43</v>
      </c>
      <c r="AV96" s="267">
        <f>(Model!CB100)/1000</f>
        <v>46</v>
      </c>
      <c r="AW96" s="267">
        <f>(Model!CC100)/1000</f>
        <v>49.5</v>
      </c>
      <c r="AX96" s="560">
        <f>(Model!CD100)/1000</f>
        <v>49.5</v>
      </c>
      <c r="AY96" s="267">
        <f>(Model!CE100)/1000</f>
        <v>52</v>
      </c>
      <c r="AZ96" s="267">
        <f>(Model!CF100)/1000</f>
        <v>54</v>
      </c>
      <c r="BA96" s="267">
        <f>(Model!CG100)/1000</f>
        <v>56</v>
      </c>
      <c r="BB96" s="267">
        <f>(Model!CH100)/1000</f>
        <v>58.5</v>
      </c>
      <c r="BC96" s="267">
        <f>(Model!CI100)/1000</f>
        <v>61.5</v>
      </c>
      <c r="BD96" s="267">
        <f>(Model!CJ100)/1000</f>
        <v>64.5</v>
      </c>
      <c r="BE96" s="267">
        <f>(Model!CK100)/1000</f>
        <v>66.5</v>
      </c>
      <c r="BF96" s="267">
        <f>(Model!CL100)/1000</f>
        <v>69</v>
      </c>
      <c r="BG96" s="267">
        <f>(Model!CM100)/1000</f>
        <v>71.5</v>
      </c>
      <c r="BH96" s="267">
        <f>(Model!CN100)/1000</f>
        <v>74.5</v>
      </c>
      <c r="BI96" s="267">
        <f>(Model!CO100)/1000</f>
        <v>74.5</v>
      </c>
      <c r="BJ96" s="267">
        <f>(Model!CP100)/1000</f>
        <v>74.5</v>
      </c>
    </row>
    <row r="97" spans="1:62" s="463" customFormat="1" ht="13">
      <c r="A97" s="527"/>
      <c r="B97" s="540" t="s">
        <v>314</v>
      </c>
      <c r="C97" s="561">
        <f>(Model!Q103/1000)-SUM(Graphs!C90:C96)</f>
        <v>0</v>
      </c>
      <c r="D97" s="561">
        <f>(Model!R103/1000)-SUM(Graphs!D90:D96)</f>
        <v>116.66666666666606</v>
      </c>
      <c r="E97" s="561">
        <f>(Model!S103/1000)-SUM(Graphs!E90:E96)</f>
        <v>233.33333333333576</v>
      </c>
      <c r="F97" s="561">
        <f>(Model!T103/1000)-SUM(Graphs!F90:F96)</f>
        <v>700.00000000000364</v>
      </c>
      <c r="G97" s="561">
        <f>(Model!U103/1000)-SUM(Graphs!G90:G96)</f>
        <v>1000</v>
      </c>
      <c r="H97" s="237"/>
      <c r="I97" s="561">
        <f>(Model!AO103/1000)-SUM(Graphs!I90:I96)</f>
        <v>0</v>
      </c>
      <c r="J97" s="561">
        <f>(Model!AP103/1000)-SUM(Graphs!J90:J96)</f>
        <v>0</v>
      </c>
      <c r="K97" s="561">
        <f>(Model!AQ103/1000)-SUM(Graphs!K90:K96)</f>
        <v>0</v>
      </c>
      <c r="L97" s="561">
        <f>(Model!AR103/1000)-SUM(Graphs!L90:L96)</f>
        <v>0</v>
      </c>
      <c r="M97" s="561">
        <f>(Model!AS103/1000)-SUM(Graphs!M90:M96)</f>
        <v>0</v>
      </c>
      <c r="N97" s="561">
        <f>(Model!AT103/1000)-SUM(Graphs!N90:N96)</f>
        <v>0</v>
      </c>
      <c r="O97" s="562">
        <f>(Model!AU103/1000)-SUM(Graphs!O90:O96)</f>
        <v>0</v>
      </c>
      <c r="P97" s="561">
        <f>(Model!AV103/1000)-SUM(Graphs!P90:P96)</f>
        <v>0</v>
      </c>
      <c r="Q97" s="561">
        <f>(Model!AW103/1000)-SUM(Graphs!Q90:Q96)</f>
        <v>0</v>
      </c>
      <c r="R97" s="561">
        <f>(Model!AX103/1000)-SUM(Graphs!R90:R96)</f>
        <v>0</v>
      </c>
      <c r="S97" s="561">
        <f>(Model!AY103/1000)-SUM(Graphs!S90:S96)</f>
        <v>0</v>
      </c>
      <c r="T97" s="561">
        <f>(Model!AZ103/1000)-SUM(Graphs!T90:T96)</f>
        <v>16.666666666666629</v>
      </c>
      <c r="U97" s="561">
        <f>(Model!BA103/1000)-SUM(Graphs!U90:U96)</f>
        <v>16.666666666666629</v>
      </c>
      <c r="V97" s="561">
        <f>(Model!BB103/1000)-SUM(Graphs!V90:V96)</f>
        <v>16.666666666666629</v>
      </c>
      <c r="W97" s="561">
        <f>(Model!BC103/1000)-SUM(Graphs!W90:W96)</f>
        <v>16.666666666666629</v>
      </c>
      <c r="X97" s="561">
        <f>(Model!BD103/1000)-SUM(Graphs!X90:X96)</f>
        <v>16.666666666666629</v>
      </c>
      <c r="Y97" s="561">
        <f>(Model!BE103/1000)-SUM(Graphs!Y90:Y96)</f>
        <v>16.666666666666515</v>
      </c>
      <c r="Z97" s="563">
        <f>(Model!BF103/1000)-SUM(Graphs!Z90:Z96)</f>
        <v>16.666666666666629</v>
      </c>
      <c r="AA97" s="561">
        <f>(Model!BG103/1000)-SUM(Graphs!AA90:AA96)</f>
        <v>16.666666666666629</v>
      </c>
      <c r="AB97" s="561">
        <f>(Model!BH103/1000)-SUM(Graphs!AB90:AB96)</f>
        <v>16.666666666666515</v>
      </c>
      <c r="AC97" s="561">
        <f>(Model!BI103/1000)-SUM(Graphs!AC90:AC96)</f>
        <v>16.666666666666629</v>
      </c>
      <c r="AD97" s="561">
        <f>(Model!BJ103/1000)-SUM(Graphs!AD90:AD96)</f>
        <v>16.666666666666742</v>
      </c>
      <c r="AE97" s="561">
        <f>(Model!BK103/1000)-SUM(Graphs!AE90:AE96)</f>
        <v>16.666666666666629</v>
      </c>
      <c r="AF97" s="561">
        <f>(Model!BL103/1000)-SUM(Graphs!AF90:AF96)</f>
        <v>16.666666666666629</v>
      </c>
      <c r="AG97" s="561">
        <f>(Model!BM103/1000)-SUM(Graphs!AG90:AG96)</f>
        <v>16.666666666666629</v>
      </c>
      <c r="AH97" s="561">
        <f>(Model!BN103/1000)-SUM(Graphs!AH90:AH96)</f>
        <v>16.666666666666629</v>
      </c>
      <c r="AI97" s="561">
        <f>(Model!BO103/1000)-SUM(Graphs!AI90:AI96)</f>
        <v>16.666666666666629</v>
      </c>
      <c r="AJ97" s="561">
        <f>(Model!BP103/1000)-SUM(Graphs!AJ90:AJ96)</f>
        <v>16.666666666666515</v>
      </c>
      <c r="AK97" s="561">
        <f>(Model!BQ103/1000)-SUM(Graphs!AK90:AK96)</f>
        <v>33.333333333333371</v>
      </c>
      <c r="AL97" s="561">
        <f>(Model!BR103/1000)-SUM(Graphs!AL90:AL96)</f>
        <v>33.33333333333303</v>
      </c>
      <c r="AM97" s="562">
        <f>(Model!BS103/1000)-SUM(Graphs!AM90:AM96)</f>
        <v>33.333333333333485</v>
      </c>
      <c r="AN97" s="561">
        <f>(Model!BT103/1000)-SUM(Graphs!AN90:AN96)</f>
        <v>33.33333333333303</v>
      </c>
      <c r="AO97" s="561">
        <f>(Model!BU103/1000)-SUM(Graphs!AO90:AO96)</f>
        <v>33.333333333333258</v>
      </c>
      <c r="AP97" s="561">
        <f>(Model!BV103/1000)-SUM(Graphs!AP90:AP96)</f>
        <v>33.333333333333258</v>
      </c>
      <c r="AQ97" s="561">
        <f>(Model!BW103/1000)-SUM(Graphs!AQ90:AQ96)</f>
        <v>33.333333333333485</v>
      </c>
      <c r="AR97" s="561">
        <f>(Model!BX103/1000)-SUM(Graphs!AR90:AR96)</f>
        <v>33.33333333333303</v>
      </c>
      <c r="AS97" s="561">
        <f>(Model!BY103/1000)-SUM(Graphs!AS90:AS96)</f>
        <v>83.333333333333258</v>
      </c>
      <c r="AT97" s="561">
        <f>(Model!BZ103/1000)-SUM(Graphs!AT90:AT96)</f>
        <v>83.333333333333258</v>
      </c>
      <c r="AU97" s="561">
        <f>(Model!CA103/1000)-SUM(Graphs!AU90:AU96)</f>
        <v>83.33333333333303</v>
      </c>
      <c r="AV97" s="561">
        <f>(Model!CB103/1000)-SUM(Graphs!AV90:AV96)</f>
        <v>83.333333333333258</v>
      </c>
      <c r="AW97" s="561">
        <f>(Model!CC103/1000)-SUM(Graphs!AW90:AW96)</f>
        <v>83.333333333333485</v>
      </c>
      <c r="AX97" s="563">
        <f>(Model!CD103/1000)-SUM(Graphs!AX90:AX96)</f>
        <v>83.333333333333485</v>
      </c>
      <c r="AY97" s="561">
        <f>(Model!CE103/1000)-SUM(Graphs!AY90:AY96)</f>
        <v>83.33333333333303</v>
      </c>
      <c r="AZ97" s="561">
        <f>(Model!CF103/1000)-SUM(Graphs!AZ90:AZ96)</f>
        <v>83.333333333333485</v>
      </c>
      <c r="BA97" s="561">
        <f>(Model!CG103/1000)-SUM(Graphs!BA90:BA96)</f>
        <v>83.333333333333485</v>
      </c>
      <c r="BB97" s="561">
        <f>(Model!CH103/1000)-SUM(Graphs!BB90:BB96)</f>
        <v>83.333333333333485</v>
      </c>
      <c r="BC97" s="561">
        <f>(Model!CI103/1000)-SUM(Graphs!BC90:BC96)</f>
        <v>83.333333333333485</v>
      </c>
      <c r="BD97" s="561">
        <f>(Model!CJ103/1000)-SUM(Graphs!BD90:BD96)</f>
        <v>83.333333333333485</v>
      </c>
      <c r="BE97" s="561">
        <f>(Model!CK103/1000)-SUM(Graphs!BE90:BE96)</f>
        <v>83.333333333333485</v>
      </c>
      <c r="BF97" s="561">
        <f>(Model!CL103/1000)-SUM(Graphs!BF90:BF96)</f>
        <v>83.333333333333485</v>
      </c>
      <c r="BG97" s="561">
        <f>(Model!CM103/1000)-SUM(Graphs!BG90:BG96)</f>
        <v>83.333333333333485</v>
      </c>
      <c r="BH97" s="561">
        <f>(Model!CN103/1000)-SUM(Graphs!BH90:BH96)</f>
        <v>83.333333333333485</v>
      </c>
      <c r="BI97" s="561">
        <f>(Model!CO103/1000)-SUM(Graphs!BI90:BI96)</f>
        <v>83.333333333333485</v>
      </c>
      <c r="BJ97" s="561">
        <f>(Model!CP103/1000)-SUM(Graphs!BJ90:BJ96)</f>
        <v>83.33333333333303</v>
      </c>
    </row>
    <row r="98" spans="1:62" s="463" customFormat="1" ht="13">
      <c r="A98" s="527"/>
      <c r="B98" s="540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564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461"/>
      <c r="AA98" s="237"/>
      <c r="AB98" s="237"/>
      <c r="AC98" s="237"/>
      <c r="AD98" s="237"/>
      <c r="AE98" s="237"/>
      <c r="AF98" s="237"/>
      <c r="AG98" s="237"/>
      <c r="AH98" s="237"/>
      <c r="AI98" s="237"/>
      <c r="AJ98" s="237"/>
      <c r="AK98" s="237"/>
      <c r="AL98" s="237"/>
      <c r="AM98" s="564"/>
      <c r="AN98" s="237"/>
      <c r="AO98" s="237"/>
      <c r="AP98" s="237"/>
      <c r="AQ98" s="237"/>
      <c r="AR98" s="237"/>
      <c r="AS98" s="237"/>
      <c r="AT98" s="237"/>
      <c r="AU98" s="237"/>
      <c r="AV98" s="237"/>
      <c r="AW98" s="237"/>
      <c r="AX98" s="461"/>
      <c r="AY98" s="237"/>
      <c r="AZ98" s="237"/>
      <c r="BA98" s="237"/>
      <c r="BB98" s="237"/>
      <c r="BC98" s="237"/>
      <c r="BD98" s="237"/>
      <c r="BE98" s="237"/>
      <c r="BF98" s="237"/>
      <c r="BG98" s="237"/>
      <c r="BH98" s="237"/>
      <c r="BI98" s="237"/>
      <c r="BJ98" s="237"/>
    </row>
    <row r="99" spans="1:62" s="463" customFormat="1" ht="13">
      <c r="A99" s="527"/>
      <c r="B99" s="565"/>
      <c r="C99" s="474"/>
      <c r="D99" s="474"/>
      <c r="E99" s="474"/>
      <c r="F99" s="474"/>
      <c r="G99" s="474"/>
      <c r="H99" s="474"/>
      <c r="I99" s="474"/>
      <c r="J99" s="474"/>
      <c r="K99" s="474"/>
      <c r="L99" s="474"/>
      <c r="M99" s="474"/>
      <c r="N99" s="474"/>
      <c r="O99" s="566"/>
      <c r="P99" s="474"/>
      <c r="Q99" s="474"/>
      <c r="R99" s="474"/>
      <c r="S99" s="474"/>
      <c r="T99" s="474"/>
      <c r="U99" s="474"/>
      <c r="V99" s="474"/>
      <c r="W99" s="474"/>
      <c r="X99" s="474"/>
      <c r="Y99" s="474"/>
      <c r="Z99" s="478"/>
      <c r="AA99" s="474"/>
      <c r="AB99" s="474"/>
      <c r="AC99" s="474"/>
      <c r="AD99" s="474"/>
      <c r="AE99" s="474"/>
      <c r="AF99" s="474"/>
      <c r="AG99" s="474"/>
      <c r="AH99" s="474"/>
      <c r="AI99" s="474"/>
      <c r="AJ99" s="474"/>
      <c r="AK99" s="474"/>
      <c r="AL99" s="474"/>
      <c r="AM99" s="566"/>
      <c r="AN99" s="474"/>
      <c r="AO99" s="474"/>
      <c r="AP99" s="474"/>
      <c r="AQ99" s="474"/>
      <c r="AR99" s="474"/>
      <c r="AS99" s="474"/>
      <c r="AT99" s="474"/>
      <c r="AU99" s="474"/>
      <c r="AV99" s="474"/>
      <c r="AW99" s="474"/>
      <c r="AX99" s="478"/>
      <c r="AY99" s="474"/>
      <c r="AZ99" s="474"/>
      <c r="BA99" s="474"/>
      <c r="BB99" s="474"/>
      <c r="BC99" s="474"/>
      <c r="BD99" s="474"/>
      <c r="BE99" s="474"/>
      <c r="BF99" s="474"/>
      <c r="BG99" s="474"/>
      <c r="BH99" s="474"/>
      <c r="BI99" s="474"/>
      <c r="BJ99" s="47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129"/>
  <sheetViews>
    <sheetView showGridLines="0" zoomScaleNormal="100" zoomScalePageLayoutView="120" workbookViewId="0">
      <pane xSplit="2" ySplit="3" topLeftCell="AN76" activePane="bottomRight" state="frozen"/>
      <selection pane="topRight" activeCell="C1" sqref="C1"/>
      <selection pane="bottomLeft" activeCell="A4" sqref="A4"/>
      <selection pane="bottomRight" activeCell="H69" sqref="H69"/>
    </sheetView>
  </sheetViews>
  <sheetFormatPr baseColWidth="10" defaultColWidth="10.83203125" defaultRowHeight="14"/>
  <cols>
    <col min="1" max="1" width="3.5" style="2" customWidth="1"/>
    <col min="2" max="2" width="40" style="3" customWidth="1"/>
    <col min="3" max="3" width="14.33203125" style="2" customWidth="1"/>
    <col min="4" max="9" width="11.6640625" style="2" bestFit="1" customWidth="1"/>
    <col min="10" max="81" width="10.83203125" style="2" customWidth="1"/>
    <col min="83" max="88" width="10.83203125" style="2"/>
    <col min="89" max="16384" width="10.83203125" style="1"/>
  </cols>
  <sheetData>
    <row r="1" spans="1:88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E1" s="72"/>
      <c r="CF1" s="72"/>
      <c r="CG1" s="72"/>
      <c r="CH1" s="72"/>
      <c r="CI1" s="72"/>
      <c r="CJ1" s="72"/>
    </row>
    <row r="2" spans="1:88">
      <c r="A2" s="71"/>
      <c r="B2" s="74" t="s">
        <v>148</v>
      </c>
      <c r="C2" s="72"/>
      <c r="D2" s="209" t="s">
        <v>0</v>
      </c>
      <c r="E2" s="572" t="s">
        <v>0</v>
      </c>
      <c r="F2" s="573"/>
      <c r="G2" s="573"/>
      <c r="H2" s="573"/>
      <c r="I2" s="574"/>
      <c r="J2" s="73">
        <v>1</v>
      </c>
      <c r="K2" s="73">
        <v>2</v>
      </c>
      <c r="L2" s="73">
        <v>3</v>
      </c>
      <c r="M2" s="73">
        <v>4</v>
      </c>
      <c r="N2" s="73">
        <v>5</v>
      </c>
      <c r="O2" s="73">
        <v>6</v>
      </c>
      <c r="P2" s="73">
        <v>7</v>
      </c>
      <c r="Q2" s="73">
        <v>8</v>
      </c>
      <c r="R2" s="73">
        <v>9</v>
      </c>
      <c r="S2" s="73">
        <v>10</v>
      </c>
      <c r="T2" s="73">
        <v>11</v>
      </c>
      <c r="U2" s="73">
        <v>12</v>
      </c>
      <c r="V2" s="73">
        <v>1</v>
      </c>
      <c r="W2" s="73">
        <v>2</v>
      </c>
      <c r="X2" s="73">
        <v>3</v>
      </c>
      <c r="Y2" s="73">
        <v>4</v>
      </c>
      <c r="Z2" s="73">
        <v>5</v>
      </c>
      <c r="AA2" s="73">
        <v>6</v>
      </c>
      <c r="AB2" s="73">
        <v>7</v>
      </c>
      <c r="AC2" s="73">
        <v>8</v>
      </c>
      <c r="AD2" s="73">
        <v>9</v>
      </c>
      <c r="AE2" s="73">
        <v>10</v>
      </c>
      <c r="AF2" s="73">
        <v>11</v>
      </c>
      <c r="AG2" s="73">
        <v>12</v>
      </c>
      <c r="AH2" s="73">
        <v>1</v>
      </c>
      <c r="AI2" s="73">
        <v>2</v>
      </c>
      <c r="AJ2" s="73">
        <v>3</v>
      </c>
      <c r="AK2" s="73">
        <v>4</v>
      </c>
      <c r="AL2" s="73">
        <v>5</v>
      </c>
      <c r="AM2" s="73">
        <v>6</v>
      </c>
      <c r="AN2" s="73">
        <v>7</v>
      </c>
      <c r="AO2" s="73">
        <v>8</v>
      </c>
      <c r="AP2" s="73">
        <v>9</v>
      </c>
      <c r="AQ2" s="73">
        <v>10</v>
      </c>
      <c r="AR2" s="73">
        <v>11</v>
      </c>
      <c r="AS2" s="73">
        <v>12</v>
      </c>
      <c r="AT2" s="73">
        <v>1</v>
      </c>
      <c r="AU2" s="73">
        <v>2</v>
      </c>
      <c r="AV2" s="73">
        <v>3</v>
      </c>
      <c r="AW2" s="73">
        <v>4</v>
      </c>
      <c r="AX2" s="73">
        <v>5</v>
      </c>
      <c r="AY2" s="73">
        <v>6</v>
      </c>
      <c r="AZ2" s="73">
        <v>7</v>
      </c>
      <c r="BA2" s="73">
        <v>8</v>
      </c>
      <c r="BB2" s="73">
        <v>9</v>
      </c>
      <c r="BC2" s="73">
        <v>10</v>
      </c>
      <c r="BD2" s="73">
        <v>11</v>
      </c>
      <c r="BE2" s="73">
        <v>12</v>
      </c>
      <c r="BF2" s="73">
        <v>1</v>
      </c>
      <c r="BG2" s="73">
        <v>2</v>
      </c>
      <c r="BH2" s="73">
        <v>3</v>
      </c>
      <c r="BI2" s="73">
        <v>4</v>
      </c>
      <c r="BJ2" s="73">
        <v>5</v>
      </c>
      <c r="BK2" s="73">
        <v>6</v>
      </c>
      <c r="BL2" s="73">
        <v>7</v>
      </c>
      <c r="BM2" s="73">
        <v>8</v>
      </c>
      <c r="BN2" s="73">
        <v>9</v>
      </c>
      <c r="BO2" s="73">
        <v>10</v>
      </c>
      <c r="BP2" s="73">
        <v>11</v>
      </c>
      <c r="BQ2" s="73">
        <v>12</v>
      </c>
      <c r="BR2" s="73">
        <v>1</v>
      </c>
      <c r="BS2" s="73">
        <v>2</v>
      </c>
      <c r="BT2" s="73">
        <v>3</v>
      </c>
      <c r="BU2" s="73">
        <v>4</v>
      </c>
      <c r="BV2" s="73">
        <v>5</v>
      </c>
      <c r="BW2" s="73">
        <v>6</v>
      </c>
      <c r="BX2" s="73">
        <v>7</v>
      </c>
      <c r="BY2" s="73">
        <v>8</v>
      </c>
      <c r="BZ2" s="73">
        <v>9</v>
      </c>
      <c r="CA2" s="73">
        <v>10</v>
      </c>
      <c r="CB2" s="73">
        <v>11</v>
      </c>
      <c r="CC2" s="73">
        <v>12</v>
      </c>
      <c r="CE2" s="575" t="s">
        <v>168</v>
      </c>
      <c r="CF2" s="575"/>
      <c r="CG2" s="575"/>
      <c r="CH2" s="575"/>
      <c r="CI2" s="575"/>
      <c r="CJ2" s="575"/>
    </row>
    <row r="3" spans="1:88">
      <c r="A3" s="71"/>
      <c r="B3" s="70"/>
      <c r="C3" s="209" t="s">
        <v>22</v>
      </c>
      <c r="D3" s="208" t="s">
        <v>162</v>
      </c>
      <c r="E3" s="66" t="s">
        <v>163</v>
      </c>
      <c r="F3" s="66" t="s">
        <v>164</v>
      </c>
      <c r="G3" s="66" t="s">
        <v>165</v>
      </c>
      <c r="H3" s="66" t="s">
        <v>166</v>
      </c>
      <c r="I3" s="66" t="s">
        <v>167</v>
      </c>
      <c r="J3" s="69">
        <v>42736</v>
      </c>
      <c r="K3" s="68">
        <v>42767</v>
      </c>
      <c r="L3" s="68">
        <v>42795</v>
      </c>
      <c r="M3" s="68">
        <v>42826</v>
      </c>
      <c r="N3" s="68">
        <v>42856</v>
      </c>
      <c r="O3" s="68">
        <v>42887</v>
      </c>
      <c r="P3" s="68">
        <v>42917</v>
      </c>
      <c r="Q3" s="68">
        <v>42948</v>
      </c>
      <c r="R3" s="68">
        <v>42979</v>
      </c>
      <c r="S3" s="68">
        <v>43009</v>
      </c>
      <c r="T3" s="68">
        <v>43040</v>
      </c>
      <c r="U3" s="125">
        <v>43070</v>
      </c>
      <c r="V3" s="78">
        <v>43101</v>
      </c>
      <c r="W3" s="79">
        <v>43132</v>
      </c>
      <c r="X3" s="79">
        <v>43160</v>
      </c>
      <c r="Y3" s="79">
        <v>43191</v>
      </c>
      <c r="Z3" s="79">
        <v>43221</v>
      </c>
      <c r="AA3" s="79">
        <v>43252</v>
      </c>
      <c r="AB3" s="79">
        <v>43282</v>
      </c>
      <c r="AC3" s="79">
        <v>43313</v>
      </c>
      <c r="AD3" s="79">
        <v>43344</v>
      </c>
      <c r="AE3" s="79">
        <v>43374</v>
      </c>
      <c r="AF3" s="79">
        <v>43405</v>
      </c>
      <c r="AG3" s="126">
        <v>43435</v>
      </c>
      <c r="AH3" s="75">
        <v>43466</v>
      </c>
      <c r="AI3" s="76">
        <v>43497</v>
      </c>
      <c r="AJ3" s="76">
        <v>43525</v>
      </c>
      <c r="AK3" s="76">
        <v>43556</v>
      </c>
      <c r="AL3" s="76">
        <v>43586</v>
      </c>
      <c r="AM3" s="76">
        <v>43617</v>
      </c>
      <c r="AN3" s="76">
        <v>43647</v>
      </c>
      <c r="AO3" s="76">
        <v>43678</v>
      </c>
      <c r="AP3" s="76">
        <v>43709</v>
      </c>
      <c r="AQ3" s="76">
        <v>43739</v>
      </c>
      <c r="AR3" s="76">
        <v>43770</v>
      </c>
      <c r="AS3" s="76">
        <v>43800</v>
      </c>
      <c r="AT3" s="81">
        <v>43831</v>
      </c>
      <c r="AU3" s="82">
        <v>43862</v>
      </c>
      <c r="AV3" s="82">
        <v>43891</v>
      </c>
      <c r="AW3" s="82">
        <v>43922</v>
      </c>
      <c r="AX3" s="82">
        <v>43952</v>
      </c>
      <c r="AY3" s="82">
        <v>43983</v>
      </c>
      <c r="AZ3" s="82">
        <v>44013</v>
      </c>
      <c r="BA3" s="82">
        <v>44044</v>
      </c>
      <c r="BB3" s="82">
        <v>44075</v>
      </c>
      <c r="BC3" s="82">
        <v>44105</v>
      </c>
      <c r="BD3" s="82">
        <v>44136</v>
      </c>
      <c r="BE3" s="82">
        <v>44166</v>
      </c>
      <c r="BF3" s="156">
        <v>44197</v>
      </c>
      <c r="BG3" s="157">
        <v>44228</v>
      </c>
      <c r="BH3" s="157">
        <v>44256</v>
      </c>
      <c r="BI3" s="157">
        <v>44287</v>
      </c>
      <c r="BJ3" s="157">
        <v>44317</v>
      </c>
      <c r="BK3" s="157">
        <v>44348</v>
      </c>
      <c r="BL3" s="157">
        <v>44378</v>
      </c>
      <c r="BM3" s="157">
        <v>44409</v>
      </c>
      <c r="BN3" s="157">
        <v>44440</v>
      </c>
      <c r="BO3" s="157">
        <v>44470</v>
      </c>
      <c r="BP3" s="157">
        <v>44501</v>
      </c>
      <c r="BQ3" s="157">
        <v>44531</v>
      </c>
      <c r="BR3" s="69">
        <v>44562</v>
      </c>
      <c r="BS3" s="68">
        <v>44593</v>
      </c>
      <c r="BT3" s="68">
        <v>44621</v>
      </c>
      <c r="BU3" s="68">
        <v>44652</v>
      </c>
      <c r="BV3" s="68">
        <v>44682</v>
      </c>
      <c r="BW3" s="68">
        <v>44713</v>
      </c>
      <c r="BX3" s="68">
        <v>44743</v>
      </c>
      <c r="BY3" s="68">
        <v>44774</v>
      </c>
      <c r="BZ3" s="68">
        <v>44805</v>
      </c>
      <c r="CA3" s="68">
        <v>44835</v>
      </c>
      <c r="CB3" s="68">
        <v>44866</v>
      </c>
      <c r="CC3" s="125">
        <v>44896</v>
      </c>
      <c r="CE3" s="67" t="s">
        <v>23</v>
      </c>
      <c r="CF3" s="80" t="s">
        <v>24</v>
      </c>
      <c r="CG3" s="77" t="s">
        <v>25</v>
      </c>
      <c r="CH3" s="83" t="s">
        <v>40</v>
      </c>
      <c r="CI3" s="158" t="s">
        <v>58</v>
      </c>
      <c r="CJ3" s="67" t="s">
        <v>59</v>
      </c>
    </row>
    <row r="4" spans="1:88" s="4" customFormat="1">
      <c r="A4" s="17"/>
      <c r="B4" s="40" t="s">
        <v>21</v>
      </c>
      <c r="C4" s="212"/>
      <c r="D4" s="25"/>
      <c r="E4" s="18"/>
      <c r="F4" s="18"/>
      <c r="G4" s="18"/>
      <c r="H4" s="18"/>
      <c r="I4" s="18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6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99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28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59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33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200"/>
      <c r="CE4" s="31"/>
      <c r="CF4" s="34"/>
      <c r="CG4" s="101"/>
      <c r="CH4" s="130"/>
      <c r="CI4" s="161"/>
      <c r="CJ4" s="31"/>
    </row>
    <row r="5" spans="1:88" s="4" customFormat="1">
      <c r="A5" s="17"/>
      <c r="B5" s="37" t="s">
        <v>20</v>
      </c>
      <c r="C5" s="212"/>
      <c r="D5" s="25"/>
      <c r="E5" s="18"/>
      <c r="F5" s="18"/>
      <c r="G5" s="18"/>
      <c r="H5" s="18"/>
      <c r="I5" s="18"/>
      <c r="J5" s="33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6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99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28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59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33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200"/>
      <c r="CE5" s="31"/>
      <c r="CF5" s="34"/>
      <c r="CG5" s="101"/>
      <c r="CH5" s="130"/>
      <c r="CI5" s="161"/>
      <c r="CJ5" s="31"/>
    </row>
    <row r="6" spans="1:88" s="4" customFormat="1">
      <c r="A6" s="17"/>
      <c r="B6" s="154" t="s">
        <v>47</v>
      </c>
      <c r="C6" s="212" t="s">
        <v>14</v>
      </c>
      <c r="D6" s="25" t="s">
        <v>13</v>
      </c>
      <c r="E6" s="18" t="s">
        <v>13</v>
      </c>
      <c r="F6" s="18" t="s">
        <v>13</v>
      </c>
      <c r="G6" s="18" t="s">
        <v>13</v>
      </c>
      <c r="H6" s="18" t="s">
        <v>13</v>
      </c>
      <c r="I6" s="18" t="s">
        <v>13</v>
      </c>
      <c r="J6" s="65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2</v>
      </c>
      <c r="R6" s="64">
        <v>2</v>
      </c>
      <c r="S6" s="64">
        <v>2</v>
      </c>
      <c r="T6" s="64">
        <v>2</v>
      </c>
      <c r="U6" s="64">
        <v>2</v>
      </c>
      <c r="V6" s="127">
        <v>2</v>
      </c>
      <c r="W6" s="84">
        <v>2</v>
      </c>
      <c r="X6" s="84">
        <v>3</v>
      </c>
      <c r="Y6" s="84">
        <v>3</v>
      </c>
      <c r="Z6" s="84">
        <v>3</v>
      </c>
      <c r="AA6" s="84">
        <v>3</v>
      </c>
      <c r="AB6" s="84">
        <v>3</v>
      </c>
      <c r="AC6" s="84">
        <v>3</v>
      </c>
      <c r="AD6" s="84">
        <v>3</v>
      </c>
      <c r="AE6" s="84">
        <v>3</v>
      </c>
      <c r="AF6" s="84">
        <v>3</v>
      </c>
      <c r="AG6" s="84">
        <v>3</v>
      </c>
      <c r="AH6" s="124">
        <v>3</v>
      </c>
      <c r="AI6" s="102">
        <v>3</v>
      </c>
      <c r="AJ6" s="102">
        <v>5</v>
      </c>
      <c r="AK6" s="102">
        <v>5</v>
      </c>
      <c r="AL6" s="102">
        <v>5</v>
      </c>
      <c r="AM6" s="102">
        <v>5</v>
      </c>
      <c r="AN6" s="102">
        <v>5</v>
      </c>
      <c r="AO6" s="102">
        <v>5</v>
      </c>
      <c r="AP6" s="102">
        <v>5</v>
      </c>
      <c r="AQ6" s="102">
        <v>5</v>
      </c>
      <c r="AR6" s="102">
        <v>5</v>
      </c>
      <c r="AS6" s="102">
        <v>5</v>
      </c>
      <c r="AT6" s="131">
        <v>3</v>
      </c>
      <c r="AU6" s="132">
        <v>3</v>
      </c>
      <c r="AV6" s="132">
        <v>3</v>
      </c>
      <c r="AW6" s="132">
        <v>3</v>
      </c>
      <c r="AX6" s="132">
        <v>3</v>
      </c>
      <c r="AY6" s="132">
        <v>3</v>
      </c>
      <c r="AZ6" s="132">
        <v>3</v>
      </c>
      <c r="BA6" s="132">
        <v>3</v>
      </c>
      <c r="BB6" s="132">
        <v>3</v>
      </c>
      <c r="BC6" s="132">
        <v>3</v>
      </c>
      <c r="BD6" s="132">
        <v>3</v>
      </c>
      <c r="BE6" s="132">
        <v>3</v>
      </c>
      <c r="BF6" s="162">
        <v>3</v>
      </c>
      <c r="BG6" s="163">
        <v>3</v>
      </c>
      <c r="BH6" s="163">
        <v>3</v>
      </c>
      <c r="BI6" s="163">
        <v>3</v>
      </c>
      <c r="BJ6" s="163">
        <v>3</v>
      </c>
      <c r="BK6" s="163">
        <v>3</v>
      </c>
      <c r="BL6" s="163">
        <v>3</v>
      </c>
      <c r="BM6" s="163">
        <v>3</v>
      </c>
      <c r="BN6" s="163">
        <v>3</v>
      </c>
      <c r="BO6" s="163">
        <v>3</v>
      </c>
      <c r="BP6" s="163">
        <v>3</v>
      </c>
      <c r="BQ6" s="163">
        <v>3</v>
      </c>
      <c r="BR6" s="65">
        <v>4</v>
      </c>
      <c r="BS6" s="64">
        <v>4</v>
      </c>
      <c r="BT6" s="64">
        <v>4</v>
      </c>
      <c r="BU6" s="64">
        <v>4</v>
      </c>
      <c r="BV6" s="64">
        <v>4</v>
      </c>
      <c r="BW6" s="64">
        <v>4</v>
      </c>
      <c r="BX6" s="64">
        <v>4</v>
      </c>
      <c r="BY6" s="64">
        <v>4</v>
      </c>
      <c r="BZ6" s="64">
        <v>4</v>
      </c>
      <c r="CA6" s="64">
        <v>4</v>
      </c>
      <c r="CB6" s="64">
        <v>4</v>
      </c>
      <c r="CC6" s="201">
        <v>4</v>
      </c>
      <c r="CE6" s="19">
        <f t="shared" ref="CE6:CE13" si="0">U6</f>
        <v>2</v>
      </c>
      <c r="CF6" s="22">
        <f t="shared" ref="CF6:CF13" si="1">AG6</f>
        <v>3</v>
      </c>
      <c r="CG6" s="103">
        <f t="shared" ref="CG6:CG13" si="2">AS6</f>
        <v>5</v>
      </c>
      <c r="CH6" s="133">
        <f t="shared" ref="CH6:CH13" si="3">BE6</f>
        <v>3</v>
      </c>
      <c r="CI6" s="164">
        <f t="shared" ref="CI6:CI13" si="4">BQ6</f>
        <v>3</v>
      </c>
      <c r="CJ6" s="19">
        <f t="shared" ref="CJ6:CJ13" si="5">CC6</f>
        <v>4</v>
      </c>
    </row>
    <row r="7" spans="1:88" s="4" customFormat="1">
      <c r="A7" s="17"/>
      <c r="B7" s="154" t="s">
        <v>52</v>
      </c>
      <c r="C7" s="212" t="s">
        <v>14</v>
      </c>
      <c r="D7" s="25" t="s">
        <v>13</v>
      </c>
      <c r="E7" s="18" t="s">
        <v>13</v>
      </c>
      <c r="F7" s="18" t="s">
        <v>13</v>
      </c>
      <c r="G7" s="18" t="s">
        <v>13</v>
      </c>
      <c r="H7" s="18" t="s">
        <v>13</v>
      </c>
      <c r="I7" s="18" t="s">
        <v>13</v>
      </c>
      <c r="J7" s="59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86">
        <v>1</v>
      </c>
      <c r="W7" s="85">
        <v>1</v>
      </c>
      <c r="X7" s="85">
        <v>1</v>
      </c>
      <c r="Y7" s="85">
        <v>1</v>
      </c>
      <c r="Z7" s="85">
        <v>1</v>
      </c>
      <c r="AA7" s="85">
        <v>1</v>
      </c>
      <c r="AB7" s="85">
        <v>1</v>
      </c>
      <c r="AC7" s="85">
        <v>1</v>
      </c>
      <c r="AD7" s="85">
        <v>1</v>
      </c>
      <c r="AE7" s="85">
        <v>1</v>
      </c>
      <c r="AF7" s="85">
        <v>1</v>
      </c>
      <c r="AG7" s="85">
        <v>1</v>
      </c>
      <c r="AH7" s="105">
        <v>1</v>
      </c>
      <c r="AI7" s="104">
        <v>1</v>
      </c>
      <c r="AJ7" s="104">
        <v>1</v>
      </c>
      <c r="AK7" s="104">
        <v>1</v>
      </c>
      <c r="AL7" s="104">
        <v>1</v>
      </c>
      <c r="AM7" s="104">
        <v>1</v>
      </c>
      <c r="AN7" s="104">
        <v>1</v>
      </c>
      <c r="AO7" s="104">
        <v>1</v>
      </c>
      <c r="AP7" s="104">
        <v>1</v>
      </c>
      <c r="AQ7" s="104">
        <v>1</v>
      </c>
      <c r="AR7" s="104">
        <v>1</v>
      </c>
      <c r="AS7" s="104">
        <v>1</v>
      </c>
      <c r="AT7" s="134">
        <v>2</v>
      </c>
      <c r="AU7" s="135">
        <v>2</v>
      </c>
      <c r="AV7" s="135">
        <v>2</v>
      </c>
      <c r="AW7" s="135">
        <v>2</v>
      </c>
      <c r="AX7" s="135">
        <v>2</v>
      </c>
      <c r="AY7" s="135">
        <v>2</v>
      </c>
      <c r="AZ7" s="135">
        <v>2</v>
      </c>
      <c r="BA7" s="135">
        <v>2</v>
      </c>
      <c r="BB7" s="135">
        <v>2</v>
      </c>
      <c r="BC7" s="135">
        <v>2</v>
      </c>
      <c r="BD7" s="135">
        <v>2</v>
      </c>
      <c r="BE7" s="135">
        <v>2</v>
      </c>
      <c r="BF7" s="165">
        <v>2</v>
      </c>
      <c r="BG7" s="166">
        <v>2</v>
      </c>
      <c r="BH7" s="166">
        <v>2</v>
      </c>
      <c r="BI7" s="166">
        <v>2</v>
      </c>
      <c r="BJ7" s="166">
        <v>2</v>
      </c>
      <c r="BK7" s="166">
        <v>2</v>
      </c>
      <c r="BL7" s="166">
        <v>2</v>
      </c>
      <c r="BM7" s="166">
        <v>2</v>
      </c>
      <c r="BN7" s="166">
        <v>2</v>
      </c>
      <c r="BO7" s="166">
        <v>2</v>
      </c>
      <c r="BP7" s="166">
        <v>2</v>
      </c>
      <c r="BQ7" s="166">
        <v>2</v>
      </c>
      <c r="BR7" s="59">
        <v>2</v>
      </c>
      <c r="BS7" s="58">
        <v>2</v>
      </c>
      <c r="BT7" s="58">
        <v>2</v>
      </c>
      <c r="BU7" s="58">
        <v>2</v>
      </c>
      <c r="BV7" s="58">
        <v>2</v>
      </c>
      <c r="BW7" s="58">
        <v>2</v>
      </c>
      <c r="BX7" s="58">
        <v>2</v>
      </c>
      <c r="BY7" s="58">
        <v>2</v>
      </c>
      <c r="BZ7" s="58">
        <v>2</v>
      </c>
      <c r="CA7" s="58">
        <v>2</v>
      </c>
      <c r="CB7" s="58">
        <v>2</v>
      </c>
      <c r="CC7" s="202">
        <v>2</v>
      </c>
      <c r="CE7" s="19">
        <f t="shared" si="0"/>
        <v>0</v>
      </c>
      <c r="CF7" s="22">
        <f t="shared" si="1"/>
        <v>1</v>
      </c>
      <c r="CG7" s="103">
        <f t="shared" si="2"/>
        <v>1</v>
      </c>
      <c r="CH7" s="133">
        <f t="shared" si="3"/>
        <v>2</v>
      </c>
      <c r="CI7" s="164">
        <f t="shared" si="4"/>
        <v>2</v>
      </c>
      <c r="CJ7" s="19">
        <f t="shared" si="5"/>
        <v>2</v>
      </c>
    </row>
    <row r="8" spans="1:88" s="4" customFormat="1">
      <c r="A8" s="17"/>
      <c r="B8" s="154" t="s">
        <v>15</v>
      </c>
      <c r="C8" s="212" t="s">
        <v>14</v>
      </c>
      <c r="D8" s="25" t="s">
        <v>13</v>
      </c>
      <c r="E8" s="18" t="s">
        <v>13</v>
      </c>
      <c r="F8" s="18" t="s">
        <v>13</v>
      </c>
      <c r="G8" s="18" t="s">
        <v>13</v>
      </c>
      <c r="H8" s="18" t="s">
        <v>13</v>
      </c>
      <c r="I8" s="18" t="s">
        <v>13</v>
      </c>
      <c r="J8" s="59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86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0</v>
      </c>
      <c r="AG8" s="85">
        <v>0</v>
      </c>
      <c r="AH8" s="105">
        <v>0</v>
      </c>
      <c r="AI8" s="104">
        <v>0</v>
      </c>
      <c r="AJ8" s="104">
        <v>0</v>
      </c>
      <c r="AK8" s="104">
        <v>0</v>
      </c>
      <c r="AL8" s="104">
        <v>0</v>
      </c>
      <c r="AM8" s="104">
        <v>0</v>
      </c>
      <c r="AN8" s="104">
        <v>0</v>
      </c>
      <c r="AO8" s="104">
        <v>0</v>
      </c>
      <c r="AP8" s="104">
        <v>0</v>
      </c>
      <c r="AQ8" s="104">
        <v>0</v>
      </c>
      <c r="AR8" s="104">
        <v>0</v>
      </c>
      <c r="AS8" s="104">
        <v>0</v>
      </c>
      <c r="AT8" s="134">
        <v>0</v>
      </c>
      <c r="AU8" s="135">
        <v>0</v>
      </c>
      <c r="AV8" s="135">
        <v>0</v>
      </c>
      <c r="AW8" s="135">
        <v>0</v>
      </c>
      <c r="AX8" s="135">
        <v>0</v>
      </c>
      <c r="AY8" s="135">
        <v>0</v>
      </c>
      <c r="AZ8" s="135">
        <v>0</v>
      </c>
      <c r="BA8" s="135">
        <v>0</v>
      </c>
      <c r="BB8" s="135">
        <v>0</v>
      </c>
      <c r="BC8" s="135">
        <v>0</v>
      </c>
      <c r="BD8" s="135">
        <v>0</v>
      </c>
      <c r="BE8" s="135">
        <v>0</v>
      </c>
      <c r="BF8" s="165">
        <v>0</v>
      </c>
      <c r="BG8" s="166">
        <v>0</v>
      </c>
      <c r="BH8" s="166">
        <v>0</v>
      </c>
      <c r="BI8" s="166">
        <v>0</v>
      </c>
      <c r="BJ8" s="166">
        <v>0</v>
      </c>
      <c r="BK8" s="166">
        <v>0</v>
      </c>
      <c r="BL8" s="166">
        <v>0</v>
      </c>
      <c r="BM8" s="166">
        <v>0</v>
      </c>
      <c r="BN8" s="166">
        <v>0</v>
      </c>
      <c r="BO8" s="166">
        <v>0</v>
      </c>
      <c r="BP8" s="166">
        <v>0</v>
      </c>
      <c r="BQ8" s="166">
        <v>0</v>
      </c>
      <c r="BR8" s="59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0</v>
      </c>
      <c r="CA8" s="58">
        <v>0</v>
      </c>
      <c r="CB8" s="58">
        <v>0</v>
      </c>
      <c r="CC8" s="202">
        <v>0</v>
      </c>
      <c r="CE8" s="19">
        <f t="shared" si="0"/>
        <v>0</v>
      </c>
      <c r="CF8" s="22">
        <f t="shared" si="1"/>
        <v>0</v>
      </c>
      <c r="CG8" s="103">
        <f t="shared" si="2"/>
        <v>0</v>
      </c>
      <c r="CH8" s="133">
        <f t="shared" si="3"/>
        <v>0</v>
      </c>
      <c r="CI8" s="164">
        <f t="shared" si="4"/>
        <v>0</v>
      </c>
      <c r="CJ8" s="19">
        <f t="shared" si="5"/>
        <v>0</v>
      </c>
    </row>
    <row r="9" spans="1:88" s="4" customFormat="1">
      <c r="A9" s="17"/>
      <c r="B9" s="154" t="s">
        <v>15</v>
      </c>
      <c r="C9" s="212" t="s">
        <v>14</v>
      </c>
      <c r="D9" s="25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59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86">
        <v>0</v>
      </c>
      <c r="W9" s="85">
        <v>0</v>
      </c>
      <c r="X9" s="85">
        <v>0</v>
      </c>
      <c r="Y9" s="85">
        <v>0</v>
      </c>
      <c r="Z9" s="85">
        <v>0</v>
      </c>
      <c r="AA9" s="85">
        <v>0</v>
      </c>
      <c r="AB9" s="85">
        <v>0</v>
      </c>
      <c r="AC9" s="85">
        <v>0</v>
      </c>
      <c r="AD9" s="85">
        <v>0</v>
      </c>
      <c r="AE9" s="85">
        <v>0</v>
      </c>
      <c r="AF9" s="85">
        <v>0</v>
      </c>
      <c r="AG9" s="85">
        <v>0</v>
      </c>
      <c r="AH9" s="105">
        <v>0</v>
      </c>
      <c r="AI9" s="104">
        <v>0</v>
      </c>
      <c r="AJ9" s="104">
        <v>0</v>
      </c>
      <c r="AK9" s="104">
        <v>0</v>
      </c>
      <c r="AL9" s="104">
        <v>0</v>
      </c>
      <c r="AM9" s="104">
        <v>0</v>
      </c>
      <c r="AN9" s="104">
        <v>0</v>
      </c>
      <c r="AO9" s="104">
        <v>0</v>
      </c>
      <c r="AP9" s="104">
        <v>0</v>
      </c>
      <c r="AQ9" s="104">
        <v>0</v>
      </c>
      <c r="AR9" s="104">
        <v>0</v>
      </c>
      <c r="AS9" s="104">
        <v>0</v>
      </c>
      <c r="AT9" s="134">
        <v>0</v>
      </c>
      <c r="AU9" s="135">
        <v>0</v>
      </c>
      <c r="AV9" s="135">
        <v>0</v>
      </c>
      <c r="AW9" s="135">
        <v>0</v>
      </c>
      <c r="AX9" s="135">
        <v>0</v>
      </c>
      <c r="AY9" s="135">
        <v>0</v>
      </c>
      <c r="AZ9" s="135">
        <v>0</v>
      </c>
      <c r="BA9" s="135">
        <v>0</v>
      </c>
      <c r="BB9" s="135">
        <v>0</v>
      </c>
      <c r="BC9" s="135">
        <v>0</v>
      </c>
      <c r="BD9" s="135">
        <v>0</v>
      </c>
      <c r="BE9" s="135">
        <v>0</v>
      </c>
      <c r="BF9" s="165">
        <v>0</v>
      </c>
      <c r="BG9" s="166">
        <v>0</v>
      </c>
      <c r="BH9" s="166">
        <v>0</v>
      </c>
      <c r="BI9" s="166">
        <v>0</v>
      </c>
      <c r="BJ9" s="166">
        <v>0</v>
      </c>
      <c r="BK9" s="166">
        <v>0</v>
      </c>
      <c r="BL9" s="166">
        <v>0</v>
      </c>
      <c r="BM9" s="166">
        <v>0</v>
      </c>
      <c r="BN9" s="166">
        <v>0</v>
      </c>
      <c r="BO9" s="166">
        <v>0</v>
      </c>
      <c r="BP9" s="166">
        <v>0</v>
      </c>
      <c r="BQ9" s="166">
        <v>0</v>
      </c>
      <c r="BR9" s="59">
        <v>0</v>
      </c>
      <c r="BS9" s="58">
        <v>0</v>
      </c>
      <c r="BT9" s="58">
        <v>0</v>
      </c>
      <c r="BU9" s="58">
        <v>0</v>
      </c>
      <c r="BV9" s="58">
        <v>0</v>
      </c>
      <c r="BW9" s="58">
        <v>0</v>
      </c>
      <c r="BX9" s="58">
        <v>0</v>
      </c>
      <c r="BY9" s="58">
        <v>0</v>
      </c>
      <c r="BZ9" s="58">
        <v>0</v>
      </c>
      <c r="CA9" s="58">
        <v>0</v>
      </c>
      <c r="CB9" s="58">
        <v>0</v>
      </c>
      <c r="CC9" s="202">
        <v>0</v>
      </c>
      <c r="CE9" s="19">
        <f t="shared" si="0"/>
        <v>0</v>
      </c>
      <c r="CF9" s="22">
        <f t="shared" si="1"/>
        <v>0</v>
      </c>
      <c r="CG9" s="103">
        <f t="shared" si="2"/>
        <v>0</v>
      </c>
      <c r="CH9" s="133">
        <f t="shared" si="3"/>
        <v>0</v>
      </c>
      <c r="CI9" s="164">
        <f t="shared" si="4"/>
        <v>0</v>
      </c>
      <c r="CJ9" s="19">
        <f t="shared" si="5"/>
        <v>0</v>
      </c>
    </row>
    <row r="10" spans="1:88" s="4" customFormat="1">
      <c r="A10" s="17"/>
      <c r="B10" s="154" t="s">
        <v>15</v>
      </c>
      <c r="C10" s="212" t="s">
        <v>14</v>
      </c>
      <c r="D10" s="25" t="s">
        <v>13</v>
      </c>
      <c r="E10" s="18" t="s">
        <v>13</v>
      </c>
      <c r="F10" s="18" t="s">
        <v>13</v>
      </c>
      <c r="G10" s="18" t="s">
        <v>13</v>
      </c>
      <c r="H10" s="18" t="s">
        <v>13</v>
      </c>
      <c r="I10" s="18" t="s">
        <v>13</v>
      </c>
      <c r="J10" s="59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86">
        <v>0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5">
        <v>0</v>
      </c>
      <c r="AE10" s="85">
        <v>0</v>
      </c>
      <c r="AF10" s="85">
        <v>0</v>
      </c>
      <c r="AG10" s="85">
        <v>0</v>
      </c>
      <c r="AH10" s="105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34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65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0</v>
      </c>
      <c r="BM10" s="166">
        <v>0</v>
      </c>
      <c r="BN10" s="166">
        <v>0</v>
      </c>
      <c r="BO10" s="166">
        <v>0</v>
      </c>
      <c r="BP10" s="166">
        <v>0</v>
      </c>
      <c r="BQ10" s="166">
        <v>0</v>
      </c>
      <c r="BR10" s="59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0</v>
      </c>
      <c r="CA10" s="58">
        <v>0</v>
      </c>
      <c r="CB10" s="58">
        <v>0</v>
      </c>
      <c r="CC10" s="202">
        <v>0</v>
      </c>
      <c r="CE10" s="19">
        <f t="shared" si="0"/>
        <v>0</v>
      </c>
      <c r="CF10" s="22">
        <f t="shared" si="1"/>
        <v>0</v>
      </c>
      <c r="CG10" s="103">
        <f t="shared" si="2"/>
        <v>0</v>
      </c>
      <c r="CH10" s="133">
        <f t="shared" si="3"/>
        <v>0</v>
      </c>
      <c r="CI10" s="164">
        <f t="shared" si="4"/>
        <v>0</v>
      </c>
      <c r="CJ10" s="19">
        <f t="shared" si="5"/>
        <v>0</v>
      </c>
    </row>
    <row r="11" spans="1:88" s="4" customFormat="1">
      <c r="A11" s="17"/>
      <c r="B11" s="154" t="s">
        <v>15</v>
      </c>
      <c r="C11" s="212" t="s">
        <v>14</v>
      </c>
      <c r="D11" s="25" t="s">
        <v>13</v>
      </c>
      <c r="E11" s="18" t="s">
        <v>13</v>
      </c>
      <c r="F11" s="18" t="s">
        <v>13</v>
      </c>
      <c r="G11" s="18" t="s">
        <v>13</v>
      </c>
      <c r="H11" s="18" t="s">
        <v>13</v>
      </c>
      <c r="I11" s="18" t="s">
        <v>13</v>
      </c>
      <c r="J11" s="59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86">
        <v>0</v>
      </c>
      <c r="W11" s="85">
        <v>0</v>
      </c>
      <c r="X11" s="85">
        <v>0</v>
      </c>
      <c r="Y11" s="85">
        <v>0</v>
      </c>
      <c r="Z11" s="85">
        <v>0</v>
      </c>
      <c r="AA11" s="85">
        <v>0</v>
      </c>
      <c r="AB11" s="85">
        <v>0</v>
      </c>
      <c r="AC11" s="85">
        <v>0</v>
      </c>
      <c r="AD11" s="85">
        <v>0</v>
      </c>
      <c r="AE11" s="85">
        <v>0</v>
      </c>
      <c r="AF11" s="85">
        <v>0</v>
      </c>
      <c r="AG11" s="85">
        <v>0</v>
      </c>
      <c r="AH11" s="105">
        <v>0</v>
      </c>
      <c r="AI11" s="104">
        <v>0</v>
      </c>
      <c r="AJ11" s="104">
        <v>0</v>
      </c>
      <c r="AK11" s="104">
        <v>0</v>
      </c>
      <c r="AL11" s="104">
        <v>0</v>
      </c>
      <c r="AM11" s="104">
        <v>0</v>
      </c>
      <c r="AN11" s="104">
        <v>0</v>
      </c>
      <c r="AO11" s="104">
        <v>0</v>
      </c>
      <c r="AP11" s="104">
        <v>0</v>
      </c>
      <c r="AQ11" s="104">
        <v>0</v>
      </c>
      <c r="AR11" s="104">
        <v>0</v>
      </c>
      <c r="AS11" s="104">
        <v>0</v>
      </c>
      <c r="AT11" s="134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0</v>
      </c>
      <c r="BB11" s="135">
        <v>0</v>
      </c>
      <c r="BC11" s="135">
        <v>0</v>
      </c>
      <c r="BD11" s="135">
        <v>0</v>
      </c>
      <c r="BE11" s="135">
        <v>0</v>
      </c>
      <c r="BF11" s="165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0</v>
      </c>
      <c r="BM11" s="166">
        <v>0</v>
      </c>
      <c r="BN11" s="166">
        <v>0</v>
      </c>
      <c r="BO11" s="166">
        <v>0</v>
      </c>
      <c r="BP11" s="166">
        <v>0</v>
      </c>
      <c r="BQ11" s="166">
        <v>0</v>
      </c>
      <c r="BR11" s="59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202">
        <v>0</v>
      </c>
      <c r="CE11" s="19">
        <f t="shared" si="0"/>
        <v>0</v>
      </c>
      <c r="CF11" s="22">
        <f t="shared" si="1"/>
        <v>0</v>
      </c>
      <c r="CG11" s="103">
        <f t="shared" si="2"/>
        <v>0</v>
      </c>
      <c r="CH11" s="133">
        <f t="shared" si="3"/>
        <v>0</v>
      </c>
      <c r="CI11" s="164">
        <f t="shared" si="4"/>
        <v>0</v>
      </c>
      <c r="CJ11" s="19">
        <f t="shared" si="5"/>
        <v>0</v>
      </c>
    </row>
    <row r="12" spans="1:88" s="4" customFormat="1">
      <c r="A12" s="17"/>
      <c r="B12" s="154" t="s">
        <v>15</v>
      </c>
      <c r="C12" s="212" t="s">
        <v>14</v>
      </c>
      <c r="D12" s="25" t="s">
        <v>13</v>
      </c>
      <c r="E12" s="18" t="s">
        <v>13</v>
      </c>
      <c r="F12" s="18" t="s">
        <v>13</v>
      </c>
      <c r="G12" s="18" t="s">
        <v>13</v>
      </c>
      <c r="H12" s="18" t="s">
        <v>13</v>
      </c>
      <c r="I12" s="18" t="s">
        <v>13</v>
      </c>
      <c r="J12" s="59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86">
        <v>0</v>
      </c>
      <c r="W12" s="85">
        <v>0</v>
      </c>
      <c r="X12" s="85">
        <v>0</v>
      </c>
      <c r="Y12" s="85">
        <v>0</v>
      </c>
      <c r="Z12" s="85">
        <v>0</v>
      </c>
      <c r="AA12" s="85">
        <v>0</v>
      </c>
      <c r="AB12" s="85">
        <v>0</v>
      </c>
      <c r="AC12" s="85">
        <v>0</v>
      </c>
      <c r="AD12" s="85">
        <v>0</v>
      </c>
      <c r="AE12" s="85">
        <v>0</v>
      </c>
      <c r="AF12" s="85">
        <v>0</v>
      </c>
      <c r="AG12" s="85">
        <v>0</v>
      </c>
      <c r="AH12" s="105">
        <v>0</v>
      </c>
      <c r="AI12" s="104">
        <v>0</v>
      </c>
      <c r="AJ12" s="104">
        <v>0</v>
      </c>
      <c r="AK12" s="104">
        <v>0</v>
      </c>
      <c r="AL12" s="104">
        <v>0</v>
      </c>
      <c r="AM12" s="104">
        <v>0</v>
      </c>
      <c r="AN12" s="104">
        <v>0</v>
      </c>
      <c r="AO12" s="104">
        <v>0</v>
      </c>
      <c r="AP12" s="104">
        <v>0</v>
      </c>
      <c r="AQ12" s="104">
        <v>0</v>
      </c>
      <c r="AR12" s="104">
        <v>0</v>
      </c>
      <c r="AS12" s="104">
        <v>0</v>
      </c>
      <c r="AT12" s="134">
        <v>0</v>
      </c>
      <c r="AU12" s="135">
        <v>0</v>
      </c>
      <c r="AV12" s="135">
        <v>0</v>
      </c>
      <c r="AW12" s="135">
        <v>0</v>
      </c>
      <c r="AX12" s="135">
        <v>0</v>
      </c>
      <c r="AY12" s="135">
        <v>0</v>
      </c>
      <c r="AZ12" s="135">
        <v>0</v>
      </c>
      <c r="BA12" s="135">
        <v>0</v>
      </c>
      <c r="BB12" s="135">
        <v>0</v>
      </c>
      <c r="BC12" s="135">
        <v>0</v>
      </c>
      <c r="BD12" s="135">
        <v>0</v>
      </c>
      <c r="BE12" s="135">
        <v>0</v>
      </c>
      <c r="BF12" s="165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0</v>
      </c>
      <c r="BM12" s="166">
        <v>0</v>
      </c>
      <c r="BN12" s="166">
        <v>0</v>
      </c>
      <c r="BO12" s="166">
        <v>0</v>
      </c>
      <c r="BP12" s="166">
        <v>0</v>
      </c>
      <c r="BQ12" s="166">
        <v>0</v>
      </c>
      <c r="BR12" s="59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202">
        <v>0</v>
      </c>
      <c r="CE12" s="19">
        <f t="shared" si="0"/>
        <v>0</v>
      </c>
      <c r="CF12" s="22">
        <f t="shared" si="1"/>
        <v>0</v>
      </c>
      <c r="CG12" s="103">
        <f t="shared" si="2"/>
        <v>0</v>
      </c>
      <c r="CH12" s="133">
        <f t="shared" si="3"/>
        <v>0</v>
      </c>
      <c r="CI12" s="164">
        <f t="shared" si="4"/>
        <v>0</v>
      </c>
      <c r="CJ12" s="19">
        <f t="shared" si="5"/>
        <v>0</v>
      </c>
    </row>
    <row r="13" spans="1:88" s="4" customFormat="1">
      <c r="A13" s="17"/>
      <c r="B13" s="16" t="s">
        <v>19</v>
      </c>
      <c r="C13" s="210"/>
      <c r="D13" s="14"/>
      <c r="E13" s="28"/>
      <c r="F13" s="28"/>
      <c r="G13" s="28"/>
      <c r="H13" s="28"/>
      <c r="I13" s="28"/>
      <c r="J13" s="10">
        <f t="shared" ref="J13:U13" si="6">SUM(J6:J12)</f>
        <v>0</v>
      </c>
      <c r="K13" s="9">
        <f t="shared" si="6"/>
        <v>0</v>
      </c>
      <c r="L13" s="9">
        <f t="shared" si="6"/>
        <v>0</v>
      </c>
      <c r="M13" s="9">
        <f t="shared" si="6"/>
        <v>0</v>
      </c>
      <c r="N13" s="9">
        <f t="shared" si="6"/>
        <v>0</v>
      </c>
      <c r="O13" s="9">
        <f t="shared" si="6"/>
        <v>0</v>
      </c>
      <c r="P13" s="9">
        <f t="shared" si="6"/>
        <v>0</v>
      </c>
      <c r="Q13" s="9">
        <f t="shared" si="6"/>
        <v>2</v>
      </c>
      <c r="R13" s="9">
        <f t="shared" si="6"/>
        <v>2</v>
      </c>
      <c r="S13" s="9">
        <f t="shared" si="6"/>
        <v>2</v>
      </c>
      <c r="T13" s="9">
        <f t="shared" si="6"/>
        <v>2</v>
      </c>
      <c r="U13" s="9">
        <f t="shared" si="6"/>
        <v>2</v>
      </c>
      <c r="V13" s="13">
        <f t="shared" ref="V13:AG13" si="7">SUM(V6:V12)</f>
        <v>3</v>
      </c>
      <c r="W13" s="12">
        <f t="shared" si="7"/>
        <v>3</v>
      </c>
      <c r="X13" s="12">
        <f t="shared" si="7"/>
        <v>4</v>
      </c>
      <c r="Y13" s="12">
        <f t="shared" si="7"/>
        <v>4</v>
      </c>
      <c r="Z13" s="12">
        <f t="shared" si="7"/>
        <v>4</v>
      </c>
      <c r="AA13" s="12">
        <f t="shared" si="7"/>
        <v>4</v>
      </c>
      <c r="AB13" s="12">
        <f t="shared" si="7"/>
        <v>4</v>
      </c>
      <c r="AC13" s="12">
        <f t="shared" si="7"/>
        <v>4</v>
      </c>
      <c r="AD13" s="12">
        <f t="shared" si="7"/>
        <v>4</v>
      </c>
      <c r="AE13" s="12">
        <f t="shared" si="7"/>
        <v>4</v>
      </c>
      <c r="AF13" s="12">
        <f t="shared" si="7"/>
        <v>4</v>
      </c>
      <c r="AG13" s="12">
        <f t="shared" si="7"/>
        <v>4</v>
      </c>
      <c r="AH13" s="106">
        <f t="shared" ref="AH13:AS13" si="8">SUM(AH6:AH12)</f>
        <v>4</v>
      </c>
      <c r="AI13" s="107">
        <f t="shared" si="8"/>
        <v>4</v>
      </c>
      <c r="AJ13" s="107">
        <f t="shared" si="8"/>
        <v>6</v>
      </c>
      <c r="AK13" s="107">
        <f t="shared" si="8"/>
        <v>6</v>
      </c>
      <c r="AL13" s="107">
        <f t="shared" si="8"/>
        <v>6</v>
      </c>
      <c r="AM13" s="107">
        <f t="shared" si="8"/>
        <v>6</v>
      </c>
      <c r="AN13" s="107">
        <f t="shared" si="8"/>
        <v>6</v>
      </c>
      <c r="AO13" s="107">
        <f t="shared" si="8"/>
        <v>6</v>
      </c>
      <c r="AP13" s="107">
        <f t="shared" si="8"/>
        <v>6</v>
      </c>
      <c r="AQ13" s="107">
        <f t="shared" si="8"/>
        <v>6</v>
      </c>
      <c r="AR13" s="107">
        <f t="shared" si="8"/>
        <v>6</v>
      </c>
      <c r="AS13" s="107">
        <f t="shared" si="8"/>
        <v>6</v>
      </c>
      <c r="AT13" s="136">
        <f t="shared" ref="AT13:BE13" si="9">SUM(AT6:AT12)</f>
        <v>5</v>
      </c>
      <c r="AU13" s="137">
        <f t="shared" si="9"/>
        <v>5</v>
      </c>
      <c r="AV13" s="137">
        <f t="shared" si="9"/>
        <v>5</v>
      </c>
      <c r="AW13" s="137">
        <f t="shared" si="9"/>
        <v>5</v>
      </c>
      <c r="AX13" s="137">
        <f t="shared" si="9"/>
        <v>5</v>
      </c>
      <c r="AY13" s="137">
        <f t="shared" si="9"/>
        <v>5</v>
      </c>
      <c r="AZ13" s="137">
        <f t="shared" si="9"/>
        <v>5</v>
      </c>
      <c r="BA13" s="137">
        <f t="shared" si="9"/>
        <v>5</v>
      </c>
      <c r="BB13" s="137">
        <f t="shared" si="9"/>
        <v>5</v>
      </c>
      <c r="BC13" s="137">
        <f t="shared" si="9"/>
        <v>5</v>
      </c>
      <c r="BD13" s="137">
        <f t="shared" si="9"/>
        <v>5</v>
      </c>
      <c r="BE13" s="137">
        <f t="shared" si="9"/>
        <v>5</v>
      </c>
      <c r="BF13" s="167">
        <f t="shared" ref="BF13:BQ13" si="10">SUM(BF6:BF12)</f>
        <v>5</v>
      </c>
      <c r="BG13" s="168">
        <f t="shared" si="10"/>
        <v>5</v>
      </c>
      <c r="BH13" s="168">
        <f t="shared" si="10"/>
        <v>5</v>
      </c>
      <c r="BI13" s="168">
        <f t="shared" si="10"/>
        <v>5</v>
      </c>
      <c r="BJ13" s="168">
        <f t="shared" si="10"/>
        <v>5</v>
      </c>
      <c r="BK13" s="168">
        <f t="shared" si="10"/>
        <v>5</v>
      </c>
      <c r="BL13" s="168">
        <f t="shared" si="10"/>
        <v>5</v>
      </c>
      <c r="BM13" s="168">
        <f t="shared" si="10"/>
        <v>5</v>
      </c>
      <c r="BN13" s="168">
        <f t="shared" si="10"/>
        <v>5</v>
      </c>
      <c r="BO13" s="168">
        <f t="shared" si="10"/>
        <v>5</v>
      </c>
      <c r="BP13" s="168">
        <f t="shared" si="10"/>
        <v>5</v>
      </c>
      <c r="BQ13" s="168">
        <f t="shared" si="10"/>
        <v>5</v>
      </c>
      <c r="BR13" s="10">
        <f t="shared" ref="BR13:CC13" si="11">SUM(BR6:BR12)</f>
        <v>6</v>
      </c>
      <c r="BS13" s="9">
        <f t="shared" si="11"/>
        <v>6</v>
      </c>
      <c r="BT13" s="9">
        <f t="shared" si="11"/>
        <v>6</v>
      </c>
      <c r="BU13" s="9">
        <f t="shared" si="11"/>
        <v>6</v>
      </c>
      <c r="BV13" s="9">
        <f t="shared" si="11"/>
        <v>6</v>
      </c>
      <c r="BW13" s="9">
        <f t="shared" si="11"/>
        <v>6</v>
      </c>
      <c r="BX13" s="9">
        <f t="shared" si="11"/>
        <v>6</v>
      </c>
      <c r="BY13" s="9">
        <f t="shared" si="11"/>
        <v>6</v>
      </c>
      <c r="BZ13" s="9">
        <f t="shared" si="11"/>
        <v>6</v>
      </c>
      <c r="CA13" s="9">
        <f t="shared" si="11"/>
        <v>6</v>
      </c>
      <c r="CB13" s="9">
        <f t="shared" si="11"/>
        <v>6</v>
      </c>
      <c r="CC13" s="182">
        <f t="shared" si="11"/>
        <v>6</v>
      </c>
      <c r="CE13" s="8">
        <f t="shared" si="0"/>
        <v>2</v>
      </c>
      <c r="CF13" s="11">
        <f t="shared" si="1"/>
        <v>4</v>
      </c>
      <c r="CG13" s="108">
        <f t="shared" si="2"/>
        <v>6</v>
      </c>
      <c r="CH13" s="138">
        <f t="shared" si="3"/>
        <v>5</v>
      </c>
      <c r="CI13" s="169">
        <f t="shared" si="4"/>
        <v>5</v>
      </c>
      <c r="CJ13" s="8">
        <f t="shared" si="5"/>
        <v>6</v>
      </c>
    </row>
    <row r="14" spans="1:88" s="4" customFormat="1">
      <c r="A14" s="17"/>
      <c r="B14" s="37" t="s">
        <v>6</v>
      </c>
      <c r="C14" s="212"/>
      <c r="D14" s="25"/>
      <c r="E14" s="7"/>
      <c r="F14" s="7"/>
      <c r="G14" s="7"/>
      <c r="H14" s="7"/>
      <c r="I14" s="7"/>
      <c r="J14" s="63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87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109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39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70"/>
      <c r="BG14" s="171"/>
      <c r="BH14" s="171"/>
      <c r="BI14" s="171"/>
      <c r="BJ14" s="171"/>
      <c r="BK14" s="171"/>
      <c r="BL14" s="171"/>
      <c r="BM14" s="171"/>
      <c r="BN14" s="171"/>
      <c r="BO14" s="171"/>
      <c r="BP14" s="171"/>
      <c r="BQ14" s="171"/>
      <c r="BR14" s="63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203"/>
      <c r="CE14" s="61"/>
      <c r="CF14" s="89"/>
      <c r="CG14" s="111"/>
      <c r="CH14" s="141"/>
      <c r="CI14" s="172"/>
      <c r="CJ14" s="61"/>
    </row>
    <row r="15" spans="1:88" s="4" customFormat="1">
      <c r="A15" s="17"/>
      <c r="B15" s="154" t="s">
        <v>53</v>
      </c>
      <c r="C15" s="213" t="s">
        <v>14</v>
      </c>
      <c r="D15" s="60" t="s">
        <v>13</v>
      </c>
      <c r="E15" s="18" t="s">
        <v>13</v>
      </c>
      <c r="F15" s="18" t="s">
        <v>13</v>
      </c>
      <c r="G15" s="18" t="s">
        <v>13</v>
      </c>
      <c r="H15" s="18" t="s">
        <v>13</v>
      </c>
      <c r="I15" s="18" t="s">
        <v>13</v>
      </c>
      <c r="J15" s="59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86">
        <v>0</v>
      </c>
      <c r="W15" s="85">
        <v>0</v>
      </c>
      <c r="X15" s="85">
        <v>1</v>
      </c>
      <c r="Y15" s="85">
        <v>1</v>
      </c>
      <c r="Z15" s="85">
        <v>1</v>
      </c>
      <c r="AA15" s="85">
        <v>1</v>
      </c>
      <c r="AB15" s="85">
        <v>1</v>
      </c>
      <c r="AC15" s="85">
        <v>1</v>
      </c>
      <c r="AD15" s="85">
        <v>2</v>
      </c>
      <c r="AE15" s="85">
        <v>2</v>
      </c>
      <c r="AF15" s="85">
        <v>2</v>
      </c>
      <c r="AG15" s="85">
        <v>2</v>
      </c>
      <c r="AH15" s="105">
        <v>2</v>
      </c>
      <c r="AI15" s="104">
        <v>2</v>
      </c>
      <c r="AJ15" s="104">
        <v>2</v>
      </c>
      <c r="AK15" s="104">
        <v>2</v>
      </c>
      <c r="AL15" s="104">
        <v>2</v>
      </c>
      <c r="AM15" s="104">
        <v>2</v>
      </c>
      <c r="AN15" s="104">
        <v>2</v>
      </c>
      <c r="AO15" s="104">
        <v>2</v>
      </c>
      <c r="AP15" s="104">
        <v>2</v>
      </c>
      <c r="AQ15" s="104">
        <v>2</v>
      </c>
      <c r="AR15" s="104">
        <v>2</v>
      </c>
      <c r="AS15" s="104">
        <v>2</v>
      </c>
      <c r="AT15" s="134">
        <v>2</v>
      </c>
      <c r="AU15" s="135">
        <v>2</v>
      </c>
      <c r="AV15" s="135">
        <v>2</v>
      </c>
      <c r="AW15" s="135">
        <v>2</v>
      </c>
      <c r="AX15" s="135">
        <v>2</v>
      </c>
      <c r="AY15" s="135">
        <v>2</v>
      </c>
      <c r="AZ15" s="135">
        <v>2</v>
      </c>
      <c r="BA15" s="135">
        <v>2</v>
      </c>
      <c r="BB15" s="135">
        <v>2</v>
      </c>
      <c r="BC15" s="135">
        <v>2</v>
      </c>
      <c r="BD15" s="135">
        <v>2</v>
      </c>
      <c r="BE15" s="135">
        <v>2</v>
      </c>
      <c r="BF15" s="165">
        <v>3</v>
      </c>
      <c r="BG15" s="166">
        <v>3</v>
      </c>
      <c r="BH15" s="166">
        <v>3</v>
      </c>
      <c r="BI15" s="166">
        <v>3</v>
      </c>
      <c r="BJ15" s="166">
        <v>3</v>
      </c>
      <c r="BK15" s="166">
        <v>3</v>
      </c>
      <c r="BL15" s="166">
        <v>3</v>
      </c>
      <c r="BM15" s="166">
        <v>3</v>
      </c>
      <c r="BN15" s="166">
        <v>3</v>
      </c>
      <c r="BO15" s="166">
        <v>3</v>
      </c>
      <c r="BP15" s="166">
        <v>3</v>
      </c>
      <c r="BQ15" s="166">
        <v>3</v>
      </c>
      <c r="BR15" s="59">
        <v>3</v>
      </c>
      <c r="BS15" s="58">
        <v>3</v>
      </c>
      <c r="BT15" s="58">
        <v>3</v>
      </c>
      <c r="BU15" s="58">
        <v>3</v>
      </c>
      <c r="BV15" s="58">
        <v>3</v>
      </c>
      <c r="BW15" s="58">
        <v>3</v>
      </c>
      <c r="BX15" s="58">
        <v>3</v>
      </c>
      <c r="BY15" s="58">
        <v>3</v>
      </c>
      <c r="BZ15" s="58">
        <v>3</v>
      </c>
      <c r="CA15" s="58">
        <v>3</v>
      </c>
      <c r="CB15" s="58">
        <v>3</v>
      </c>
      <c r="CC15" s="202">
        <v>3</v>
      </c>
      <c r="CE15" s="19">
        <f t="shared" ref="CE15:CE23" si="12">U15</f>
        <v>0</v>
      </c>
      <c r="CF15" s="22">
        <f t="shared" ref="CF15:CF23" si="13">AG15</f>
        <v>2</v>
      </c>
      <c r="CG15" s="103">
        <f t="shared" ref="CG15:CG23" si="14">AS15</f>
        <v>2</v>
      </c>
      <c r="CH15" s="133">
        <f t="shared" ref="CH15:CH23" si="15">BE15</f>
        <v>2</v>
      </c>
      <c r="CI15" s="164">
        <f t="shared" ref="CI15:CI23" si="16">BQ15</f>
        <v>3</v>
      </c>
      <c r="CJ15" s="19">
        <f t="shared" ref="CJ15:CJ23" si="17">CC15</f>
        <v>3</v>
      </c>
    </row>
    <row r="16" spans="1:88" s="4" customFormat="1">
      <c r="A16" s="17"/>
      <c r="B16" s="154" t="s">
        <v>54</v>
      </c>
      <c r="C16" s="212" t="s">
        <v>14</v>
      </c>
      <c r="D16" s="25" t="s">
        <v>13</v>
      </c>
      <c r="E16" s="18" t="s">
        <v>13</v>
      </c>
      <c r="F16" s="18" t="s">
        <v>13</v>
      </c>
      <c r="G16" s="18" t="s">
        <v>13</v>
      </c>
      <c r="H16" s="18" t="s">
        <v>13</v>
      </c>
      <c r="I16" s="18" t="s">
        <v>13</v>
      </c>
      <c r="J16" s="59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86">
        <v>1</v>
      </c>
      <c r="W16" s="85">
        <v>1</v>
      </c>
      <c r="X16" s="85">
        <v>1</v>
      </c>
      <c r="Y16" s="85">
        <v>1</v>
      </c>
      <c r="Z16" s="85">
        <v>1</v>
      </c>
      <c r="AA16" s="85">
        <v>1</v>
      </c>
      <c r="AB16" s="85">
        <v>1</v>
      </c>
      <c r="AC16" s="85">
        <v>1</v>
      </c>
      <c r="AD16" s="85">
        <v>1</v>
      </c>
      <c r="AE16" s="85">
        <v>1</v>
      </c>
      <c r="AF16" s="85">
        <v>1</v>
      </c>
      <c r="AG16" s="85">
        <v>1</v>
      </c>
      <c r="AH16" s="105">
        <v>1</v>
      </c>
      <c r="AI16" s="104">
        <v>1</v>
      </c>
      <c r="AJ16" s="104">
        <v>1</v>
      </c>
      <c r="AK16" s="104">
        <v>1</v>
      </c>
      <c r="AL16" s="104">
        <v>1</v>
      </c>
      <c r="AM16" s="104">
        <v>1</v>
      </c>
      <c r="AN16" s="104">
        <v>1</v>
      </c>
      <c r="AO16" s="104">
        <v>1</v>
      </c>
      <c r="AP16" s="104">
        <v>1</v>
      </c>
      <c r="AQ16" s="104">
        <v>1</v>
      </c>
      <c r="AR16" s="104">
        <v>1</v>
      </c>
      <c r="AS16" s="104">
        <v>1</v>
      </c>
      <c r="AT16" s="134">
        <v>2</v>
      </c>
      <c r="AU16" s="135">
        <v>2</v>
      </c>
      <c r="AV16" s="135">
        <v>2</v>
      </c>
      <c r="AW16" s="135">
        <v>2</v>
      </c>
      <c r="AX16" s="135">
        <v>2</v>
      </c>
      <c r="AY16" s="135">
        <v>2</v>
      </c>
      <c r="AZ16" s="135">
        <v>2</v>
      </c>
      <c r="BA16" s="135">
        <v>2</v>
      </c>
      <c r="BB16" s="135">
        <v>2</v>
      </c>
      <c r="BC16" s="135">
        <v>2</v>
      </c>
      <c r="BD16" s="135">
        <v>2</v>
      </c>
      <c r="BE16" s="135">
        <v>2</v>
      </c>
      <c r="BF16" s="165">
        <v>3</v>
      </c>
      <c r="BG16" s="166">
        <v>3</v>
      </c>
      <c r="BH16" s="166">
        <v>3</v>
      </c>
      <c r="BI16" s="166">
        <v>3</v>
      </c>
      <c r="BJ16" s="166">
        <v>3</v>
      </c>
      <c r="BK16" s="166">
        <v>3</v>
      </c>
      <c r="BL16" s="166">
        <v>3</v>
      </c>
      <c r="BM16" s="166">
        <v>3</v>
      </c>
      <c r="BN16" s="166">
        <v>3</v>
      </c>
      <c r="BO16" s="166">
        <v>3</v>
      </c>
      <c r="BP16" s="166">
        <v>3</v>
      </c>
      <c r="BQ16" s="166">
        <v>3</v>
      </c>
      <c r="BR16" s="59">
        <v>4</v>
      </c>
      <c r="BS16" s="58">
        <v>4</v>
      </c>
      <c r="BT16" s="58">
        <v>4</v>
      </c>
      <c r="BU16" s="58">
        <v>4</v>
      </c>
      <c r="BV16" s="58">
        <v>4</v>
      </c>
      <c r="BW16" s="58">
        <v>4</v>
      </c>
      <c r="BX16" s="58">
        <v>4</v>
      </c>
      <c r="BY16" s="58">
        <v>4</v>
      </c>
      <c r="BZ16" s="58">
        <v>4</v>
      </c>
      <c r="CA16" s="58">
        <v>4</v>
      </c>
      <c r="CB16" s="58">
        <v>4</v>
      </c>
      <c r="CC16" s="202">
        <v>4</v>
      </c>
      <c r="CE16" s="19">
        <f t="shared" si="12"/>
        <v>0</v>
      </c>
      <c r="CF16" s="22">
        <f t="shared" si="13"/>
        <v>1</v>
      </c>
      <c r="CG16" s="103">
        <f t="shared" si="14"/>
        <v>1</v>
      </c>
      <c r="CH16" s="133">
        <f t="shared" si="15"/>
        <v>2</v>
      </c>
      <c r="CI16" s="164">
        <f t="shared" si="16"/>
        <v>3</v>
      </c>
      <c r="CJ16" s="19">
        <f t="shared" si="17"/>
        <v>4</v>
      </c>
    </row>
    <row r="17" spans="1:88" s="4" customFormat="1">
      <c r="A17" s="17"/>
      <c r="B17" s="154" t="s">
        <v>159</v>
      </c>
      <c r="C17" s="212" t="s">
        <v>14</v>
      </c>
      <c r="D17" s="25" t="s">
        <v>13</v>
      </c>
      <c r="E17" s="18" t="s">
        <v>13</v>
      </c>
      <c r="F17" s="18" t="s">
        <v>13</v>
      </c>
      <c r="G17" s="18" t="s">
        <v>13</v>
      </c>
      <c r="H17" s="18" t="s">
        <v>13</v>
      </c>
      <c r="I17" s="18" t="s">
        <v>13</v>
      </c>
      <c r="J17" s="59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86">
        <v>0</v>
      </c>
      <c r="W17" s="85">
        <v>0</v>
      </c>
      <c r="X17" s="85">
        <v>0</v>
      </c>
      <c r="Y17" s="85">
        <v>0</v>
      </c>
      <c r="Z17" s="85">
        <v>0</v>
      </c>
      <c r="AA17" s="85">
        <v>0</v>
      </c>
      <c r="AB17" s="85">
        <v>0</v>
      </c>
      <c r="AC17" s="85">
        <v>1</v>
      </c>
      <c r="AD17" s="85">
        <v>1</v>
      </c>
      <c r="AE17" s="85">
        <v>1</v>
      </c>
      <c r="AF17" s="85">
        <v>1</v>
      </c>
      <c r="AG17" s="85">
        <v>1</v>
      </c>
      <c r="AH17" s="105">
        <v>1</v>
      </c>
      <c r="AI17" s="104">
        <v>1</v>
      </c>
      <c r="AJ17" s="104">
        <v>1</v>
      </c>
      <c r="AK17" s="104">
        <v>1</v>
      </c>
      <c r="AL17" s="104">
        <v>1</v>
      </c>
      <c r="AM17" s="104">
        <v>1</v>
      </c>
      <c r="AN17" s="104">
        <v>1</v>
      </c>
      <c r="AO17" s="104">
        <v>1</v>
      </c>
      <c r="AP17" s="104">
        <v>1</v>
      </c>
      <c r="AQ17" s="104">
        <v>2</v>
      </c>
      <c r="AR17" s="104">
        <v>2</v>
      </c>
      <c r="AS17" s="104">
        <v>2</v>
      </c>
      <c r="AT17" s="134">
        <v>2</v>
      </c>
      <c r="AU17" s="135">
        <v>2</v>
      </c>
      <c r="AV17" s="135">
        <v>2</v>
      </c>
      <c r="AW17" s="135">
        <v>2</v>
      </c>
      <c r="AX17" s="135">
        <v>2</v>
      </c>
      <c r="AY17" s="135">
        <v>2</v>
      </c>
      <c r="AZ17" s="135">
        <v>2</v>
      </c>
      <c r="BA17" s="135">
        <v>2</v>
      </c>
      <c r="BB17" s="135">
        <v>2</v>
      </c>
      <c r="BC17" s="135">
        <v>2</v>
      </c>
      <c r="BD17" s="135">
        <v>2</v>
      </c>
      <c r="BE17" s="135">
        <v>2</v>
      </c>
      <c r="BF17" s="165">
        <v>3</v>
      </c>
      <c r="BG17" s="166">
        <v>3</v>
      </c>
      <c r="BH17" s="166">
        <v>3</v>
      </c>
      <c r="BI17" s="166">
        <v>3</v>
      </c>
      <c r="BJ17" s="166">
        <v>3</v>
      </c>
      <c r="BK17" s="166">
        <v>3</v>
      </c>
      <c r="BL17" s="166">
        <v>3</v>
      </c>
      <c r="BM17" s="166">
        <v>3</v>
      </c>
      <c r="BN17" s="166">
        <v>3</v>
      </c>
      <c r="BO17" s="166">
        <v>3</v>
      </c>
      <c r="BP17" s="166">
        <v>3</v>
      </c>
      <c r="BQ17" s="166">
        <v>3</v>
      </c>
      <c r="BR17" s="59">
        <v>3</v>
      </c>
      <c r="BS17" s="58">
        <v>3</v>
      </c>
      <c r="BT17" s="58">
        <v>3</v>
      </c>
      <c r="BU17" s="58">
        <v>3</v>
      </c>
      <c r="BV17" s="58">
        <v>3</v>
      </c>
      <c r="BW17" s="58">
        <v>3</v>
      </c>
      <c r="BX17" s="58">
        <v>3</v>
      </c>
      <c r="BY17" s="58">
        <v>3</v>
      </c>
      <c r="BZ17" s="58">
        <v>3</v>
      </c>
      <c r="CA17" s="58">
        <v>3</v>
      </c>
      <c r="CB17" s="58">
        <v>3</v>
      </c>
      <c r="CC17" s="202">
        <v>3</v>
      </c>
      <c r="CE17" s="19">
        <f t="shared" si="12"/>
        <v>0</v>
      </c>
      <c r="CF17" s="22">
        <f t="shared" si="13"/>
        <v>1</v>
      </c>
      <c r="CG17" s="103">
        <f t="shared" si="14"/>
        <v>2</v>
      </c>
      <c r="CH17" s="133">
        <f t="shared" si="15"/>
        <v>2</v>
      </c>
      <c r="CI17" s="164">
        <f t="shared" si="16"/>
        <v>3</v>
      </c>
      <c r="CJ17" s="19">
        <f t="shared" si="17"/>
        <v>3</v>
      </c>
    </row>
    <row r="18" spans="1:88" s="4" customFormat="1">
      <c r="A18" s="17"/>
      <c r="B18" s="154" t="s">
        <v>15</v>
      </c>
      <c r="C18" s="212" t="s">
        <v>14</v>
      </c>
      <c r="D18" s="25" t="s">
        <v>13</v>
      </c>
      <c r="E18" s="18" t="s">
        <v>13</v>
      </c>
      <c r="F18" s="18" t="s">
        <v>13</v>
      </c>
      <c r="G18" s="18" t="s">
        <v>13</v>
      </c>
      <c r="H18" s="18" t="s">
        <v>13</v>
      </c>
      <c r="I18" s="18" t="s">
        <v>13</v>
      </c>
      <c r="J18" s="59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86">
        <v>0</v>
      </c>
      <c r="W18" s="85">
        <v>0</v>
      </c>
      <c r="X18" s="85">
        <v>0</v>
      </c>
      <c r="Y18" s="85">
        <v>0</v>
      </c>
      <c r="Z18" s="85">
        <v>0</v>
      </c>
      <c r="AA18" s="85">
        <v>0</v>
      </c>
      <c r="AB18" s="85">
        <v>0</v>
      </c>
      <c r="AC18" s="85">
        <v>0</v>
      </c>
      <c r="AD18" s="85">
        <v>0</v>
      </c>
      <c r="AE18" s="85">
        <v>0</v>
      </c>
      <c r="AF18" s="85">
        <v>0</v>
      </c>
      <c r="AG18" s="85">
        <v>0</v>
      </c>
      <c r="AH18" s="105">
        <v>0</v>
      </c>
      <c r="AI18" s="104">
        <v>0</v>
      </c>
      <c r="AJ18" s="104">
        <v>0</v>
      </c>
      <c r="AK18" s="104">
        <v>0</v>
      </c>
      <c r="AL18" s="104">
        <v>0</v>
      </c>
      <c r="AM18" s="104">
        <v>0</v>
      </c>
      <c r="AN18" s="104">
        <v>0</v>
      </c>
      <c r="AO18" s="104">
        <v>0</v>
      </c>
      <c r="AP18" s="104">
        <v>0</v>
      </c>
      <c r="AQ18" s="104">
        <v>0</v>
      </c>
      <c r="AR18" s="104">
        <v>0</v>
      </c>
      <c r="AS18" s="104">
        <v>0</v>
      </c>
      <c r="AT18" s="134">
        <v>0</v>
      </c>
      <c r="AU18" s="135">
        <v>0</v>
      </c>
      <c r="AV18" s="135">
        <v>0</v>
      </c>
      <c r="AW18" s="135">
        <v>0</v>
      </c>
      <c r="AX18" s="135">
        <v>0</v>
      </c>
      <c r="AY18" s="135">
        <v>0</v>
      </c>
      <c r="AZ18" s="135">
        <v>0</v>
      </c>
      <c r="BA18" s="135">
        <v>0</v>
      </c>
      <c r="BB18" s="135">
        <v>0</v>
      </c>
      <c r="BC18" s="135">
        <v>0</v>
      </c>
      <c r="BD18" s="135">
        <v>0</v>
      </c>
      <c r="BE18" s="135">
        <v>0</v>
      </c>
      <c r="BF18" s="165">
        <v>0</v>
      </c>
      <c r="BG18" s="166">
        <v>0</v>
      </c>
      <c r="BH18" s="166">
        <v>0</v>
      </c>
      <c r="BI18" s="166">
        <v>0</v>
      </c>
      <c r="BJ18" s="166">
        <v>0</v>
      </c>
      <c r="BK18" s="166">
        <v>0</v>
      </c>
      <c r="BL18" s="166">
        <v>0</v>
      </c>
      <c r="BM18" s="166">
        <v>0</v>
      </c>
      <c r="BN18" s="166">
        <v>0</v>
      </c>
      <c r="BO18" s="166">
        <v>0</v>
      </c>
      <c r="BP18" s="166">
        <v>0</v>
      </c>
      <c r="BQ18" s="166">
        <v>0</v>
      </c>
      <c r="BR18" s="59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202">
        <v>0</v>
      </c>
      <c r="CE18" s="19">
        <f t="shared" si="12"/>
        <v>0</v>
      </c>
      <c r="CF18" s="22">
        <f t="shared" si="13"/>
        <v>0</v>
      </c>
      <c r="CG18" s="103">
        <f t="shared" si="14"/>
        <v>0</v>
      </c>
      <c r="CH18" s="133">
        <f t="shared" si="15"/>
        <v>0</v>
      </c>
      <c r="CI18" s="164">
        <f t="shared" si="16"/>
        <v>0</v>
      </c>
      <c r="CJ18" s="19">
        <f t="shared" si="17"/>
        <v>0</v>
      </c>
    </row>
    <row r="19" spans="1:88" s="4" customFormat="1">
      <c r="A19" s="17"/>
      <c r="B19" s="154" t="s">
        <v>15</v>
      </c>
      <c r="C19" s="212" t="s">
        <v>14</v>
      </c>
      <c r="D19" s="25" t="s">
        <v>13</v>
      </c>
      <c r="E19" s="18" t="s">
        <v>13</v>
      </c>
      <c r="F19" s="18" t="s">
        <v>13</v>
      </c>
      <c r="G19" s="18" t="s">
        <v>13</v>
      </c>
      <c r="H19" s="18" t="s">
        <v>13</v>
      </c>
      <c r="I19" s="18" t="s">
        <v>13</v>
      </c>
      <c r="J19" s="59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86">
        <v>0</v>
      </c>
      <c r="W19" s="85">
        <v>0</v>
      </c>
      <c r="X19" s="85">
        <v>0</v>
      </c>
      <c r="Y19" s="85">
        <v>0</v>
      </c>
      <c r="Z19" s="85">
        <v>0</v>
      </c>
      <c r="AA19" s="85">
        <v>0</v>
      </c>
      <c r="AB19" s="85">
        <v>0</v>
      </c>
      <c r="AC19" s="85">
        <v>0</v>
      </c>
      <c r="AD19" s="85">
        <v>0</v>
      </c>
      <c r="AE19" s="85">
        <v>0</v>
      </c>
      <c r="AF19" s="85">
        <v>0</v>
      </c>
      <c r="AG19" s="85">
        <v>0</v>
      </c>
      <c r="AH19" s="105">
        <v>0</v>
      </c>
      <c r="AI19" s="104">
        <v>0</v>
      </c>
      <c r="AJ19" s="104">
        <v>0</v>
      </c>
      <c r="AK19" s="104">
        <v>0</v>
      </c>
      <c r="AL19" s="104">
        <v>0</v>
      </c>
      <c r="AM19" s="104">
        <v>0</v>
      </c>
      <c r="AN19" s="104">
        <v>0</v>
      </c>
      <c r="AO19" s="104">
        <v>0</v>
      </c>
      <c r="AP19" s="104">
        <v>0</v>
      </c>
      <c r="AQ19" s="104">
        <v>0</v>
      </c>
      <c r="AR19" s="104">
        <v>0</v>
      </c>
      <c r="AS19" s="104">
        <v>0</v>
      </c>
      <c r="AT19" s="134">
        <v>0</v>
      </c>
      <c r="AU19" s="135">
        <v>0</v>
      </c>
      <c r="AV19" s="135">
        <v>0</v>
      </c>
      <c r="AW19" s="135">
        <v>0</v>
      </c>
      <c r="AX19" s="135">
        <v>0</v>
      </c>
      <c r="AY19" s="135">
        <v>0</v>
      </c>
      <c r="AZ19" s="135">
        <v>0</v>
      </c>
      <c r="BA19" s="135">
        <v>0</v>
      </c>
      <c r="BB19" s="135">
        <v>0</v>
      </c>
      <c r="BC19" s="135">
        <v>0</v>
      </c>
      <c r="BD19" s="135">
        <v>0</v>
      </c>
      <c r="BE19" s="135">
        <v>0</v>
      </c>
      <c r="BF19" s="165">
        <v>0</v>
      </c>
      <c r="BG19" s="166">
        <v>0</v>
      </c>
      <c r="BH19" s="166">
        <v>0</v>
      </c>
      <c r="BI19" s="166">
        <v>0</v>
      </c>
      <c r="BJ19" s="166">
        <v>0</v>
      </c>
      <c r="BK19" s="166">
        <v>0</v>
      </c>
      <c r="BL19" s="166">
        <v>0</v>
      </c>
      <c r="BM19" s="166">
        <v>0</v>
      </c>
      <c r="BN19" s="166">
        <v>0</v>
      </c>
      <c r="BO19" s="166">
        <v>0</v>
      </c>
      <c r="BP19" s="166">
        <v>0</v>
      </c>
      <c r="BQ19" s="166">
        <v>0</v>
      </c>
      <c r="BR19" s="59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202">
        <v>0</v>
      </c>
      <c r="CE19" s="19">
        <f t="shared" si="12"/>
        <v>0</v>
      </c>
      <c r="CF19" s="22">
        <f t="shared" si="13"/>
        <v>0</v>
      </c>
      <c r="CG19" s="103">
        <f t="shared" si="14"/>
        <v>0</v>
      </c>
      <c r="CH19" s="133">
        <f t="shared" si="15"/>
        <v>0</v>
      </c>
      <c r="CI19" s="164">
        <f t="shared" si="16"/>
        <v>0</v>
      </c>
      <c r="CJ19" s="19">
        <f t="shared" si="17"/>
        <v>0</v>
      </c>
    </row>
    <row r="20" spans="1:88" s="4" customFormat="1">
      <c r="A20" s="17"/>
      <c r="B20" s="154" t="s">
        <v>15</v>
      </c>
      <c r="C20" s="212" t="s">
        <v>14</v>
      </c>
      <c r="D20" s="25" t="s">
        <v>13</v>
      </c>
      <c r="E20" s="18" t="s">
        <v>13</v>
      </c>
      <c r="F20" s="18" t="s">
        <v>13</v>
      </c>
      <c r="G20" s="18" t="s">
        <v>13</v>
      </c>
      <c r="H20" s="18" t="s">
        <v>13</v>
      </c>
      <c r="I20" s="18" t="s">
        <v>13</v>
      </c>
      <c r="J20" s="59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86">
        <v>0</v>
      </c>
      <c r="W20" s="85">
        <v>0</v>
      </c>
      <c r="X20" s="85">
        <v>0</v>
      </c>
      <c r="Y20" s="85">
        <v>0</v>
      </c>
      <c r="Z20" s="85">
        <v>0</v>
      </c>
      <c r="AA20" s="85">
        <v>0</v>
      </c>
      <c r="AB20" s="85">
        <v>0</v>
      </c>
      <c r="AC20" s="85">
        <v>0</v>
      </c>
      <c r="AD20" s="85">
        <v>0</v>
      </c>
      <c r="AE20" s="85">
        <v>0</v>
      </c>
      <c r="AF20" s="85">
        <v>0</v>
      </c>
      <c r="AG20" s="85">
        <v>0</v>
      </c>
      <c r="AH20" s="105">
        <v>0</v>
      </c>
      <c r="AI20" s="104">
        <v>0</v>
      </c>
      <c r="AJ20" s="104">
        <v>0</v>
      </c>
      <c r="AK20" s="104">
        <v>0</v>
      </c>
      <c r="AL20" s="104">
        <v>0</v>
      </c>
      <c r="AM20" s="104">
        <v>0</v>
      </c>
      <c r="AN20" s="104">
        <v>0</v>
      </c>
      <c r="AO20" s="104">
        <v>0</v>
      </c>
      <c r="AP20" s="104">
        <v>0</v>
      </c>
      <c r="AQ20" s="104">
        <v>0</v>
      </c>
      <c r="AR20" s="104">
        <v>0</v>
      </c>
      <c r="AS20" s="104">
        <v>0</v>
      </c>
      <c r="AT20" s="134">
        <v>0</v>
      </c>
      <c r="AU20" s="135">
        <v>0</v>
      </c>
      <c r="AV20" s="135">
        <v>0</v>
      </c>
      <c r="AW20" s="135">
        <v>0</v>
      </c>
      <c r="AX20" s="135">
        <v>0</v>
      </c>
      <c r="AY20" s="135">
        <v>0</v>
      </c>
      <c r="AZ20" s="135">
        <v>0</v>
      </c>
      <c r="BA20" s="135">
        <v>0</v>
      </c>
      <c r="BB20" s="135">
        <v>0</v>
      </c>
      <c r="BC20" s="135">
        <v>0</v>
      </c>
      <c r="BD20" s="135">
        <v>0</v>
      </c>
      <c r="BE20" s="135">
        <v>0</v>
      </c>
      <c r="BF20" s="165">
        <v>0</v>
      </c>
      <c r="BG20" s="166">
        <v>0</v>
      </c>
      <c r="BH20" s="166">
        <v>0</v>
      </c>
      <c r="BI20" s="166">
        <v>0</v>
      </c>
      <c r="BJ20" s="166">
        <v>0</v>
      </c>
      <c r="BK20" s="166">
        <v>0</v>
      </c>
      <c r="BL20" s="166">
        <v>0</v>
      </c>
      <c r="BM20" s="166">
        <v>0</v>
      </c>
      <c r="BN20" s="166">
        <v>0</v>
      </c>
      <c r="BO20" s="166">
        <v>0</v>
      </c>
      <c r="BP20" s="166">
        <v>0</v>
      </c>
      <c r="BQ20" s="166">
        <v>0</v>
      </c>
      <c r="BR20" s="59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202">
        <v>0</v>
      </c>
      <c r="CE20" s="19">
        <f t="shared" si="12"/>
        <v>0</v>
      </c>
      <c r="CF20" s="22">
        <f t="shared" si="13"/>
        <v>0</v>
      </c>
      <c r="CG20" s="103">
        <f t="shared" si="14"/>
        <v>0</v>
      </c>
      <c r="CH20" s="133">
        <f t="shared" si="15"/>
        <v>0</v>
      </c>
      <c r="CI20" s="164">
        <f t="shared" si="16"/>
        <v>0</v>
      </c>
      <c r="CJ20" s="19">
        <f t="shared" si="17"/>
        <v>0</v>
      </c>
    </row>
    <row r="21" spans="1:88" s="4" customFormat="1">
      <c r="A21" s="17"/>
      <c r="B21" s="154" t="s">
        <v>15</v>
      </c>
      <c r="C21" s="212" t="s">
        <v>14</v>
      </c>
      <c r="D21" s="25" t="s">
        <v>13</v>
      </c>
      <c r="E21" s="18" t="s">
        <v>13</v>
      </c>
      <c r="F21" s="18" t="s">
        <v>13</v>
      </c>
      <c r="G21" s="18" t="s">
        <v>13</v>
      </c>
      <c r="H21" s="18" t="s">
        <v>13</v>
      </c>
      <c r="I21" s="18" t="s">
        <v>13</v>
      </c>
      <c r="J21" s="59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86">
        <v>0</v>
      </c>
      <c r="W21" s="85">
        <v>0</v>
      </c>
      <c r="X21" s="85">
        <v>0</v>
      </c>
      <c r="Y21" s="85">
        <v>0</v>
      </c>
      <c r="Z21" s="85">
        <v>0</v>
      </c>
      <c r="AA21" s="85">
        <v>0</v>
      </c>
      <c r="AB21" s="85">
        <v>0</v>
      </c>
      <c r="AC21" s="85">
        <v>0</v>
      </c>
      <c r="AD21" s="85">
        <v>0</v>
      </c>
      <c r="AE21" s="85">
        <v>0</v>
      </c>
      <c r="AF21" s="85">
        <v>0</v>
      </c>
      <c r="AG21" s="85">
        <v>0</v>
      </c>
      <c r="AH21" s="105">
        <v>0</v>
      </c>
      <c r="AI21" s="104">
        <v>0</v>
      </c>
      <c r="AJ21" s="104">
        <v>0</v>
      </c>
      <c r="AK21" s="104">
        <v>0</v>
      </c>
      <c r="AL21" s="104">
        <v>0</v>
      </c>
      <c r="AM21" s="104">
        <v>0</v>
      </c>
      <c r="AN21" s="104">
        <v>0</v>
      </c>
      <c r="AO21" s="104">
        <v>0</v>
      </c>
      <c r="AP21" s="104">
        <v>0</v>
      </c>
      <c r="AQ21" s="104">
        <v>0</v>
      </c>
      <c r="AR21" s="104">
        <v>0</v>
      </c>
      <c r="AS21" s="104">
        <v>0</v>
      </c>
      <c r="AT21" s="134">
        <v>0</v>
      </c>
      <c r="AU21" s="135">
        <v>0</v>
      </c>
      <c r="AV21" s="135">
        <v>0</v>
      </c>
      <c r="AW21" s="135">
        <v>0</v>
      </c>
      <c r="AX21" s="135">
        <v>0</v>
      </c>
      <c r="AY21" s="135">
        <v>0</v>
      </c>
      <c r="AZ21" s="135">
        <v>0</v>
      </c>
      <c r="BA21" s="135">
        <v>0</v>
      </c>
      <c r="BB21" s="135">
        <v>0</v>
      </c>
      <c r="BC21" s="135">
        <v>0</v>
      </c>
      <c r="BD21" s="135">
        <v>0</v>
      </c>
      <c r="BE21" s="135">
        <v>0</v>
      </c>
      <c r="BF21" s="165">
        <v>0</v>
      </c>
      <c r="BG21" s="166">
        <v>0</v>
      </c>
      <c r="BH21" s="166">
        <v>0</v>
      </c>
      <c r="BI21" s="166">
        <v>0</v>
      </c>
      <c r="BJ21" s="166">
        <v>0</v>
      </c>
      <c r="BK21" s="166">
        <v>0</v>
      </c>
      <c r="BL21" s="166">
        <v>0</v>
      </c>
      <c r="BM21" s="166">
        <v>0</v>
      </c>
      <c r="BN21" s="166">
        <v>0</v>
      </c>
      <c r="BO21" s="166">
        <v>0</v>
      </c>
      <c r="BP21" s="166">
        <v>0</v>
      </c>
      <c r="BQ21" s="166">
        <v>0</v>
      </c>
      <c r="BR21" s="59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202">
        <v>0</v>
      </c>
      <c r="CE21" s="19">
        <f t="shared" si="12"/>
        <v>0</v>
      </c>
      <c r="CF21" s="22">
        <f t="shared" si="13"/>
        <v>0</v>
      </c>
      <c r="CG21" s="103">
        <f t="shared" si="14"/>
        <v>0</v>
      </c>
      <c r="CH21" s="133">
        <f t="shared" si="15"/>
        <v>0</v>
      </c>
      <c r="CI21" s="164">
        <f t="shared" si="16"/>
        <v>0</v>
      </c>
      <c r="CJ21" s="19">
        <f t="shared" si="17"/>
        <v>0</v>
      </c>
    </row>
    <row r="22" spans="1:88" s="4" customFormat="1">
      <c r="A22" s="17"/>
      <c r="B22" s="154" t="s">
        <v>15</v>
      </c>
      <c r="C22" s="212" t="s">
        <v>14</v>
      </c>
      <c r="D22" s="25" t="s">
        <v>13</v>
      </c>
      <c r="E22" s="18" t="s">
        <v>13</v>
      </c>
      <c r="F22" s="18" t="s">
        <v>13</v>
      </c>
      <c r="G22" s="18" t="s">
        <v>13</v>
      </c>
      <c r="H22" s="18" t="s">
        <v>13</v>
      </c>
      <c r="I22" s="18" t="s">
        <v>13</v>
      </c>
      <c r="J22" s="59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86">
        <v>0</v>
      </c>
      <c r="W22" s="85">
        <v>0</v>
      </c>
      <c r="X22" s="85">
        <v>0</v>
      </c>
      <c r="Y22" s="85">
        <v>0</v>
      </c>
      <c r="Z22" s="85">
        <v>0</v>
      </c>
      <c r="AA22" s="85">
        <v>0</v>
      </c>
      <c r="AB22" s="85">
        <v>0</v>
      </c>
      <c r="AC22" s="85">
        <v>0</v>
      </c>
      <c r="AD22" s="85">
        <v>0</v>
      </c>
      <c r="AE22" s="85">
        <v>0</v>
      </c>
      <c r="AF22" s="85">
        <v>0</v>
      </c>
      <c r="AG22" s="85">
        <v>0</v>
      </c>
      <c r="AH22" s="105">
        <v>0</v>
      </c>
      <c r="AI22" s="104">
        <v>0</v>
      </c>
      <c r="AJ22" s="104">
        <v>0</v>
      </c>
      <c r="AK22" s="104">
        <v>0</v>
      </c>
      <c r="AL22" s="104">
        <v>0</v>
      </c>
      <c r="AM22" s="104">
        <v>0</v>
      </c>
      <c r="AN22" s="104">
        <v>0</v>
      </c>
      <c r="AO22" s="104">
        <v>0</v>
      </c>
      <c r="AP22" s="104">
        <v>0</v>
      </c>
      <c r="AQ22" s="104">
        <v>0</v>
      </c>
      <c r="AR22" s="104">
        <v>0</v>
      </c>
      <c r="AS22" s="104">
        <v>0</v>
      </c>
      <c r="AT22" s="134">
        <v>0</v>
      </c>
      <c r="AU22" s="135">
        <v>0</v>
      </c>
      <c r="AV22" s="135">
        <v>0</v>
      </c>
      <c r="AW22" s="135">
        <v>0</v>
      </c>
      <c r="AX22" s="135">
        <v>0</v>
      </c>
      <c r="AY22" s="135">
        <v>0</v>
      </c>
      <c r="AZ22" s="135">
        <v>0</v>
      </c>
      <c r="BA22" s="135">
        <v>0</v>
      </c>
      <c r="BB22" s="135">
        <v>0</v>
      </c>
      <c r="BC22" s="135">
        <v>0</v>
      </c>
      <c r="BD22" s="135">
        <v>0</v>
      </c>
      <c r="BE22" s="135">
        <v>0</v>
      </c>
      <c r="BF22" s="165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0</v>
      </c>
      <c r="BM22" s="166">
        <v>0</v>
      </c>
      <c r="BN22" s="166">
        <v>0</v>
      </c>
      <c r="BO22" s="166">
        <v>0</v>
      </c>
      <c r="BP22" s="166">
        <v>0</v>
      </c>
      <c r="BQ22" s="166">
        <v>0</v>
      </c>
      <c r="BR22" s="59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202">
        <v>0</v>
      </c>
      <c r="CE22" s="19">
        <f t="shared" si="12"/>
        <v>0</v>
      </c>
      <c r="CF22" s="22">
        <f t="shared" si="13"/>
        <v>0</v>
      </c>
      <c r="CG22" s="103">
        <f t="shared" si="14"/>
        <v>0</v>
      </c>
      <c r="CH22" s="133">
        <f t="shared" si="15"/>
        <v>0</v>
      </c>
      <c r="CI22" s="164">
        <f t="shared" si="16"/>
        <v>0</v>
      </c>
      <c r="CJ22" s="19">
        <f t="shared" si="17"/>
        <v>0</v>
      </c>
    </row>
    <row r="23" spans="1:88" s="4" customFormat="1">
      <c r="A23" s="17"/>
      <c r="B23" s="154" t="s">
        <v>15</v>
      </c>
      <c r="C23" s="212" t="s">
        <v>14</v>
      </c>
      <c r="D23" s="25" t="s">
        <v>13</v>
      </c>
      <c r="E23" s="18" t="s">
        <v>13</v>
      </c>
      <c r="F23" s="18" t="s">
        <v>13</v>
      </c>
      <c r="G23" s="18" t="s">
        <v>13</v>
      </c>
      <c r="H23" s="18" t="s">
        <v>13</v>
      </c>
      <c r="I23" s="18" t="s">
        <v>13</v>
      </c>
      <c r="J23" s="59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86">
        <v>0</v>
      </c>
      <c r="W23" s="85">
        <v>0</v>
      </c>
      <c r="X23" s="85">
        <v>0</v>
      </c>
      <c r="Y23" s="85">
        <v>0</v>
      </c>
      <c r="Z23" s="85">
        <v>0</v>
      </c>
      <c r="AA23" s="85">
        <v>0</v>
      </c>
      <c r="AB23" s="85">
        <v>0</v>
      </c>
      <c r="AC23" s="85">
        <v>0</v>
      </c>
      <c r="AD23" s="85">
        <v>0</v>
      </c>
      <c r="AE23" s="85">
        <v>0</v>
      </c>
      <c r="AF23" s="85">
        <v>0</v>
      </c>
      <c r="AG23" s="85">
        <v>0</v>
      </c>
      <c r="AH23" s="105">
        <v>0</v>
      </c>
      <c r="AI23" s="104">
        <v>0</v>
      </c>
      <c r="AJ23" s="104">
        <v>0</v>
      </c>
      <c r="AK23" s="104">
        <v>0</v>
      </c>
      <c r="AL23" s="104">
        <v>0</v>
      </c>
      <c r="AM23" s="104">
        <v>0</v>
      </c>
      <c r="AN23" s="104">
        <v>0</v>
      </c>
      <c r="AO23" s="104">
        <v>0</v>
      </c>
      <c r="AP23" s="104">
        <v>0</v>
      </c>
      <c r="AQ23" s="104">
        <v>0</v>
      </c>
      <c r="AR23" s="104">
        <v>0</v>
      </c>
      <c r="AS23" s="104">
        <v>0</v>
      </c>
      <c r="AT23" s="134">
        <v>0</v>
      </c>
      <c r="AU23" s="135">
        <v>0</v>
      </c>
      <c r="AV23" s="135">
        <v>0</v>
      </c>
      <c r="AW23" s="135">
        <v>0</v>
      </c>
      <c r="AX23" s="135">
        <v>0</v>
      </c>
      <c r="AY23" s="135">
        <v>0</v>
      </c>
      <c r="AZ23" s="135">
        <v>0</v>
      </c>
      <c r="BA23" s="135">
        <v>0</v>
      </c>
      <c r="BB23" s="135">
        <v>0</v>
      </c>
      <c r="BC23" s="135">
        <v>0</v>
      </c>
      <c r="BD23" s="135">
        <v>0</v>
      </c>
      <c r="BE23" s="135">
        <v>0</v>
      </c>
      <c r="BF23" s="165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0</v>
      </c>
      <c r="BM23" s="166">
        <v>0</v>
      </c>
      <c r="BN23" s="166">
        <v>0</v>
      </c>
      <c r="BO23" s="166">
        <v>0</v>
      </c>
      <c r="BP23" s="166">
        <v>0</v>
      </c>
      <c r="BQ23" s="166">
        <v>0</v>
      </c>
      <c r="BR23" s="59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202">
        <v>0</v>
      </c>
      <c r="CE23" s="19">
        <f t="shared" si="12"/>
        <v>0</v>
      </c>
      <c r="CF23" s="22">
        <f t="shared" si="13"/>
        <v>0</v>
      </c>
      <c r="CG23" s="103">
        <f t="shared" si="14"/>
        <v>0</v>
      </c>
      <c r="CH23" s="133">
        <f t="shared" si="15"/>
        <v>0</v>
      </c>
      <c r="CI23" s="164">
        <f t="shared" si="16"/>
        <v>0</v>
      </c>
      <c r="CJ23" s="19">
        <f t="shared" si="17"/>
        <v>0</v>
      </c>
    </row>
    <row r="24" spans="1:88" s="4" customFormat="1">
      <c r="A24" s="17"/>
      <c r="B24" s="16" t="s">
        <v>18</v>
      </c>
      <c r="C24" s="210"/>
      <c r="D24" s="14"/>
      <c r="E24" s="28"/>
      <c r="F24" s="28"/>
      <c r="G24" s="28"/>
      <c r="H24" s="28"/>
      <c r="I24" s="28"/>
      <c r="J24" s="10">
        <f t="shared" ref="J24:U24" si="18">SUM(J15:J23)</f>
        <v>0</v>
      </c>
      <c r="K24" s="9">
        <f t="shared" si="18"/>
        <v>0</v>
      </c>
      <c r="L24" s="9">
        <f t="shared" si="18"/>
        <v>0</v>
      </c>
      <c r="M24" s="9">
        <f t="shared" si="18"/>
        <v>0</v>
      </c>
      <c r="N24" s="9">
        <f t="shared" si="18"/>
        <v>0</v>
      </c>
      <c r="O24" s="9">
        <f t="shared" si="18"/>
        <v>0</v>
      </c>
      <c r="P24" s="9">
        <f t="shared" si="18"/>
        <v>0</v>
      </c>
      <c r="Q24" s="9">
        <f t="shared" si="18"/>
        <v>0</v>
      </c>
      <c r="R24" s="9">
        <f t="shared" si="18"/>
        <v>0</v>
      </c>
      <c r="S24" s="9">
        <f t="shared" si="18"/>
        <v>0</v>
      </c>
      <c r="T24" s="9">
        <f t="shared" si="18"/>
        <v>0</v>
      </c>
      <c r="U24" s="9">
        <f t="shared" si="18"/>
        <v>0</v>
      </c>
      <c r="V24" s="13">
        <f t="shared" ref="V24:AG24" si="19">SUM(V15:V23)</f>
        <v>1</v>
      </c>
      <c r="W24" s="12">
        <f t="shared" si="19"/>
        <v>1</v>
      </c>
      <c r="X24" s="12">
        <f t="shared" si="19"/>
        <v>2</v>
      </c>
      <c r="Y24" s="12">
        <f t="shared" si="19"/>
        <v>2</v>
      </c>
      <c r="Z24" s="12">
        <f t="shared" si="19"/>
        <v>2</v>
      </c>
      <c r="AA24" s="12">
        <f t="shared" si="19"/>
        <v>2</v>
      </c>
      <c r="AB24" s="12">
        <f t="shared" si="19"/>
        <v>2</v>
      </c>
      <c r="AC24" s="12">
        <f t="shared" si="19"/>
        <v>3</v>
      </c>
      <c r="AD24" s="12">
        <f t="shared" si="19"/>
        <v>4</v>
      </c>
      <c r="AE24" s="12">
        <f t="shared" si="19"/>
        <v>4</v>
      </c>
      <c r="AF24" s="12">
        <f t="shared" si="19"/>
        <v>4</v>
      </c>
      <c r="AG24" s="12">
        <f t="shared" si="19"/>
        <v>4</v>
      </c>
      <c r="AH24" s="106">
        <f t="shared" ref="AH24:AS24" si="20">SUM(AH15:AH23)</f>
        <v>4</v>
      </c>
      <c r="AI24" s="107">
        <f t="shared" si="20"/>
        <v>4</v>
      </c>
      <c r="AJ24" s="107">
        <f t="shared" si="20"/>
        <v>4</v>
      </c>
      <c r="AK24" s="107">
        <f t="shared" si="20"/>
        <v>4</v>
      </c>
      <c r="AL24" s="107">
        <f t="shared" si="20"/>
        <v>4</v>
      </c>
      <c r="AM24" s="107">
        <f t="shared" si="20"/>
        <v>4</v>
      </c>
      <c r="AN24" s="107">
        <f t="shared" si="20"/>
        <v>4</v>
      </c>
      <c r="AO24" s="107">
        <f t="shared" si="20"/>
        <v>4</v>
      </c>
      <c r="AP24" s="107">
        <f t="shared" si="20"/>
        <v>4</v>
      </c>
      <c r="AQ24" s="107">
        <f t="shared" si="20"/>
        <v>5</v>
      </c>
      <c r="AR24" s="107">
        <f t="shared" si="20"/>
        <v>5</v>
      </c>
      <c r="AS24" s="107">
        <f t="shared" si="20"/>
        <v>5</v>
      </c>
      <c r="AT24" s="136">
        <f t="shared" ref="AT24:BE24" si="21">SUM(AT15:AT23)</f>
        <v>6</v>
      </c>
      <c r="AU24" s="137">
        <f t="shared" si="21"/>
        <v>6</v>
      </c>
      <c r="AV24" s="137">
        <f t="shared" si="21"/>
        <v>6</v>
      </c>
      <c r="AW24" s="137">
        <f t="shared" si="21"/>
        <v>6</v>
      </c>
      <c r="AX24" s="137">
        <f t="shared" si="21"/>
        <v>6</v>
      </c>
      <c r="AY24" s="137">
        <f t="shared" si="21"/>
        <v>6</v>
      </c>
      <c r="AZ24" s="137">
        <f t="shared" si="21"/>
        <v>6</v>
      </c>
      <c r="BA24" s="137">
        <f t="shared" si="21"/>
        <v>6</v>
      </c>
      <c r="BB24" s="137">
        <f t="shared" si="21"/>
        <v>6</v>
      </c>
      <c r="BC24" s="137">
        <f t="shared" si="21"/>
        <v>6</v>
      </c>
      <c r="BD24" s="137">
        <f t="shared" si="21"/>
        <v>6</v>
      </c>
      <c r="BE24" s="137">
        <f t="shared" si="21"/>
        <v>6</v>
      </c>
      <c r="BF24" s="167">
        <f t="shared" ref="BF24:BQ24" si="22">SUM(BF15:BF23)</f>
        <v>9</v>
      </c>
      <c r="BG24" s="168">
        <f t="shared" si="22"/>
        <v>9</v>
      </c>
      <c r="BH24" s="168">
        <f t="shared" si="22"/>
        <v>9</v>
      </c>
      <c r="BI24" s="168">
        <f t="shared" si="22"/>
        <v>9</v>
      </c>
      <c r="BJ24" s="168">
        <f t="shared" si="22"/>
        <v>9</v>
      </c>
      <c r="BK24" s="168">
        <f t="shared" si="22"/>
        <v>9</v>
      </c>
      <c r="BL24" s="168">
        <f t="shared" si="22"/>
        <v>9</v>
      </c>
      <c r="BM24" s="168">
        <f t="shared" si="22"/>
        <v>9</v>
      </c>
      <c r="BN24" s="168">
        <f t="shared" si="22"/>
        <v>9</v>
      </c>
      <c r="BO24" s="168">
        <f t="shared" si="22"/>
        <v>9</v>
      </c>
      <c r="BP24" s="168">
        <f t="shared" si="22"/>
        <v>9</v>
      </c>
      <c r="BQ24" s="168">
        <f t="shared" si="22"/>
        <v>9</v>
      </c>
      <c r="BR24" s="10">
        <f t="shared" ref="BR24:CC24" si="23">SUM(BR15:BR23)</f>
        <v>10</v>
      </c>
      <c r="BS24" s="9">
        <f t="shared" si="23"/>
        <v>10</v>
      </c>
      <c r="BT24" s="9">
        <f t="shared" si="23"/>
        <v>10</v>
      </c>
      <c r="BU24" s="9">
        <f t="shared" si="23"/>
        <v>10</v>
      </c>
      <c r="BV24" s="9">
        <f t="shared" si="23"/>
        <v>10</v>
      </c>
      <c r="BW24" s="9">
        <f t="shared" si="23"/>
        <v>10</v>
      </c>
      <c r="BX24" s="9">
        <f t="shared" si="23"/>
        <v>10</v>
      </c>
      <c r="BY24" s="9">
        <f t="shared" si="23"/>
        <v>10</v>
      </c>
      <c r="BZ24" s="9">
        <f t="shared" si="23"/>
        <v>10</v>
      </c>
      <c r="CA24" s="9">
        <f t="shared" si="23"/>
        <v>10</v>
      </c>
      <c r="CB24" s="9">
        <f t="shared" si="23"/>
        <v>10</v>
      </c>
      <c r="CC24" s="182">
        <f t="shared" si="23"/>
        <v>10</v>
      </c>
      <c r="CE24" s="8">
        <f t="shared" ref="CE24:CJ24" si="24">SUM(CE15:CE23)</f>
        <v>0</v>
      </c>
      <c r="CF24" s="11">
        <f t="shared" si="24"/>
        <v>4</v>
      </c>
      <c r="CG24" s="108">
        <f t="shared" si="24"/>
        <v>5</v>
      </c>
      <c r="CH24" s="138">
        <f t="shared" si="24"/>
        <v>6</v>
      </c>
      <c r="CI24" s="169">
        <f t="shared" si="24"/>
        <v>9</v>
      </c>
      <c r="CJ24" s="8">
        <f t="shared" si="24"/>
        <v>10</v>
      </c>
    </row>
    <row r="25" spans="1:88" s="4" customFormat="1">
      <c r="A25" s="17"/>
      <c r="B25" s="37" t="s">
        <v>17</v>
      </c>
      <c r="C25" s="212"/>
      <c r="D25" s="25"/>
      <c r="E25" s="18"/>
      <c r="F25" s="18"/>
      <c r="G25" s="18"/>
      <c r="H25" s="18"/>
      <c r="I25" s="18"/>
      <c r="J25" s="33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6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109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39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70"/>
      <c r="BG25" s="171"/>
      <c r="BH25" s="171"/>
      <c r="BI25" s="171"/>
      <c r="BJ25" s="171"/>
      <c r="BK25" s="171"/>
      <c r="BL25" s="171"/>
      <c r="BM25" s="171"/>
      <c r="BN25" s="171"/>
      <c r="BO25" s="171"/>
      <c r="BP25" s="171"/>
      <c r="BQ25" s="171"/>
      <c r="BR25" s="63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203"/>
      <c r="CE25" s="61"/>
      <c r="CF25" s="34"/>
      <c r="CG25" s="111"/>
      <c r="CH25" s="141"/>
      <c r="CI25" s="172"/>
      <c r="CJ25" s="61"/>
    </row>
    <row r="26" spans="1:88" s="4" customFormat="1">
      <c r="A26" s="17"/>
      <c r="B26" s="154" t="s">
        <v>48</v>
      </c>
      <c r="C26" s="212" t="s">
        <v>14</v>
      </c>
      <c r="D26" s="25" t="s">
        <v>13</v>
      </c>
      <c r="E26" s="18" t="s">
        <v>13</v>
      </c>
      <c r="F26" s="18" t="s">
        <v>13</v>
      </c>
      <c r="G26" s="18" t="s">
        <v>13</v>
      </c>
      <c r="H26" s="18" t="s">
        <v>13</v>
      </c>
      <c r="I26" s="18" t="s">
        <v>13</v>
      </c>
      <c r="J26" s="59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1</v>
      </c>
      <c r="R26" s="58">
        <v>1</v>
      </c>
      <c r="S26" s="58">
        <v>2</v>
      </c>
      <c r="T26" s="58">
        <v>2</v>
      </c>
      <c r="U26" s="58">
        <v>3</v>
      </c>
      <c r="V26" s="86">
        <v>3</v>
      </c>
      <c r="W26" s="85">
        <v>3</v>
      </c>
      <c r="X26" s="85">
        <v>3</v>
      </c>
      <c r="Y26" s="85">
        <v>3</v>
      </c>
      <c r="Z26" s="85">
        <v>3</v>
      </c>
      <c r="AA26" s="85">
        <v>3</v>
      </c>
      <c r="AB26" s="85">
        <v>4</v>
      </c>
      <c r="AC26" s="85">
        <v>4</v>
      </c>
      <c r="AD26" s="85">
        <v>4</v>
      </c>
      <c r="AE26" s="85">
        <v>4</v>
      </c>
      <c r="AF26" s="85">
        <v>4</v>
      </c>
      <c r="AG26" s="85">
        <v>4</v>
      </c>
      <c r="AH26" s="105">
        <v>4</v>
      </c>
      <c r="AI26" s="104">
        <v>4</v>
      </c>
      <c r="AJ26" s="104">
        <v>4</v>
      </c>
      <c r="AK26" s="104">
        <v>4</v>
      </c>
      <c r="AL26" s="104">
        <v>4</v>
      </c>
      <c r="AM26" s="104">
        <v>4</v>
      </c>
      <c r="AN26" s="104">
        <v>4</v>
      </c>
      <c r="AO26" s="104">
        <v>4</v>
      </c>
      <c r="AP26" s="104">
        <v>4</v>
      </c>
      <c r="AQ26" s="104">
        <v>4</v>
      </c>
      <c r="AR26" s="104">
        <v>4</v>
      </c>
      <c r="AS26" s="104">
        <v>4</v>
      </c>
      <c r="AT26" s="134">
        <v>4</v>
      </c>
      <c r="AU26" s="135">
        <v>4</v>
      </c>
      <c r="AV26" s="135">
        <v>4</v>
      </c>
      <c r="AW26" s="135">
        <v>4</v>
      </c>
      <c r="AX26" s="135">
        <v>4</v>
      </c>
      <c r="AY26" s="135">
        <v>4</v>
      </c>
      <c r="AZ26" s="135">
        <v>5</v>
      </c>
      <c r="BA26" s="135">
        <v>5</v>
      </c>
      <c r="BB26" s="135">
        <v>5</v>
      </c>
      <c r="BC26" s="135">
        <v>5</v>
      </c>
      <c r="BD26" s="135">
        <v>5</v>
      </c>
      <c r="BE26" s="135">
        <v>5</v>
      </c>
      <c r="BF26" s="165">
        <v>6</v>
      </c>
      <c r="BG26" s="166">
        <v>6</v>
      </c>
      <c r="BH26" s="166">
        <v>6</v>
      </c>
      <c r="BI26" s="166">
        <v>6</v>
      </c>
      <c r="BJ26" s="166">
        <v>6</v>
      </c>
      <c r="BK26" s="166">
        <v>6</v>
      </c>
      <c r="BL26" s="166">
        <v>7</v>
      </c>
      <c r="BM26" s="166">
        <v>7</v>
      </c>
      <c r="BN26" s="166">
        <v>7</v>
      </c>
      <c r="BO26" s="166">
        <v>7</v>
      </c>
      <c r="BP26" s="166">
        <v>7</v>
      </c>
      <c r="BQ26" s="166">
        <v>7</v>
      </c>
      <c r="BR26" s="59">
        <v>8</v>
      </c>
      <c r="BS26" s="58">
        <v>8</v>
      </c>
      <c r="BT26" s="58">
        <v>8</v>
      </c>
      <c r="BU26" s="58">
        <v>8</v>
      </c>
      <c r="BV26" s="58">
        <v>8</v>
      </c>
      <c r="BW26" s="58">
        <v>8</v>
      </c>
      <c r="BX26" s="58">
        <v>9</v>
      </c>
      <c r="BY26" s="58">
        <v>9</v>
      </c>
      <c r="BZ26" s="58">
        <v>9</v>
      </c>
      <c r="CA26" s="58">
        <v>9</v>
      </c>
      <c r="CB26" s="58">
        <v>9</v>
      </c>
      <c r="CC26" s="202">
        <v>9</v>
      </c>
      <c r="CE26" s="19">
        <f t="shared" ref="CE26:CE34" si="25">U26</f>
        <v>3</v>
      </c>
      <c r="CF26" s="22">
        <f t="shared" ref="CF26:CF34" si="26">AG26</f>
        <v>4</v>
      </c>
      <c r="CG26" s="103">
        <f t="shared" ref="CG26:CG34" si="27">AS26</f>
        <v>4</v>
      </c>
      <c r="CH26" s="133">
        <f t="shared" ref="CH26:CH34" si="28">BE26</f>
        <v>5</v>
      </c>
      <c r="CI26" s="164">
        <f t="shared" ref="CI26:CI34" si="29">BQ26</f>
        <v>7</v>
      </c>
      <c r="CJ26" s="19">
        <f t="shared" ref="CJ26:CJ34" si="30">CC26</f>
        <v>9</v>
      </c>
    </row>
    <row r="27" spans="1:88" s="4" customFormat="1">
      <c r="A27" s="17"/>
      <c r="B27" s="154" t="s">
        <v>49</v>
      </c>
      <c r="C27" s="212" t="s">
        <v>14</v>
      </c>
      <c r="D27" s="25" t="s">
        <v>13</v>
      </c>
      <c r="E27" s="18" t="s">
        <v>13</v>
      </c>
      <c r="F27" s="18" t="s">
        <v>13</v>
      </c>
      <c r="G27" s="18" t="s">
        <v>13</v>
      </c>
      <c r="H27" s="18" t="s">
        <v>13</v>
      </c>
      <c r="I27" s="18" t="s">
        <v>13</v>
      </c>
      <c r="J27" s="59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1</v>
      </c>
      <c r="S27" s="58">
        <v>2</v>
      </c>
      <c r="T27" s="58">
        <v>3</v>
      </c>
      <c r="U27" s="58">
        <v>4</v>
      </c>
      <c r="V27" s="86">
        <v>5</v>
      </c>
      <c r="W27" s="85">
        <v>5</v>
      </c>
      <c r="X27" s="85">
        <v>5</v>
      </c>
      <c r="Y27" s="85">
        <v>5</v>
      </c>
      <c r="Z27" s="85">
        <v>6</v>
      </c>
      <c r="AA27" s="85">
        <v>6</v>
      </c>
      <c r="AB27" s="85">
        <v>6</v>
      </c>
      <c r="AC27" s="85">
        <v>6</v>
      </c>
      <c r="AD27" s="85">
        <v>6</v>
      </c>
      <c r="AE27" s="85">
        <v>6</v>
      </c>
      <c r="AF27" s="85">
        <v>6</v>
      </c>
      <c r="AG27" s="85">
        <v>6</v>
      </c>
      <c r="AH27" s="105">
        <v>6</v>
      </c>
      <c r="AI27" s="104">
        <v>6</v>
      </c>
      <c r="AJ27" s="104">
        <v>6</v>
      </c>
      <c r="AK27" s="104">
        <v>6</v>
      </c>
      <c r="AL27" s="104">
        <v>6</v>
      </c>
      <c r="AM27" s="104">
        <v>6</v>
      </c>
      <c r="AN27" s="104">
        <v>6</v>
      </c>
      <c r="AO27" s="104">
        <v>6</v>
      </c>
      <c r="AP27" s="104">
        <v>6</v>
      </c>
      <c r="AQ27" s="104">
        <v>6</v>
      </c>
      <c r="AR27" s="104">
        <v>6</v>
      </c>
      <c r="AS27" s="104">
        <v>6</v>
      </c>
      <c r="AT27" s="134">
        <v>7</v>
      </c>
      <c r="AU27" s="135">
        <v>7</v>
      </c>
      <c r="AV27" s="135">
        <v>7</v>
      </c>
      <c r="AW27" s="135">
        <v>8</v>
      </c>
      <c r="AX27" s="135">
        <v>8</v>
      </c>
      <c r="AY27" s="135">
        <v>9</v>
      </c>
      <c r="AZ27" s="135">
        <v>9</v>
      </c>
      <c r="BA27" s="135">
        <v>9</v>
      </c>
      <c r="BB27" s="135">
        <v>9</v>
      </c>
      <c r="BC27" s="135">
        <v>10</v>
      </c>
      <c r="BD27" s="135">
        <v>10</v>
      </c>
      <c r="BE27" s="135">
        <v>10</v>
      </c>
      <c r="BF27" s="165">
        <v>11</v>
      </c>
      <c r="BG27" s="166">
        <v>11</v>
      </c>
      <c r="BH27" s="166">
        <v>11</v>
      </c>
      <c r="BI27" s="166">
        <v>11</v>
      </c>
      <c r="BJ27" s="166">
        <v>11</v>
      </c>
      <c r="BK27" s="166">
        <v>11</v>
      </c>
      <c r="BL27" s="166">
        <v>12</v>
      </c>
      <c r="BM27" s="166">
        <v>12</v>
      </c>
      <c r="BN27" s="166">
        <v>12</v>
      </c>
      <c r="BO27" s="166">
        <v>12</v>
      </c>
      <c r="BP27" s="166">
        <v>12</v>
      </c>
      <c r="BQ27" s="166">
        <v>12</v>
      </c>
      <c r="BR27" s="59">
        <v>12</v>
      </c>
      <c r="BS27" s="58">
        <v>12</v>
      </c>
      <c r="BT27" s="58">
        <v>12</v>
      </c>
      <c r="BU27" s="58">
        <v>12</v>
      </c>
      <c r="BV27" s="58">
        <v>12</v>
      </c>
      <c r="BW27" s="58">
        <v>12</v>
      </c>
      <c r="BX27" s="58">
        <v>14</v>
      </c>
      <c r="BY27" s="58">
        <v>14</v>
      </c>
      <c r="BZ27" s="58">
        <v>14</v>
      </c>
      <c r="CA27" s="58">
        <v>14</v>
      </c>
      <c r="CB27" s="58">
        <v>14</v>
      </c>
      <c r="CC27" s="202">
        <v>14</v>
      </c>
      <c r="CE27" s="19">
        <f t="shared" si="25"/>
        <v>4</v>
      </c>
      <c r="CF27" s="22">
        <f t="shared" si="26"/>
        <v>6</v>
      </c>
      <c r="CG27" s="103">
        <f t="shared" si="27"/>
        <v>6</v>
      </c>
      <c r="CH27" s="133">
        <f t="shared" si="28"/>
        <v>10</v>
      </c>
      <c r="CI27" s="164">
        <f t="shared" si="29"/>
        <v>12</v>
      </c>
      <c r="CJ27" s="19">
        <f t="shared" si="30"/>
        <v>14</v>
      </c>
    </row>
    <row r="28" spans="1:88" s="4" customFormat="1">
      <c r="A28" s="17"/>
      <c r="B28" s="154" t="s">
        <v>50</v>
      </c>
      <c r="C28" s="212" t="s">
        <v>14</v>
      </c>
      <c r="D28" s="25" t="s">
        <v>13</v>
      </c>
      <c r="E28" s="18" t="s">
        <v>13</v>
      </c>
      <c r="F28" s="18" t="s">
        <v>13</v>
      </c>
      <c r="G28" s="18" t="s">
        <v>13</v>
      </c>
      <c r="H28" s="18" t="s">
        <v>13</v>
      </c>
      <c r="I28" s="18" t="s">
        <v>13</v>
      </c>
      <c r="J28" s="59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2</v>
      </c>
      <c r="R28" s="58">
        <v>2</v>
      </c>
      <c r="S28" s="58">
        <v>2</v>
      </c>
      <c r="T28" s="58">
        <v>3</v>
      </c>
      <c r="U28" s="58">
        <v>3</v>
      </c>
      <c r="V28" s="86">
        <v>4</v>
      </c>
      <c r="W28" s="85">
        <v>4</v>
      </c>
      <c r="X28" s="85">
        <v>4</v>
      </c>
      <c r="Y28" s="85">
        <v>4</v>
      </c>
      <c r="Z28" s="85">
        <v>5</v>
      </c>
      <c r="AA28" s="85">
        <v>5</v>
      </c>
      <c r="AB28" s="85">
        <v>5</v>
      </c>
      <c r="AC28" s="85">
        <v>5</v>
      </c>
      <c r="AD28" s="85">
        <v>5</v>
      </c>
      <c r="AE28" s="85">
        <v>5</v>
      </c>
      <c r="AF28" s="85">
        <v>5</v>
      </c>
      <c r="AG28" s="85">
        <v>5</v>
      </c>
      <c r="AH28" s="105">
        <v>5</v>
      </c>
      <c r="AI28" s="104">
        <v>5</v>
      </c>
      <c r="AJ28" s="104">
        <v>5</v>
      </c>
      <c r="AK28" s="104">
        <v>5</v>
      </c>
      <c r="AL28" s="104">
        <v>5</v>
      </c>
      <c r="AM28" s="104">
        <v>5</v>
      </c>
      <c r="AN28" s="104">
        <v>5</v>
      </c>
      <c r="AO28" s="104">
        <v>5</v>
      </c>
      <c r="AP28" s="104">
        <v>5</v>
      </c>
      <c r="AQ28" s="104">
        <v>5</v>
      </c>
      <c r="AR28" s="104">
        <v>5</v>
      </c>
      <c r="AS28" s="104">
        <v>5</v>
      </c>
      <c r="AT28" s="134">
        <v>6</v>
      </c>
      <c r="AU28" s="135">
        <v>6</v>
      </c>
      <c r="AV28" s="135">
        <v>6</v>
      </c>
      <c r="AW28" s="135">
        <v>6</v>
      </c>
      <c r="AX28" s="135">
        <v>6</v>
      </c>
      <c r="AY28" s="135">
        <v>7</v>
      </c>
      <c r="AZ28" s="135">
        <v>7</v>
      </c>
      <c r="BA28" s="135">
        <v>7</v>
      </c>
      <c r="BB28" s="135">
        <v>7</v>
      </c>
      <c r="BC28" s="135">
        <v>8</v>
      </c>
      <c r="BD28" s="135">
        <v>8</v>
      </c>
      <c r="BE28" s="135">
        <v>8</v>
      </c>
      <c r="BF28" s="165">
        <v>8</v>
      </c>
      <c r="BG28" s="166">
        <v>8</v>
      </c>
      <c r="BH28" s="166">
        <v>8</v>
      </c>
      <c r="BI28" s="166">
        <v>8</v>
      </c>
      <c r="BJ28" s="166">
        <v>8</v>
      </c>
      <c r="BK28" s="166">
        <v>8</v>
      </c>
      <c r="BL28" s="166">
        <v>9</v>
      </c>
      <c r="BM28" s="166">
        <v>9</v>
      </c>
      <c r="BN28" s="166">
        <v>9</v>
      </c>
      <c r="BO28" s="166">
        <v>9</v>
      </c>
      <c r="BP28" s="166">
        <v>10</v>
      </c>
      <c r="BQ28" s="166">
        <v>10</v>
      </c>
      <c r="BR28" s="59">
        <v>11</v>
      </c>
      <c r="BS28" s="58">
        <v>11</v>
      </c>
      <c r="BT28" s="58">
        <v>11</v>
      </c>
      <c r="BU28" s="58">
        <v>12</v>
      </c>
      <c r="BV28" s="58">
        <v>12</v>
      </c>
      <c r="BW28" s="58">
        <v>12</v>
      </c>
      <c r="BX28" s="58">
        <v>12</v>
      </c>
      <c r="BY28" s="58">
        <v>14</v>
      </c>
      <c r="BZ28" s="58">
        <v>14</v>
      </c>
      <c r="CA28" s="58">
        <v>14</v>
      </c>
      <c r="CB28" s="58">
        <v>14</v>
      </c>
      <c r="CC28" s="202">
        <v>14</v>
      </c>
      <c r="CE28" s="19">
        <f t="shared" si="25"/>
        <v>3</v>
      </c>
      <c r="CF28" s="22">
        <f t="shared" si="26"/>
        <v>5</v>
      </c>
      <c r="CG28" s="103">
        <f t="shared" si="27"/>
        <v>5</v>
      </c>
      <c r="CH28" s="133">
        <f t="shared" si="28"/>
        <v>8</v>
      </c>
      <c r="CI28" s="164">
        <f t="shared" si="29"/>
        <v>10</v>
      </c>
      <c r="CJ28" s="19">
        <f t="shared" si="30"/>
        <v>14</v>
      </c>
    </row>
    <row r="29" spans="1:88" s="4" customFormat="1">
      <c r="A29" s="17"/>
      <c r="B29" s="154" t="s">
        <v>51</v>
      </c>
      <c r="C29" s="212" t="s">
        <v>14</v>
      </c>
      <c r="D29" s="25" t="s">
        <v>13</v>
      </c>
      <c r="E29" s="18" t="s">
        <v>13</v>
      </c>
      <c r="F29" s="18" t="s">
        <v>13</v>
      </c>
      <c r="G29" s="18" t="s">
        <v>13</v>
      </c>
      <c r="H29" s="18" t="s">
        <v>13</v>
      </c>
      <c r="I29" s="18" t="s">
        <v>13</v>
      </c>
      <c r="J29" s="59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1</v>
      </c>
      <c r="U29" s="58">
        <v>1</v>
      </c>
      <c r="V29" s="86">
        <v>1</v>
      </c>
      <c r="W29" s="85">
        <v>2</v>
      </c>
      <c r="X29" s="85">
        <v>2</v>
      </c>
      <c r="Y29" s="85">
        <v>2</v>
      </c>
      <c r="Z29" s="85">
        <v>2</v>
      </c>
      <c r="AA29" s="85">
        <v>2</v>
      </c>
      <c r="AB29" s="85">
        <v>2</v>
      </c>
      <c r="AC29" s="85">
        <v>2</v>
      </c>
      <c r="AD29" s="85">
        <v>2</v>
      </c>
      <c r="AE29" s="85">
        <v>2</v>
      </c>
      <c r="AF29" s="85">
        <v>2</v>
      </c>
      <c r="AG29" s="85">
        <v>2</v>
      </c>
      <c r="AH29" s="105">
        <v>2</v>
      </c>
      <c r="AI29" s="104">
        <v>2</v>
      </c>
      <c r="AJ29" s="104">
        <v>2</v>
      </c>
      <c r="AK29" s="104">
        <v>2</v>
      </c>
      <c r="AL29" s="104">
        <v>2</v>
      </c>
      <c r="AM29" s="104">
        <v>2</v>
      </c>
      <c r="AN29" s="104">
        <v>2</v>
      </c>
      <c r="AO29" s="104">
        <v>2</v>
      </c>
      <c r="AP29" s="104">
        <v>2</v>
      </c>
      <c r="AQ29" s="104">
        <v>2</v>
      </c>
      <c r="AR29" s="104">
        <v>2</v>
      </c>
      <c r="AS29" s="104">
        <v>2</v>
      </c>
      <c r="AT29" s="134">
        <v>3</v>
      </c>
      <c r="AU29" s="135">
        <v>3</v>
      </c>
      <c r="AV29" s="135">
        <v>3</v>
      </c>
      <c r="AW29" s="135">
        <v>3</v>
      </c>
      <c r="AX29" s="135">
        <v>3</v>
      </c>
      <c r="AY29" s="135">
        <v>3</v>
      </c>
      <c r="AZ29" s="135">
        <v>3</v>
      </c>
      <c r="BA29" s="135">
        <v>3</v>
      </c>
      <c r="BB29" s="135">
        <v>3</v>
      </c>
      <c r="BC29" s="135">
        <v>3</v>
      </c>
      <c r="BD29" s="135">
        <v>3</v>
      </c>
      <c r="BE29" s="135">
        <v>3</v>
      </c>
      <c r="BF29" s="165">
        <v>3</v>
      </c>
      <c r="BG29" s="166">
        <v>3</v>
      </c>
      <c r="BH29" s="166">
        <v>3</v>
      </c>
      <c r="BI29" s="166">
        <v>3</v>
      </c>
      <c r="BJ29" s="166">
        <v>3</v>
      </c>
      <c r="BK29" s="166">
        <v>3</v>
      </c>
      <c r="BL29" s="166">
        <v>3</v>
      </c>
      <c r="BM29" s="166">
        <v>3</v>
      </c>
      <c r="BN29" s="166">
        <v>3</v>
      </c>
      <c r="BO29" s="166">
        <v>3</v>
      </c>
      <c r="BP29" s="166">
        <v>3</v>
      </c>
      <c r="BQ29" s="166">
        <v>3</v>
      </c>
      <c r="BR29" s="59">
        <v>4</v>
      </c>
      <c r="BS29" s="58">
        <v>4</v>
      </c>
      <c r="BT29" s="58">
        <v>4</v>
      </c>
      <c r="BU29" s="58">
        <v>4</v>
      </c>
      <c r="BV29" s="58">
        <v>4</v>
      </c>
      <c r="BW29" s="58">
        <v>4</v>
      </c>
      <c r="BX29" s="58">
        <v>4</v>
      </c>
      <c r="BY29" s="58">
        <v>4</v>
      </c>
      <c r="BZ29" s="58">
        <v>4</v>
      </c>
      <c r="CA29" s="58">
        <v>4</v>
      </c>
      <c r="CB29" s="58">
        <v>4</v>
      </c>
      <c r="CC29" s="202">
        <v>4</v>
      </c>
      <c r="CE29" s="19">
        <f t="shared" si="25"/>
        <v>1</v>
      </c>
      <c r="CF29" s="22">
        <f t="shared" si="26"/>
        <v>2</v>
      </c>
      <c r="CG29" s="103">
        <f t="shared" si="27"/>
        <v>2</v>
      </c>
      <c r="CH29" s="133">
        <f t="shared" si="28"/>
        <v>3</v>
      </c>
      <c r="CI29" s="164">
        <f t="shared" si="29"/>
        <v>3</v>
      </c>
      <c r="CJ29" s="19">
        <f t="shared" si="30"/>
        <v>4</v>
      </c>
    </row>
    <row r="30" spans="1:88" s="4" customFormat="1">
      <c r="A30" s="17"/>
      <c r="B30" s="154" t="s">
        <v>15</v>
      </c>
      <c r="C30" s="212" t="s">
        <v>14</v>
      </c>
      <c r="D30" s="25" t="s">
        <v>13</v>
      </c>
      <c r="E30" s="18" t="s">
        <v>13</v>
      </c>
      <c r="F30" s="18" t="s">
        <v>13</v>
      </c>
      <c r="G30" s="18" t="s">
        <v>13</v>
      </c>
      <c r="H30" s="18" t="s">
        <v>13</v>
      </c>
      <c r="I30" s="18" t="s">
        <v>13</v>
      </c>
      <c r="J30" s="59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86">
        <v>0</v>
      </c>
      <c r="W30" s="85">
        <v>0</v>
      </c>
      <c r="X30" s="85">
        <v>0</v>
      </c>
      <c r="Y30" s="85">
        <v>0</v>
      </c>
      <c r="Z30" s="85">
        <v>0</v>
      </c>
      <c r="AA30" s="85">
        <v>0</v>
      </c>
      <c r="AB30" s="85">
        <v>0</v>
      </c>
      <c r="AC30" s="85">
        <v>0</v>
      </c>
      <c r="AD30" s="85">
        <v>0</v>
      </c>
      <c r="AE30" s="85">
        <v>0</v>
      </c>
      <c r="AF30" s="85">
        <v>0</v>
      </c>
      <c r="AG30" s="85">
        <v>0</v>
      </c>
      <c r="AH30" s="105">
        <v>0</v>
      </c>
      <c r="AI30" s="104">
        <v>0</v>
      </c>
      <c r="AJ30" s="104">
        <v>0</v>
      </c>
      <c r="AK30" s="104">
        <v>0</v>
      </c>
      <c r="AL30" s="104">
        <v>0</v>
      </c>
      <c r="AM30" s="104">
        <v>0</v>
      </c>
      <c r="AN30" s="104">
        <v>0</v>
      </c>
      <c r="AO30" s="104">
        <v>0</v>
      </c>
      <c r="AP30" s="104">
        <v>0</v>
      </c>
      <c r="AQ30" s="104">
        <v>0</v>
      </c>
      <c r="AR30" s="104">
        <v>0</v>
      </c>
      <c r="AS30" s="104">
        <v>0</v>
      </c>
      <c r="AT30" s="134">
        <v>0</v>
      </c>
      <c r="AU30" s="135">
        <v>0</v>
      </c>
      <c r="AV30" s="135">
        <v>0</v>
      </c>
      <c r="AW30" s="135">
        <v>0</v>
      </c>
      <c r="AX30" s="135">
        <v>0</v>
      </c>
      <c r="AY30" s="135">
        <v>0</v>
      </c>
      <c r="AZ30" s="135">
        <v>0</v>
      </c>
      <c r="BA30" s="135">
        <v>0</v>
      </c>
      <c r="BB30" s="135">
        <v>0</v>
      </c>
      <c r="BC30" s="135">
        <v>0</v>
      </c>
      <c r="BD30" s="135">
        <v>0</v>
      </c>
      <c r="BE30" s="135">
        <v>0</v>
      </c>
      <c r="BF30" s="165">
        <v>0</v>
      </c>
      <c r="BG30" s="166">
        <v>0</v>
      </c>
      <c r="BH30" s="166">
        <v>0</v>
      </c>
      <c r="BI30" s="166">
        <v>0</v>
      </c>
      <c r="BJ30" s="166">
        <v>0</v>
      </c>
      <c r="BK30" s="166">
        <v>0</v>
      </c>
      <c r="BL30" s="166">
        <v>0</v>
      </c>
      <c r="BM30" s="166">
        <v>0</v>
      </c>
      <c r="BN30" s="166">
        <v>0</v>
      </c>
      <c r="BO30" s="166">
        <v>0</v>
      </c>
      <c r="BP30" s="166">
        <v>0</v>
      </c>
      <c r="BQ30" s="166">
        <v>0</v>
      </c>
      <c r="BR30" s="59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202">
        <v>0</v>
      </c>
      <c r="CE30" s="19">
        <f t="shared" si="25"/>
        <v>0</v>
      </c>
      <c r="CF30" s="22">
        <f t="shared" si="26"/>
        <v>0</v>
      </c>
      <c r="CG30" s="103">
        <f t="shared" si="27"/>
        <v>0</v>
      </c>
      <c r="CH30" s="133">
        <f t="shared" si="28"/>
        <v>0</v>
      </c>
      <c r="CI30" s="164">
        <f t="shared" si="29"/>
        <v>0</v>
      </c>
      <c r="CJ30" s="19">
        <f t="shared" si="30"/>
        <v>0</v>
      </c>
    </row>
    <row r="31" spans="1:88" s="4" customFormat="1">
      <c r="A31" s="17"/>
      <c r="B31" s="154" t="s">
        <v>15</v>
      </c>
      <c r="C31" s="212" t="s">
        <v>14</v>
      </c>
      <c r="D31" s="25" t="s">
        <v>13</v>
      </c>
      <c r="E31" s="18" t="s">
        <v>13</v>
      </c>
      <c r="F31" s="18" t="s">
        <v>13</v>
      </c>
      <c r="G31" s="18" t="s">
        <v>13</v>
      </c>
      <c r="H31" s="18" t="s">
        <v>13</v>
      </c>
      <c r="I31" s="18" t="s">
        <v>13</v>
      </c>
      <c r="J31" s="59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86">
        <v>0</v>
      </c>
      <c r="W31" s="85">
        <v>0</v>
      </c>
      <c r="X31" s="85">
        <v>0</v>
      </c>
      <c r="Y31" s="85">
        <v>0</v>
      </c>
      <c r="Z31" s="85">
        <v>0</v>
      </c>
      <c r="AA31" s="85">
        <v>0</v>
      </c>
      <c r="AB31" s="85">
        <v>0</v>
      </c>
      <c r="AC31" s="85">
        <v>0</v>
      </c>
      <c r="AD31" s="85">
        <v>0</v>
      </c>
      <c r="AE31" s="85">
        <v>0</v>
      </c>
      <c r="AF31" s="85">
        <v>0</v>
      </c>
      <c r="AG31" s="85">
        <v>0</v>
      </c>
      <c r="AH31" s="105">
        <v>0</v>
      </c>
      <c r="AI31" s="104">
        <v>0</v>
      </c>
      <c r="AJ31" s="104">
        <v>0</v>
      </c>
      <c r="AK31" s="104">
        <v>0</v>
      </c>
      <c r="AL31" s="104">
        <v>0</v>
      </c>
      <c r="AM31" s="104">
        <v>0</v>
      </c>
      <c r="AN31" s="104">
        <v>0</v>
      </c>
      <c r="AO31" s="104">
        <v>0</v>
      </c>
      <c r="AP31" s="104">
        <v>0</v>
      </c>
      <c r="AQ31" s="104">
        <v>0</v>
      </c>
      <c r="AR31" s="104">
        <v>0</v>
      </c>
      <c r="AS31" s="104">
        <v>0</v>
      </c>
      <c r="AT31" s="134">
        <v>0</v>
      </c>
      <c r="AU31" s="135">
        <v>0</v>
      </c>
      <c r="AV31" s="135">
        <v>0</v>
      </c>
      <c r="AW31" s="135">
        <v>0</v>
      </c>
      <c r="AX31" s="135">
        <v>0</v>
      </c>
      <c r="AY31" s="135">
        <v>0</v>
      </c>
      <c r="AZ31" s="135">
        <v>0</v>
      </c>
      <c r="BA31" s="135">
        <v>0</v>
      </c>
      <c r="BB31" s="135">
        <v>0</v>
      </c>
      <c r="BC31" s="135">
        <v>0</v>
      </c>
      <c r="BD31" s="135">
        <v>0</v>
      </c>
      <c r="BE31" s="135">
        <v>0</v>
      </c>
      <c r="BF31" s="165">
        <v>0</v>
      </c>
      <c r="BG31" s="166">
        <v>0</v>
      </c>
      <c r="BH31" s="166">
        <v>0</v>
      </c>
      <c r="BI31" s="166">
        <v>0</v>
      </c>
      <c r="BJ31" s="166">
        <v>0</v>
      </c>
      <c r="BK31" s="166">
        <v>0</v>
      </c>
      <c r="BL31" s="166">
        <v>0</v>
      </c>
      <c r="BM31" s="166">
        <v>0</v>
      </c>
      <c r="BN31" s="166">
        <v>0</v>
      </c>
      <c r="BO31" s="166">
        <v>0</v>
      </c>
      <c r="BP31" s="166">
        <v>0</v>
      </c>
      <c r="BQ31" s="166">
        <v>0</v>
      </c>
      <c r="BR31" s="59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202">
        <v>0</v>
      </c>
      <c r="CE31" s="19">
        <f t="shared" si="25"/>
        <v>0</v>
      </c>
      <c r="CF31" s="22">
        <f t="shared" si="26"/>
        <v>0</v>
      </c>
      <c r="CG31" s="103">
        <f t="shared" si="27"/>
        <v>0</v>
      </c>
      <c r="CH31" s="133">
        <f t="shared" si="28"/>
        <v>0</v>
      </c>
      <c r="CI31" s="164">
        <f t="shared" si="29"/>
        <v>0</v>
      </c>
      <c r="CJ31" s="19">
        <f t="shared" si="30"/>
        <v>0</v>
      </c>
    </row>
    <row r="32" spans="1:88" s="4" customFormat="1">
      <c r="A32" s="17"/>
      <c r="B32" s="154" t="s">
        <v>15</v>
      </c>
      <c r="C32" s="212" t="s">
        <v>14</v>
      </c>
      <c r="D32" s="25" t="s">
        <v>13</v>
      </c>
      <c r="E32" s="18" t="s">
        <v>13</v>
      </c>
      <c r="F32" s="18" t="s">
        <v>13</v>
      </c>
      <c r="G32" s="18" t="s">
        <v>13</v>
      </c>
      <c r="H32" s="18" t="s">
        <v>13</v>
      </c>
      <c r="I32" s="18" t="s">
        <v>13</v>
      </c>
      <c r="J32" s="59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86">
        <v>0</v>
      </c>
      <c r="W32" s="85">
        <v>0</v>
      </c>
      <c r="X32" s="85">
        <v>0</v>
      </c>
      <c r="Y32" s="85">
        <v>0</v>
      </c>
      <c r="Z32" s="85">
        <v>0</v>
      </c>
      <c r="AA32" s="85">
        <v>0</v>
      </c>
      <c r="AB32" s="85">
        <v>0</v>
      </c>
      <c r="AC32" s="85">
        <v>0</v>
      </c>
      <c r="AD32" s="85">
        <v>0</v>
      </c>
      <c r="AE32" s="85">
        <v>0</v>
      </c>
      <c r="AF32" s="85">
        <v>0</v>
      </c>
      <c r="AG32" s="85">
        <v>0</v>
      </c>
      <c r="AH32" s="105">
        <v>0</v>
      </c>
      <c r="AI32" s="104">
        <v>0</v>
      </c>
      <c r="AJ32" s="104">
        <v>0</v>
      </c>
      <c r="AK32" s="104">
        <v>0</v>
      </c>
      <c r="AL32" s="104">
        <v>0</v>
      </c>
      <c r="AM32" s="104">
        <v>0</v>
      </c>
      <c r="AN32" s="104">
        <v>0</v>
      </c>
      <c r="AO32" s="104">
        <v>0</v>
      </c>
      <c r="AP32" s="104">
        <v>0</v>
      </c>
      <c r="AQ32" s="104">
        <v>0</v>
      </c>
      <c r="AR32" s="104">
        <v>0</v>
      </c>
      <c r="AS32" s="104">
        <v>0</v>
      </c>
      <c r="AT32" s="134">
        <v>0</v>
      </c>
      <c r="AU32" s="135">
        <v>0</v>
      </c>
      <c r="AV32" s="135">
        <v>0</v>
      </c>
      <c r="AW32" s="135">
        <v>0</v>
      </c>
      <c r="AX32" s="135">
        <v>0</v>
      </c>
      <c r="AY32" s="135">
        <v>0</v>
      </c>
      <c r="AZ32" s="135">
        <v>0</v>
      </c>
      <c r="BA32" s="135">
        <v>0</v>
      </c>
      <c r="BB32" s="135">
        <v>0</v>
      </c>
      <c r="BC32" s="135">
        <v>0</v>
      </c>
      <c r="BD32" s="135">
        <v>0</v>
      </c>
      <c r="BE32" s="135">
        <v>0</v>
      </c>
      <c r="BF32" s="165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0</v>
      </c>
      <c r="BM32" s="166">
        <v>0</v>
      </c>
      <c r="BN32" s="166">
        <v>0</v>
      </c>
      <c r="BO32" s="166">
        <v>0</v>
      </c>
      <c r="BP32" s="166">
        <v>0</v>
      </c>
      <c r="BQ32" s="166">
        <v>0</v>
      </c>
      <c r="BR32" s="59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0</v>
      </c>
      <c r="CA32" s="58">
        <v>0</v>
      </c>
      <c r="CB32" s="58">
        <v>0</v>
      </c>
      <c r="CC32" s="202">
        <v>0</v>
      </c>
      <c r="CE32" s="19">
        <f t="shared" si="25"/>
        <v>0</v>
      </c>
      <c r="CF32" s="22">
        <f t="shared" si="26"/>
        <v>0</v>
      </c>
      <c r="CG32" s="103">
        <f t="shared" si="27"/>
        <v>0</v>
      </c>
      <c r="CH32" s="133">
        <f t="shared" si="28"/>
        <v>0</v>
      </c>
      <c r="CI32" s="164">
        <f t="shared" si="29"/>
        <v>0</v>
      </c>
      <c r="CJ32" s="19">
        <f t="shared" si="30"/>
        <v>0</v>
      </c>
    </row>
    <row r="33" spans="1:88" s="4" customFormat="1">
      <c r="A33" s="17"/>
      <c r="B33" s="154" t="s">
        <v>15</v>
      </c>
      <c r="C33" s="213" t="s">
        <v>14</v>
      </c>
      <c r="D33" s="60" t="s">
        <v>13</v>
      </c>
      <c r="E33" s="18" t="s">
        <v>13</v>
      </c>
      <c r="F33" s="18" t="s">
        <v>13</v>
      </c>
      <c r="G33" s="18" t="s">
        <v>13</v>
      </c>
      <c r="H33" s="18" t="s">
        <v>13</v>
      </c>
      <c r="I33" s="18" t="s">
        <v>13</v>
      </c>
      <c r="J33" s="59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86">
        <v>0</v>
      </c>
      <c r="W33" s="85">
        <v>0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C33" s="85">
        <v>0</v>
      </c>
      <c r="AD33" s="85">
        <v>0</v>
      </c>
      <c r="AE33" s="85">
        <v>0</v>
      </c>
      <c r="AF33" s="85">
        <v>0</v>
      </c>
      <c r="AG33" s="85">
        <v>0</v>
      </c>
      <c r="AH33" s="105">
        <v>0</v>
      </c>
      <c r="AI33" s="104">
        <v>0</v>
      </c>
      <c r="AJ33" s="104">
        <v>0</v>
      </c>
      <c r="AK33" s="104">
        <v>0</v>
      </c>
      <c r="AL33" s="104">
        <v>0</v>
      </c>
      <c r="AM33" s="104">
        <v>0</v>
      </c>
      <c r="AN33" s="104">
        <v>0</v>
      </c>
      <c r="AO33" s="104">
        <v>0</v>
      </c>
      <c r="AP33" s="104">
        <v>0</v>
      </c>
      <c r="AQ33" s="104">
        <v>0</v>
      </c>
      <c r="AR33" s="104">
        <v>0</v>
      </c>
      <c r="AS33" s="104">
        <v>0</v>
      </c>
      <c r="AT33" s="134">
        <v>0</v>
      </c>
      <c r="AU33" s="135">
        <v>0</v>
      </c>
      <c r="AV33" s="135">
        <v>0</v>
      </c>
      <c r="AW33" s="135">
        <v>0</v>
      </c>
      <c r="AX33" s="135">
        <v>0</v>
      </c>
      <c r="AY33" s="135">
        <v>0</v>
      </c>
      <c r="AZ33" s="135">
        <v>0</v>
      </c>
      <c r="BA33" s="135">
        <v>0</v>
      </c>
      <c r="BB33" s="135">
        <v>0</v>
      </c>
      <c r="BC33" s="135">
        <v>0</v>
      </c>
      <c r="BD33" s="135">
        <v>0</v>
      </c>
      <c r="BE33" s="135">
        <v>0</v>
      </c>
      <c r="BF33" s="165">
        <v>0</v>
      </c>
      <c r="BG33" s="166">
        <v>0</v>
      </c>
      <c r="BH33" s="166">
        <v>0</v>
      </c>
      <c r="BI33" s="166">
        <v>0</v>
      </c>
      <c r="BJ33" s="166">
        <v>0</v>
      </c>
      <c r="BK33" s="166">
        <v>0</v>
      </c>
      <c r="BL33" s="166">
        <v>0</v>
      </c>
      <c r="BM33" s="166">
        <v>0</v>
      </c>
      <c r="BN33" s="166">
        <v>0</v>
      </c>
      <c r="BO33" s="166">
        <v>0</v>
      </c>
      <c r="BP33" s="166">
        <v>0</v>
      </c>
      <c r="BQ33" s="166">
        <v>0</v>
      </c>
      <c r="BR33" s="59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202">
        <v>0</v>
      </c>
      <c r="CE33" s="19">
        <f t="shared" si="25"/>
        <v>0</v>
      </c>
      <c r="CF33" s="22">
        <f t="shared" si="26"/>
        <v>0</v>
      </c>
      <c r="CG33" s="103">
        <f t="shared" si="27"/>
        <v>0</v>
      </c>
      <c r="CH33" s="133">
        <f t="shared" si="28"/>
        <v>0</v>
      </c>
      <c r="CI33" s="164">
        <f t="shared" si="29"/>
        <v>0</v>
      </c>
      <c r="CJ33" s="19">
        <f t="shared" si="30"/>
        <v>0</v>
      </c>
    </row>
    <row r="34" spans="1:88" s="4" customFormat="1">
      <c r="A34" s="17"/>
      <c r="B34" s="16" t="s">
        <v>16</v>
      </c>
      <c r="C34" s="210"/>
      <c r="D34" s="14"/>
      <c r="E34" s="28"/>
      <c r="F34" s="28"/>
      <c r="G34" s="28"/>
      <c r="H34" s="28"/>
      <c r="I34" s="28"/>
      <c r="J34" s="10">
        <f t="shared" ref="J34:U34" si="31">SUM(J26:J33)</f>
        <v>0</v>
      </c>
      <c r="K34" s="9">
        <f t="shared" si="31"/>
        <v>0</v>
      </c>
      <c r="L34" s="9">
        <f t="shared" si="31"/>
        <v>0</v>
      </c>
      <c r="M34" s="9">
        <f t="shared" si="31"/>
        <v>0</v>
      </c>
      <c r="N34" s="9">
        <f t="shared" si="31"/>
        <v>0</v>
      </c>
      <c r="O34" s="9">
        <f t="shared" si="31"/>
        <v>0</v>
      </c>
      <c r="P34" s="9">
        <f t="shared" si="31"/>
        <v>0</v>
      </c>
      <c r="Q34" s="9">
        <f t="shared" si="31"/>
        <v>3</v>
      </c>
      <c r="R34" s="9">
        <f t="shared" si="31"/>
        <v>4</v>
      </c>
      <c r="S34" s="9">
        <f t="shared" si="31"/>
        <v>6</v>
      </c>
      <c r="T34" s="9">
        <f t="shared" si="31"/>
        <v>9</v>
      </c>
      <c r="U34" s="9">
        <f t="shared" si="31"/>
        <v>11</v>
      </c>
      <c r="V34" s="13">
        <f t="shared" ref="V34:AG34" si="32">SUM(V26:V33)</f>
        <v>13</v>
      </c>
      <c r="W34" s="12">
        <f t="shared" si="32"/>
        <v>14</v>
      </c>
      <c r="X34" s="12">
        <f t="shared" si="32"/>
        <v>14</v>
      </c>
      <c r="Y34" s="12">
        <f t="shared" si="32"/>
        <v>14</v>
      </c>
      <c r="Z34" s="12">
        <f t="shared" si="32"/>
        <v>16</v>
      </c>
      <c r="AA34" s="12">
        <f t="shared" si="32"/>
        <v>16</v>
      </c>
      <c r="AB34" s="12">
        <f t="shared" si="32"/>
        <v>17</v>
      </c>
      <c r="AC34" s="12">
        <f t="shared" si="32"/>
        <v>17</v>
      </c>
      <c r="AD34" s="12">
        <f t="shared" si="32"/>
        <v>17</v>
      </c>
      <c r="AE34" s="12">
        <f t="shared" si="32"/>
        <v>17</v>
      </c>
      <c r="AF34" s="12">
        <f t="shared" si="32"/>
        <v>17</v>
      </c>
      <c r="AG34" s="12">
        <f t="shared" si="32"/>
        <v>17</v>
      </c>
      <c r="AH34" s="106">
        <f t="shared" ref="AH34:AS34" si="33">SUM(AH26:AH33)</f>
        <v>17</v>
      </c>
      <c r="AI34" s="107">
        <f t="shared" si="33"/>
        <v>17</v>
      </c>
      <c r="AJ34" s="107">
        <f t="shared" si="33"/>
        <v>17</v>
      </c>
      <c r="AK34" s="107">
        <f t="shared" si="33"/>
        <v>17</v>
      </c>
      <c r="AL34" s="107">
        <f t="shared" si="33"/>
        <v>17</v>
      </c>
      <c r="AM34" s="107">
        <f t="shared" si="33"/>
        <v>17</v>
      </c>
      <c r="AN34" s="107">
        <f t="shared" si="33"/>
        <v>17</v>
      </c>
      <c r="AO34" s="107">
        <f t="shared" si="33"/>
        <v>17</v>
      </c>
      <c r="AP34" s="107">
        <f t="shared" si="33"/>
        <v>17</v>
      </c>
      <c r="AQ34" s="107">
        <f t="shared" si="33"/>
        <v>17</v>
      </c>
      <c r="AR34" s="107">
        <f t="shared" si="33"/>
        <v>17</v>
      </c>
      <c r="AS34" s="107">
        <f t="shared" si="33"/>
        <v>17</v>
      </c>
      <c r="AT34" s="136">
        <f t="shared" ref="AT34:BE34" si="34">SUM(AT26:AT33)</f>
        <v>20</v>
      </c>
      <c r="AU34" s="137">
        <f t="shared" si="34"/>
        <v>20</v>
      </c>
      <c r="AV34" s="137">
        <f t="shared" si="34"/>
        <v>20</v>
      </c>
      <c r="AW34" s="137">
        <f t="shared" si="34"/>
        <v>21</v>
      </c>
      <c r="AX34" s="137">
        <f t="shared" si="34"/>
        <v>21</v>
      </c>
      <c r="AY34" s="137">
        <f t="shared" si="34"/>
        <v>23</v>
      </c>
      <c r="AZ34" s="137">
        <f t="shared" si="34"/>
        <v>24</v>
      </c>
      <c r="BA34" s="137">
        <f t="shared" si="34"/>
        <v>24</v>
      </c>
      <c r="BB34" s="137">
        <f t="shared" si="34"/>
        <v>24</v>
      </c>
      <c r="BC34" s="137">
        <f t="shared" si="34"/>
        <v>26</v>
      </c>
      <c r="BD34" s="137">
        <f t="shared" si="34"/>
        <v>26</v>
      </c>
      <c r="BE34" s="137">
        <f t="shared" si="34"/>
        <v>26</v>
      </c>
      <c r="BF34" s="167">
        <f t="shared" ref="BF34:BQ34" si="35">SUM(BF26:BF33)</f>
        <v>28</v>
      </c>
      <c r="BG34" s="168">
        <f t="shared" si="35"/>
        <v>28</v>
      </c>
      <c r="BH34" s="168">
        <f t="shared" si="35"/>
        <v>28</v>
      </c>
      <c r="BI34" s="168">
        <f t="shared" si="35"/>
        <v>28</v>
      </c>
      <c r="BJ34" s="168">
        <f t="shared" si="35"/>
        <v>28</v>
      </c>
      <c r="BK34" s="168">
        <f t="shared" si="35"/>
        <v>28</v>
      </c>
      <c r="BL34" s="168">
        <f t="shared" si="35"/>
        <v>31</v>
      </c>
      <c r="BM34" s="168">
        <f t="shared" si="35"/>
        <v>31</v>
      </c>
      <c r="BN34" s="168">
        <f t="shared" si="35"/>
        <v>31</v>
      </c>
      <c r="BO34" s="168">
        <f t="shared" si="35"/>
        <v>31</v>
      </c>
      <c r="BP34" s="168">
        <f t="shared" si="35"/>
        <v>32</v>
      </c>
      <c r="BQ34" s="168">
        <f t="shared" si="35"/>
        <v>32</v>
      </c>
      <c r="BR34" s="10">
        <f t="shared" ref="BR34:CC34" si="36">SUM(BR26:BR33)</f>
        <v>35</v>
      </c>
      <c r="BS34" s="9">
        <f t="shared" si="36"/>
        <v>35</v>
      </c>
      <c r="BT34" s="9">
        <f t="shared" si="36"/>
        <v>35</v>
      </c>
      <c r="BU34" s="9">
        <f t="shared" si="36"/>
        <v>36</v>
      </c>
      <c r="BV34" s="9">
        <f t="shared" si="36"/>
        <v>36</v>
      </c>
      <c r="BW34" s="9">
        <f t="shared" si="36"/>
        <v>36</v>
      </c>
      <c r="BX34" s="9">
        <f t="shared" si="36"/>
        <v>39</v>
      </c>
      <c r="BY34" s="9">
        <f t="shared" si="36"/>
        <v>41</v>
      </c>
      <c r="BZ34" s="9">
        <f t="shared" si="36"/>
        <v>41</v>
      </c>
      <c r="CA34" s="9">
        <f t="shared" si="36"/>
        <v>41</v>
      </c>
      <c r="CB34" s="9">
        <f t="shared" si="36"/>
        <v>41</v>
      </c>
      <c r="CC34" s="182">
        <f t="shared" si="36"/>
        <v>41</v>
      </c>
      <c r="CE34" s="8">
        <f t="shared" si="25"/>
        <v>11</v>
      </c>
      <c r="CF34" s="11">
        <f t="shared" si="26"/>
        <v>17</v>
      </c>
      <c r="CG34" s="108">
        <f t="shared" si="27"/>
        <v>17</v>
      </c>
      <c r="CH34" s="138">
        <f t="shared" si="28"/>
        <v>26</v>
      </c>
      <c r="CI34" s="169">
        <f t="shared" si="29"/>
        <v>32</v>
      </c>
      <c r="CJ34" s="8">
        <f t="shared" si="30"/>
        <v>41</v>
      </c>
    </row>
    <row r="35" spans="1:88" s="4" customFormat="1">
      <c r="A35" s="17"/>
      <c r="B35" s="37" t="s">
        <v>149</v>
      </c>
      <c r="C35" s="212"/>
      <c r="D35" s="25"/>
      <c r="E35" s="18"/>
      <c r="F35" s="18"/>
      <c r="G35" s="18"/>
      <c r="H35" s="18"/>
      <c r="I35" s="18"/>
      <c r="J35" s="33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6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109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39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70"/>
      <c r="BG35" s="171"/>
      <c r="BH35" s="171"/>
      <c r="BI35" s="171"/>
      <c r="BJ35" s="171"/>
      <c r="BK35" s="171"/>
      <c r="BL35" s="171"/>
      <c r="BM35" s="171"/>
      <c r="BN35" s="171"/>
      <c r="BO35" s="171"/>
      <c r="BP35" s="171"/>
      <c r="BQ35" s="171"/>
      <c r="BR35" s="63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203"/>
      <c r="CE35" s="61"/>
      <c r="CF35" s="34"/>
      <c r="CG35" s="111"/>
      <c r="CH35" s="141"/>
      <c r="CI35" s="172"/>
      <c r="CJ35" s="61"/>
    </row>
    <row r="36" spans="1:88" s="4" customFormat="1">
      <c r="A36" s="17"/>
      <c r="B36" s="154" t="s">
        <v>15</v>
      </c>
      <c r="C36" s="212" t="s">
        <v>14</v>
      </c>
      <c r="D36" s="25" t="s">
        <v>13</v>
      </c>
      <c r="E36" s="18" t="s">
        <v>13</v>
      </c>
      <c r="F36" s="18" t="s">
        <v>13</v>
      </c>
      <c r="G36" s="18" t="s">
        <v>13</v>
      </c>
      <c r="H36" s="18" t="s">
        <v>13</v>
      </c>
      <c r="I36" s="18" t="s">
        <v>13</v>
      </c>
      <c r="J36" s="59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1</v>
      </c>
      <c r="R36" s="58">
        <v>1</v>
      </c>
      <c r="S36" s="58">
        <v>1</v>
      </c>
      <c r="T36" s="58">
        <v>1</v>
      </c>
      <c r="U36" s="58">
        <v>1</v>
      </c>
      <c r="V36" s="86">
        <v>1</v>
      </c>
      <c r="W36" s="85">
        <v>1</v>
      </c>
      <c r="X36" s="85">
        <v>1</v>
      </c>
      <c r="Y36" s="85">
        <v>1</v>
      </c>
      <c r="Z36" s="85">
        <v>1</v>
      </c>
      <c r="AA36" s="85">
        <v>1</v>
      </c>
      <c r="AB36" s="85">
        <v>1</v>
      </c>
      <c r="AC36" s="85">
        <v>1</v>
      </c>
      <c r="AD36" s="85">
        <v>1</v>
      </c>
      <c r="AE36" s="85">
        <v>1</v>
      </c>
      <c r="AF36" s="85">
        <v>1</v>
      </c>
      <c r="AG36" s="85">
        <v>1</v>
      </c>
      <c r="AH36" s="105">
        <v>1</v>
      </c>
      <c r="AI36" s="104">
        <v>1</v>
      </c>
      <c r="AJ36" s="104">
        <v>1</v>
      </c>
      <c r="AK36" s="104">
        <v>1</v>
      </c>
      <c r="AL36" s="104">
        <v>1</v>
      </c>
      <c r="AM36" s="104">
        <v>1</v>
      </c>
      <c r="AN36" s="104">
        <v>1</v>
      </c>
      <c r="AO36" s="104">
        <v>1</v>
      </c>
      <c r="AP36" s="104">
        <v>1</v>
      </c>
      <c r="AQ36" s="104">
        <v>1</v>
      </c>
      <c r="AR36" s="104">
        <v>1</v>
      </c>
      <c r="AS36" s="104">
        <v>1</v>
      </c>
      <c r="AT36" s="134">
        <v>2</v>
      </c>
      <c r="AU36" s="135">
        <v>2</v>
      </c>
      <c r="AV36" s="135">
        <v>2</v>
      </c>
      <c r="AW36" s="135">
        <v>2</v>
      </c>
      <c r="AX36" s="135">
        <v>2</v>
      </c>
      <c r="AY36" s="135">
        <v>2</v>
      </c>
      <c r="AZ36" s="135">
        <v>2</v>
      </c>
      <c r="BA36" s="135">
        <v>2</v>
      </c>
      <c r="BB36" s="135">
        <v>2</v>
      </c>
      <c r="BC36" s="135">
        <v>2</v>
      </c>
      <c r="BD36" s="135">
        <v>2</v>
      </c>
      <c r="BE36" s="135">
        <v>2</v>
      </c>
      <c r="BF36" s="165">
        <v>3</v>
      </c>
      <c r="BG36" s="166">
        <v>3</v>
      </c>
      <c r="BH36" s="166">
        <v>3</v>
      </c>
      <c r="BI36" s="166">
        <v>3</v>
      </c>
      <c r="BJ36" s="166">
        <v>3</v>
      </c>
      <c r="BK36" s="166">
        <v>3</v>
      </c>
      <c r="BL36" s="166">
        <v>3</v>
      </c>
      <c r="BM36" s="166">
        <v>3</v>
      </c>
      <c r="BN36" s="166">
        <v>3</v>
      </c>
      <c r="BO36" s="166">
        <v>3</v>
      </c>
      <c r="BP36" s="166">
        <v>3</v>
      </c>
      <c r="BQ36" s="166">
        <v>3</v>
      </c>
      <c r="BR36" s="59">
        <v>3</v>
      </c>
      <c r="BS36" s="58">
        <v>3</v>
      </c>
      <c r="BT36" s="58">
        <v>3</v>
      </c>
      <c r="BU36" s="58">
        <v>3</v>
      </c>
      <c r="BV36" s="58">
        <v>3</v>
      </c>
      <c r="BW36" s="58">
        <v>3</v>
      </c>
      <c r="BX36" s="58">
        <v>3</v>
      </c>
      <c r="BY36" s="58">
        <v>3</v>
      </c>
      <c r="BZ36" s="58">
        <v>3</v>
      </c>
      <c r="CA36" s="58">
        <v>3</v>
      </c>
      <c r="CB36" s="58">
        <v>3</v>
      </c>
      <c r="CC36" s="202">
        <v>3</v>
      </c>
      <c r="CE36" s="19">
        <f t="shared" ref="CE36:CE44" si="37">U36</f>
        <v>1</v>
      </c>
      <c r="CF36" s="22">
        <f t="shared" ref="CF36:CF44" si="38">AG36</f>
        <v>1</v>
      </c>
      <c r="CG36" s="103">
        <f t="shared" ref="CG36:CG44" si="39">AS36</f>
        <v>1</v>
      </c>
      <c r="CH36" s="133">
        <f t="shared" ref="CH36:CH44" si="40">BE36</f>
        <v>2</v>
      </c>
      <c r="CI36" s="164">
        <f t="shared" ref="CI36:CI44" si="41">BQ36</f>
        <v>3</v>
      </c>
      <c r="CJ36" s="19">
        <f t="shared" ref="CJ36:CJ44" si="42">CC36</f>
        <v>3</v>
      </c>
    </row>
    <row r="37" spans="1:88" s="4" customFormat="1">
      <c r="A37" s="17"/>
      <c r="B37" s="154" t="s">
        <v>15</v>
      </c>
      <c r="C37" s="212" t="s">
        <v>14</v>
      </c>
      <c r="D37" s="25" t="s">
        <v>13</v>
      </c>
      <c r="E37" s="18" t="s">
        <v>13</v>
      </c>
      <c r="F37" s="18" t="s">
        <v>13</v>
      </c>
      <c r="G37" s="18" t="s">
        <v>13</v>
      </c>
      <c r="H37" s="18" t="s">
        <v>13</v>
      </c>
      <c r="I37" s="18" t="s">
        <v>13</v>
      </c>
      <c r="J37" s="59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86">
        <v>0</v>
      </c>
      <c r="W37" s="85">
        <v>0</v>
      </c>
      <c r="X37" s="85">
        <v>0</v>
      </c>
      <c r="Y37" s="85">
        <v>1</v>
      </c>
      <c r="Z37" s="85">
        <v>1</v>
      </c>
      <c r="AA37" s="85">
        <v>1</v>
      </c>
      <c r="AB37" s="85">
        <v>1</v>
      </c>
      <c r="AC37" s="85">
        <v>1</v>
      </c>
      <c r="AD37" s="85">
        <v>1</v>
      </c>
      <c r="AE37" s="85">
        <v>1</v>
      </c>
      <c r="AF37" s="85">
        <v>1</v>
      </c>
      <c r="AG37" s="85">
        <v>1</v>
      </c>
      <c r="AH37" s="105">
        <v>1</v>
      </c>
      <c r="AI37" s="104">
        <v>1</v>
      </c>
      <c r="AJ37" s="104">
        <v>1</v>
      </c>
      <c r="AK37" s="104">
        <v>1</v>
      </c>
      <c r="AL37" s="104">
        <v>1</v>
      </c>
      <c r="AM37" s="104">
        <v>1</v>
      </c>
      <c r="AN37" s="104">
        <v>1</v>
      </c>
      <c r="AO37" s="104">
        <v>1</v>
      </c>
      <c r="AP37" s="104">
        <v>1</v>
      </c>
      <c r="AQ37" s="104">
        <v>1</v>
      </c>
      <c r="AR37" s="104">
        <v>1</v>
      </c>
      <c r="AS37" s="104">
        <v>1</v>
      </c>
      <c r="AT37" s="134">
        <v>1</v>
      </c>
      <c r="AU37" s="135">
        <v>1</v>
      </c>
      <c r="AV37" s="135">
        <v>1</v>
      </c>
      <c r="AW37" s="135">
        <v>1</v>
      </c>
      <c r="AX37" s="135">
        <v>1</v>
      </c>
      <c r="AY37" s="135">
        <v>1</v>
      </c>
      <c r="AZ37" s="135">
        <v>1</v>
      </c>
      <c r="BA37" s="135">
        <v>1</v>
      </c>
      <c r="BB37" s="135">
        <v>1</v>
      </c>
      <c r="BC37" s="135">
        <v>1</v>
      </c>
      <c r="BD37" s="135">
        <v>1</v>
      </c>
      <c r="BE37" s="135">
        <v>1</v>
      </c>
      <c r="BF37" s="165">
        <v>1</v>
      </c>
      <c r="BG37" s="166">
        <v>1</v>
      </c>
      <c r="BH37" s="166">
        <v>1</v>
      </c>
      <c r="BI37" s="166">
        <v>1</v>
      </c>
      <c r="BJ37" s="166">
        <v>1</v>
      </c>
      <c r="BK37" s="166">
        <v>1</v>
      </c>
      <c r="BL37" s="166">
        <v>1</v>
      </c>
      <c r="BM37" s="166">
        <v>1</v>
      </c>
      <c r="BN37" s="166">
        <v>1</v>
      </c>
      <c r="BO37" s="166">
        <v>1</v>
      </c>
      <c r="BP37" s="166">
        <v>1</v>
      </c>
      <c r="BQ37" s="166">
        <v>1</v>
      </c>
      <c r="BR37" s="59">
        <v>2</v>
      </c>
      <c r="BS37" s="58">
        <v>2</v>
      </c>
      <c r="BT37" s="58">
        <v>2</v>
      </c>
      <c r="BU37" s="58">
        <v>2</v>
      </c>
      <c r="BV37" s="58">
        <v>2</v>
      </c>
      <c r="BW37" s="58">
        <v>2</v>
      </c>
      <c r="BX37" s="58">
        <v>2</v>
      </c>
      <c r="BY37" s="58">
        <v>2</v>
      </c>
      <c r="BZ37" s="58">
        <v>2</v>
      </c>
      <c r="CA37" s="58">
        <v>2</v>
      </c>
      <c r="CB37" s="58">
        <v>2</v>
      </c>
      <c r="CC37" s="202">
        <v>2</v>
      </c>
      <c r="CE37" s="19">
        <f t="shared" si="37"/>
        <v>0</v>
      </c>
      <c r="CF37" s="22">
        <f t="shared" si="38"/>
        <v>1</v>
      </c>
      <c r="CG37" s="103">
        <f t="shared" si="39"/>
        <v>1</v>
      </c>
      <c r="CH37" s="133">
        <f t="shared" si="40"/>
        <v>1</v>
      </c>
      <c r="CI37" s="164">
        <f t="shared" si="41"/>
        <v>1</v>
      </c>
      <c r="CJ37" s="19">
        <f t="shared" si="42"/>
        <v>2</v>
      </c>
    </row>
    <row r="38" spans="1:88" s="4" customFormat="1">
      <c r="A38" s="17"/>
      <c r="B38" s="154" t="s">
        <v>15</v>
      </c>
      <c r="C38" s="212" t="s">
        <v>14</v>
      </c>
      <c r="D38" s="25" t="s">
        <v>13</v>
      </c>
      <c r="E38" s="18" t="s">
        <v>13</v>
      </c>
      <c r="F38" s="18" t="s">
        <v>13</v>
      </c>
      <c r="G38" s="18" t="s">
        <v>13</v>
      </c>
      <c r="H38" s="18" t="s">
        <v>13</v>
      </c>
      <c r="I38" s="18" t="s">
        <v>13</v>
      </c>
      <c r="J38" s="59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86">
        <v>0</v>
      </c>
      <c r="W38" s="85">
        <v>0</v>
      </c>
      <c r="X38" s="85">
        <v>0</v>
      </c>
      <c r="Y38" s="85">
        <v>0</v>
      </c>
      <c r="Z38" s="85">
        <v>0</v>
      </c>
      <c r="AA38" s="85">
        <v>0</v>
      </c>
      <c r="AB38" s="85">
        <v>0</v>
      </c>
      <c r="AC38" s="85">
        <v>0</v>
      </c>
      <c r="AD38" s="85">
        <v>0</v>
      </c>
      <c r="AE38" s="85">
        <v>0</v>
      </c>
      <c r="AF38" s="85">
        <v>0</v>
      </c>
      <c r="AG38" s="85">
        <v>0</v>
      </c>
      <c r="AH38" s="105">
        <v>0</v>
      </c>
      <c r="AI38" s="104">
        <v>0</v>
      </c>
      <c r="AJ38" s="104">
        <v>0</v>
      </c>
      <c r="AK38" s="104">
        <v>0</v>
      </c>
      <c r="AL38" s="104">
        <v>0</v>
      </c>
      <c r="AM38" s="104">
        <v>0</v>
      </c>
      <c r="AN38" s="104">
        <v>0</v>
      </c>
      <c r="AO38" s="104">
        <v>0</v>
      </c>
      <c r="AP38" s="104">
        <v>0</v>
      </c>
      <c r="AQ38" s="104">
        <v>0</v>
      </c>
      <c r="AR38" s="104">
        <v>0</v>
      </c>
      <c r="AS38" s="104">
        <v>0</v>
      </c>
      <c r="AT38" s="134">
        <v>1</v>
      </c>
      <c r="AU38" s="135">
        <v>1</v>
      </c>
      <c r="AV38" s="135">
        <v>1</v>
      </c>
      <c r="AW38" s="135">
        <v>1</v>
      </c>
      <c r="AX38" s="135">
        <v>1</v>
      </c>
      <c r="AY38" s="135">
        <v>1</v>
      </c>
      <c r="AZ38" s="135">
        <v>1</v>
      </c>
      <c r="BA38" s="135">
        <v>1</v>
      </c>
      <c r="BB38" s="135">
        <v>1</v>
      </c>
      <c r="BC38" s="135">
        <v>1</v>
      </c>
      <c r="BD38" s="135">
        <v>1</v>
      </c>
      <c r="BE38" s="135">
        <v>1</v>
      </c>
      <c r="BF38" s="165">
        <v>1</v>
      </c>
      <c r="BG38" s="166">
        <v>1</v>
      </c>
      <c r="BH38" s="166">
        <v>1</v>
      </c>
      <c r="BI38" s="166">
        <v>1</v>
      </c>
      <c r="BJ38" s="166">
        <v>1</v>
      </c>
      <c r="BK38" s="166">
        <v>1</v>
      </c>
      <c r="BL38" s="166">
        <v>1</v>
      </c>
      <c r="BM38" s="166">
        <v>1</v>
      </c>
      <c r="BN38" s="166">
        <v>1</v>
      </c>
      <c r="BO38" s="166">
        <v>1</v>
      </c>
      <c r="BP38" s="166">
        <v>1</v>
      </c>
      <c r="BQ38" s="166">
        <v>1</v>
      </c>
      <c r="BR38" s="59">
        <v>2</v>
      </c>
      <c r="BS38" s="58">
        <v>2</v>
      </c>
      <c r="BT38" s="58">
        <v>2</v>
      </c>
      <c r="BU38" s="58">
        <v>2</v>
      </c>
      <c r="BV38" s="58">
        <v>2</v>
      </c>
      <c r="BW38" s="58">
        <v>2</v>
      </c>
      <c r="BX38" s="58">
        <v>2</v>
      </c>
      <c r="BY38" s="58">
        <v>2</v>
      </c>
      <c r="BZ38" s="58">
        <v>2</v>
      </c>
      <c r="CA38" s="58">
        <v>2</v>
      </c>
      <c r="CB38" s="58">
        <v>2</v>
      </c>
      <c r="CC38" s="202">
        <v>2</v>
      </c>
      <c r="CE38" s="19">
        <f t="shared" si="37"/>
        <v>0</v>
      </c>
      <c r="CF38" s="22">
        <f t="shared" si="38"/>
        <v>0</v>
      </c>
      <c r="CG38" s="103">
        <f t="shared" si="39"/>
        <v>0</v>
      </c>
      <c r="CH38" s="133">
        <f t="shared" si="40"/>
        <v>1</v>
      </c>
      <c r="CI38" s="164">
        <f t="shared" si="41"/>
        <v>1</v>
      </c>
      <c r="CJ38" s="19">
        <f t="shared" si="42"/>
        <v>2</v>
      </c>
    </row>
    <row r="39" spans="1:88" s="4" customFormat="1">
      <c r="A39" s="17"/>
      <c r="B39" s="154" t="s">
        <v>15</v>
      </c>
      <c r="C39" s="212" t="s">
        <v>14</v>
      </c>
      <c r="D39" s="25" t="s">
        <v>13</v>
      </c>
      <c r="E39" s="18" t="s">
        <v>13</v>
      </c>
      <c r="F39" s="18" t="s">
        <v>13</v>
      </c>
      <c r="G39" s="18" t="s">
        <v>13</v>
      </c>
      <c r="H39" s="18" t="s">
        <v>13</v>
      </c>
      <c r="I39" s="18" t="s">
        <v>13</v>
      </c>
      <c r="J39" s="59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86">
        <v>0</v>
      </c>
      <c r="W39" s="85">
        <v>0</v>
      </c>
      <c r="X39" s="85">
        <v>0</v>
      </c>
      <c r="Y39" s="85">
        <v>0</v>
      </c>
      <c r="Z39" s="85">
        <v>0</v>
      </c>
      <c r="AA39" s="85">
        <v>0</v>
      </c>
      <c r="AB39" s="85">
        <v>0</v>
      </c>
      <c r="AC39" s="85">
        <v>0</v>
      </c>
      <c r="AD39" s="85">
        <v>0</v>
      </c>
      <c r="AE39" s="85">
        <v>0</v>
      </c>
      <c r="AF39" s="85">
        <v>0</v>
      </c>
      <c r="AG39" s="85">
        <v>0</v>
      </c>
      <c r="AH39" s="105">
        <v>0</v>
      </c>
      <c r="AI39" s="104">
        <v>0</v>
      </c>
      <c r="AJ39" s="104">
        <v>0</v>
      </c>
      <c r="AK39" s="104">
        <v>0</v>
      </c>
      <c r="AL39" s="104">
        <v>0</v>
      </c>
      <c r="AM39" s="104">
        <v>0</v>
      </c>
      <c r="AN39" s="104">
        <v>0</v>
      </c>
      <c r="AO39" s="104">
        <v>0</v>
      </c>
      <c r="AP39" s="104">
        <v>0</v>
      </c>
      <c r="AQ39" s="104">
        <v>0</v>
      </c>
      <c r="AR39" s="104">
        <v>0</v>
      </c>
      <c r="AS39" s="104">
        <v>0</v>
      </c>
      <c r="AT39" s="134">
        <v>0</v>
      </c>
      <c r="AU39" s="135">
        <v>0</v>
      </c>
      <c r="AV39" s="135">
        <v>0</v>
      </c>
      <c r="AW39" s="135">
        <v>0</v>
      </c>
      <c r="AX39" s="135">
        <v>0</v>
      </c>
      <c r="AY39" s="135">
        <v>0</v>
      </c>
      <c r="AZ39" s="135">
        <v>0</v>
      </c>
      <c r="BA39" s="135">
        <v>0</v>
      </c>
      <c r="BB39" s="135">
        <v>0</v>
      </c>
      <c r="BC39" s="135">
        <v>0</v>
      </c>
      <c r="BD39" s="135">
        <v>0</v>
      </c>
      <c r="BE39" s="135">
        <v>0</v>
      </c>
      <c r="BF39" s="165">
        <v>0</v>
      </c>
      <c r="BG39" s="166">
        <v>0</v>
      </c>
      <c r="BH39" s="166">
        <v>0</v>
      </c>
      <c r="BI39" s="166">
        <v>0</v>
      </c>
      <c r="BJ39" s="166">
        <v>0</v>
      </c>
      <c r="BK39" s="166">
        <v>0</v>
      </c>
      <c r="BL39" s="166">
        <v>0</v>
      </c>
      <c r="BM39" s="166">
        <v>0</v>
      </c>
      <c r="BN39" s="166">
        <v>0</v>
      </c>
      <c r="BO39" s="166">
        <v>0</v>
      </c>
      <c r="BP39" s="166">
        <v>0</v>
      </c>
      <c r="BQ39" s="166">
        <v>0</v>
      </c>
      <c r="BR39" s="59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0</v>
      </c>
      <c r="CA39" s="58">
        <v>0</v>
      </c>
      <c r="CB39" s="58">
        <v>0</v>
      </c>
      <c r="CC39" s="202">
        <v>0</v>
      </c>
      <c r="CE39" s="19">
        <f t="shared" si="37"/>
        <v>0</v>
      </c>
      <c r="CF39" s="22">
        <f t="shared" si="38"/>
        <v>0</v>
      </c>
      <c r="CG39" s="103">
        <f t="shared" si="39"/>
        <v>0</v>
      </c>
      <c r="CH39" s="133">
        <f t="shared" si="40"/>
        <v>0</v>
      </c>
      <c r="CI39" s="164">
        <f t="shared" si="41"/>
        <v>0</v>
      </c>
      <c r="CJ39" s="19">
        <f t="shared" si="42"/>
        <v>0</v>
      </c>
    </row>
    <row r="40" spans="1:88" s="4" customFormat="1">
      <c r="A40" s="17"/>
      <c r="B40" s="154" t="s">
        <v>15</v>
      </c>
      <c r="C40" s="212" t="s">
        <v>14</v>
      </c>
      <c r="D40" s="25" t="s">
        <v>13</v>
      </c>
      <c r="E40" s="18" t="s">
        <v>13</v>
      </c>
      <c r="F40" s="18" t="s">
        <v>13</v>
      </c>
      <c r="G40" s="18" t="s">
        <v>13</v>
      </c>
      <c r="H40" s="18" t="s">
        <v>13</v>
      </c>
      <c r="I40" s="18" t="s">
        <v>13</v>
      </c>
      <c r="J40" s="59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86">
        <v>0</v>
      </c>
      <c r="W40" s="85">
        <v>0</v>
      </c>
      <c r="X40" s="85">
        <v>0</v>
      </c>
      <c r="Y40" s="85">
        <v>0</v>
      </c>
      <c r="Z40" s="85">
        <v>0</v>
      </c>
      <c r="AA40" s="85">
        <v>0</v>
      </c>
      <c r="AB40" s="85">
        <v>0</v>
      </c>
      <c r="AC40" s="85">
        <v>0</v>
      </c>
      <c r="AD40" s="85">
        <v>0</v>
      </c>
      <c r="AE40" s="85">
        <v>0</v>
      </c>
      <c r="AF40" s="85">
        <v>0</v>
      </c>
      <c r="AG40" s="85">
        <v>0</v>
      </c>
      <c r="AH40" s="105">
        <v>0</v>
      </c>
      <c r="AI40" s="104">
        <v>0</v>
      </c>
      <c r="AJ40" s="104">
        <v>0</v>
      </c>
      <c r="AK40" s="104">
        <v>0</v>
      </c>
      <c r="AL40" s="104">
        <v>0</v>
      </c>
      <c r="AM40" s="104">
        <v>0</v>
      </c>
      <c r="AN40" s="104">
        <v>0</v>
      </c>
      <c r="AO40" s="104">
        <v>0</v>
      </c>
      <c r="AP40" s="104">
        <v>0</v>
      </c>
      <c r="AQ40" s="104">
        <v>0</v>
      </c>
      <c r="AR40" s="104">
        <v>0</v>
      </c>
      <c r="AS40" s="104">
        <v>0</v>
      </c>
      <c r="AT40" s="134">
        <v>0</v>
      </c>
      <c r="AU40" s="135">
        <v>0</v>
      </c>
      <c r="AV40" s="135">
        <v>0</v>
      </c>
      <c r="AW40" s="135">
        <v>0</v>
      </c>
      <c r="AX40" s="135">
        <v>0</v>
      </c>
      <c r="AY40" s="135">
        <v>0</v>
      </c>
      <c r="AZ40" s="135">
        <v>0</v>
      </c>
      <c r="BA40" s="135">
        <v>0</v>
      </c>
      <c r="BB40" s="135">
        <v>0</v>
      </c>
      <c r="BC40" s="135">
        <v>0</v>
      </c>
      <c r="BD40" s="135">
        <v>0</v>
      </c>
      <c r="BE40" s="135">
        <v>0</v>
      </c>
      <c r="BF40" s="165">
        <v>0</v>
      </c>
      <c r="BG40" s="166">
        <v>0</v>
      </c>
      <c r="BH40" s="166">
        <v>0</v>
      </c>
      <c r="BI40" s="166">
        <v>0</v>
      </c>
      <c r="BJ40" s="166">
        <v>0</v>
      </c>
      <c r="BK40" s="166">
        <v>0</v>
      </c>
      <c r="BL40" s="166">
        <v>0</v>
      </c>
      <c r="BM40" s="166">
        <v>0</v>
      </c>
      <c r="BN40" s="166">
        <v>0</v>
      </c>
      <c r="BO40" s="166">
        <v>0</v>
      </c>
      <c r="BP40" s="166">
        <v>0</v>
      </c>
      <c r="BQ40" s="166">
        <v>0</v>
      </c>
      <c r="BR40" s="59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0</v>
      </c>
      <c r="CA40" s="58">
        <v>0</v>
      </c>
      <c r="CB40" s="58">
        <v>0</v>
      </c>
      <c r="CC40" s="202">
        <v>0</v>
      </c>
      <c r="CE40" s="19">
        <f t="shared" si="37"/>
        <v>0</v>
      </c>
      <c r="CF40" s="22">
        <f t="shared" si="38"/>
        <v>0</v>
      </c>
      <c r="CG40" s="103">
        <f t="shared" si="39"/>
        <v>0</v>
      </c>
      <c r="CH40" s="133">
        <f t="shared" si="40"/>
        <v>0</v>
      </c>
      <c r="CI40" s="164">
        <f t="shared" si="41"/>
        <v>0</v>
      </c>
      <c r="CJ40" s="19">
        <f t="shared" si="42"/>
        <v>0</v>
      </c>
    </row>
    <row r="41" spans="1:88" s="4" customFormat="1">
      <c r="A41" s="17"/>
      <c r="B41" s="154" t="s">
        <v>15</v>
      </c>
      <c r="C41" s="212" t="s">
        <v>14</v>
      </c>
      <c r="D41" s="25" t="s">
        <v>13</v>
      </c>
      <c r="E41" s="18" t="s">
        <v>13</v>
      </c>
      <c r="F41" s="18" t="s">
        <v>13</v>
      </c>
      <c r="G41" s="18" t="s">
        <v>13</v>
      </c>
      <c r="H41" s="18" t="s">
        <v>13</v>
      </c>
      <c r="I41" s="18" t="s">
        <v>13</v>
      </c>
      <c r="J41" s="59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86">
        <v>0</v>
      </c>
      <c r="W41" s="85">
        <v>0</v>
      </c>
      <c r="X41" s="85">
        <v>0</v>
      </c>
      <c r="Y41" s="85">
        <v>0</v>
      </c>
      <c r="Z41" s="85">
        <v>0</v>
      </c>
      <c r="AA41" s="85">
        <v>0</v>
      </c>
      <c r="AB41" s="85">
        <v>0</v>
      </c>
      <c r="AC41" s="85">
        <v>0</v>
      </c>
      <c r="AD41" s="85">
        <v>0</v>
      </c>
      <c r="AE41" s="85">
        <v>0</v>
      </c>
      <c r="AF41" s="85">
        <v>0</v>
      </c>
      <c r="AG41" s="85">
        <v>0</v>
      </c>
      <c r="AH41" s="105">
        <v>0</v>
      </c>
      <c r="AI41" s="104">
        <v>0</v>
      </c>
      <c r="AJ41" s="104">
        <v>0</v>
      </c>
      <c r="AK41" s="104">
        <v>0</v>
      </c>
      <c r="AL41" s="104">
        <v>0</v>
      </c>
      <c r="AM41" s="104">
        <v>0</v>
      </c>
      <c r="AN41" s="104">
        <v>0</v>
      </c>
      <c r="AO41" s="104">
        <v>0</v>
      </c>
      <c r="AP41" s="104">
        <v>0</v>
      </c>
      <c r="AQ41" s="104">
        <v>0</v>
      </c>
      <c r="AR41" s="104">
        <v>0</v>
      </c>
      <c r="AS41" s="104">
        <v>0</v>
      </c>
      <c r="AT41" s="134">
        <v>0</v>
      </c>
      <c r="AU41" s="135">
        <v>0</v>
      </c>
      <c r="AV41" s="135">
        <v>0</v>
      </c>
      <c r="AW41" s="135">
        <v>0</v>
      </c>
      <c r="AX41" s="135">
        <v>0</v>
      </c>
      <c r="AY41" s="135">
        <v>0</v>
      </c>
      <c r="AZ41" s="135">
        <v>0</v>
      </c>
      <c r="BA41" s="135">
        <v>0</v>
      </c>
      <c r="BB41" s="135">
        <v>0</v>
      </c>
      <c r="BC41" s="135">
        <v>0</v>
      </c>
      <c r="BD41" s="135">
        <v>0</v>
      </c>
      <c r="BE41" s="135">
        <v>0</v>
      </c>
      <c r="BF41" s="165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66">
        <v>0</v>
      </c>
      <c r="BM41" s="166">
        <v>0</v>
      </c>
      <c r="BN41" s="166">
        <v>0</v>
      </c>
      <c r="BO41" s="166">
        <v>0</v>
      </c>
      <c r="BP41" s="166">
        <v>0</v>
      </c>
      <c r="BQ41" s="166">
        <v>0</v>
      </c>
      <c r="BR41" s="59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0</v>
      </c>
      <c r="CA41" s="58">
        <v>0</v>
      </c>
      <c r="CB41" s="58">
        <v>0</v>
      </c>
      <c r="CC41" s="202">
        <v>0</v>
      </c>
      <c r="CE41" s="19">
        <f t="shared" si="37"/>
        <v>0</v>
      </c>
      <c r="CF41" s="22">
        <f t="shared" si="38"/>
        <v>0</v>
      </c>
      <c r="CG41" s="103">
        <f t="shared" si="39"/>
        <v>0</v>
      </c>
      <c r="CH41" s="133">
        <f t="shared" si="40"/>
        <v>0</v>
      </c>
      <c r="CI41" s="164">
        <f t="shared" si="41"/>
        <v>0</v>
      </c>
      <c r="CJ41" s="19">
        <f t="shared" si="42"/>
        <v>0</v>
      </c>
    </row>
    <row r="42" spans="1:88" s="4" customFormat="1">
      <c r="A42" s="17"/>
      <c r="B42" s="154" t="s">
        <v>15</v>
      </c>
      <c r="C42" s="212" t="s">
        <v>14</v>
      </c>
      <c r="D42" s="25" t="s">
        <v>13</v>
      </c>
      <c r="E42" s="18" t="s">
        <v>13</v>
      </c>
      <c r="F42" s="18" t="s">
        <v>13</v>
      </c>
      <c r="G42" s="18" t="s">
        <v>13</v>
      </c>
      <c r="H42" s="18" t="s">
        <v>13</v>
      </c>
      <c r="I42" s="18" t="s">
        <v>13</v>
      </c>
      <c r="J42" s="59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86">
        <v>0</v>
      </c>
      <c r="W42" s="85">
        <v>0</v>
      </c>
      <c r="X42" s="85">
        <v>0</v>
      </c>
      <c r="Y42" s="85">
        <v>0</v>
      </c>
      <c r="Z42" s="85">
        <v>0</v>
      </c>
      <c r="AA42" s="85">
        <v>0</v>
      </c>
      <c r="AB42" s="85">
        <v>0</v>
      </c>
      <c r="AC42" s="85">
        <v>0</v>
      </c>
      <c r="AD42" s="85">
        <v>0</v>
      </c>
      <c r="AE42" s="85">
        <v>0</v>
      </c>
      <c r="AF42" s="85">
        <v>0</v>
      </c>
      <c r="AG42" s="85">
        <v>0</v>
      </c>
      <c r="AH42" s="105">
        <v>0</v>
      </c>
      <c r="AI42" s="104">
        <v>0</v>
      </c>
      <c r="AJ42" s="104">
        <v>0</v>
      </c>
      <c r="AK42" s="104">
        <v>0</v>
      </c>
      <c r="AL42" s="104">
        <v>0</v>
      </c>
      <c r="AM42" s="104">
        <v>0</v>
      </c>
      <c r="AN42" s="104">
        <v>0</v>
      </c>
      <c r="AO42" s="104">
        <v>0</v>
      </c>
      <c r="AP42" s="104">
        <v>0</v>
      </c>
      <c r="AQ42" s="104">
        <v>0</v>
      </c>
      <c r="AR42" s="104">
        <v>0</v>
      </c>
      <c r="AS42" s="104">
        <v>0</v>
      </c>
      <c r="AT42" s="134">
        <v>0</v>
      </c>
      <c r="AU42" s="135">
        <v>0</v>
      </c>
      <c r="AV42" s="135">
        <v>0</v>
      </c>
      <c r="AW42" s="135">
        <v>0</v>
      </c>
      <c r="AX42" s="135">
        <v>0</v>
      </c>
      <c r="AY42" s="135">
        <v>0</v>
      </c>
      <c r="AZ42" s="135">
        <v>0</v>
      </c>
      <c r="BA42" s="135">
        <v>0</v>
      </c>
      <c r="BB42" s="135">
        <v>0</v>
      </c>
      <c r="BC42" s="135">
        <v>0</v>
      </c>
      <c r="BD42" s="135">
        <v>0</v>
      </c>
      <c r="BE42" s="135">
        <v>0</v>
      </c>
      <c r="BF42" s="165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66">
        <v>0</v>
      </c>
      <c r="BM42" s="166">
        <v>0</v>
      </c>
      <c r="BN42" s="166">
        <v>0</v>
      </c>
      <c r="BO42" s="166">
        <v>0</v>
      </c>
      <c r="BP42" s="166">
        <v>0</v>
      </c>
      <c r="BQ42" s="166">
        <v>0</v>
      </c>
      <c r="BR42" s="59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202">
        <v>0</v>
      </c>
      <c r="CE42" s="19">
        <f t="shared" si="37"/>
        <v>0</v>
      </c>
      <c r="CF42" s="22">
        <f t="shared" si="38"/>
        <v>0</v>
      </c>
      <c r="CG42" s="103">
        <f t="shared" si="39"/>
        <v>0</v>
      </c>
      <c r="CH42" s="133">
        <f t="shared" si="40"/>
        <v>0</v>
      </c>
      <c r="CI42" s="164">
        <f t="shared" si="41"/>
        <v>0</v>
      </c>
      <c r="CJ42" s="19">
        <f t="shared" si="42"/>
        <v>0</v>
      </c>
    </row>
    <row r="43" spans="1:88" s="4" customFormat="1">
      <c r="A43" s="17"/>
      <c r="B43" s="154" t="s">
        <v>15</v>
      </c>
      <c r="C43" s="213" t="s">
        <v>14</v>
      </c>
      <c r="D43" s="60" t="s">
        <v>13</v>
      </c>
      <c r="E43" s="18" t="s">
        <v>13</v>
      </c>
      <c r="F43" s="18" t="s">
        <v>13</v>
      </c>
      <c r="G43" s="18" t="s">
        <v>13</v>
      </c>
      <c r="H43" s="18" t="s">
        <v>13</v>
      </c>
      <c r="I43" s="18" t="s">
        <v>13</v>
      </c>
      <c r="J43" s="59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86">
        <v>0</v>
      </c>
      <c r="W43" s="85">
        <v>0</v>
      </c>
      <c r="X43" s="85">
        <v>0</v>
      </c>
      <c r="Y43" s="85">
        <v>0</v>
      </c>
      <c r="Z43" s="85">
        <v>0</v>
      </c>
      <c r="AA43" s="85">
        <v>0</v>
      </c>
      <c r="AB43" s="85">
        <v>0</v>
      </c>
      <c r="AC43" s="85">
        <v>0</v>
      </c>
      <c r="AD43" s="85">
        <v>0</v>
      </c>
      <c r="AE43" s="85">
        <v>0</v>
      </c>
      <c r="AF43" s="85">
        <v>0</v>
      </c>
      <c r="AG43" s="85">
        <v>0</v>
      </c>
      <c r="AH43" s="105">
        <v>0</v>
      </c>
      <c r="AI43" s="104">
        <v>0</v>
      </c>
      <c r="AJ43" s="104">
        <v>0</v>
      </c>
      <c r="AK43" s="104">
        <v>0</v>
      </c>
      <c r="AL43" s="104">
        <v>0</v>
      </c>
      <c r="AM43" s="104">
        <v>0</v>
      </c>
      <c r="AN43" s="104">
        <v>0</v>
      </c>
      <c r="AO43" s="104">
        <v>0</v>
      </c>
      <c r="AP43" s="104">
        <v>0</v>
      </c>
      <c r="AQ43" s="104">
        <v>0</v>
      </c>
      <c r="AR43" s="104">
        <v>0</v>
      </c>
      <c r="AS43" s="104">
        <v>0</v>
      </c>
      <c r="AT43" s="134">
        <v>0</v>
      </c>
      <c r="AU43" s="135">
        <v>0</v>
      </c>
      <c r="AV43" s="135">
        <v>0</v>
      </c>
      <c r="AW43" s="135">
        <v>0</v>
      </c>
      <c r="AX43" s="135">
        <v>0</v>
      </c>
      <c r="AY43" s="135">
        <v>0</v>
      </c>
      <c r="AZ43" s="135">
        <v>0</v>
      </c>
      <c r="BA43" s="135">
        <v>0</v>
      </c>
      <c r="BB43" s="135">
        <v>0</v>
      </c>
      <c r="BC43" s="135">
        <v>0</v>
      </c>
      <c r="BD43" s="135">
        <v>0</v>
      </c>
      <c r="BE43" s="135">
        <v>0</v>
      </c>
      <c r="BF43" s="165">
        <v>0</v>
      </c>
      <c r="BG43" s="166">
        <v>0</v>
      </c>
      <c r="BH43" s="166">
        <v>0</v>
      </c>
      <c r="BI43" s="166">
        <v>0</v>
      </c>
      <c r="BJ43" s="166">
        <v>0</v>
      </c>
      <c r="BK43" s="166">
        <v>0</v>
      </c>
      <c r="BL43" s="166">
        <v>0</v>
      </c>
      <c r="BM43" s="166">
        <v>0</v>
      </c>
      <c r="BN43" s="166">
        <v>0</v>
      </c>
      <c r="BO43" s="166">
        <v>0</v>
      </c>
      <c r="BP43" s="166">
        <v>0</v>
      </c>
      <c r="BQ43" s="166">
        <v>0</v>
      </c>
      <c r="BR43" s="59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0</v>
      </c>
      <c r="CA43" s="58">
        <v>0</v>
      </c>
      <c r="CB43" s="58">
        <v>0</v>
      </c>
      <c r="CC43" s="202">
        <v>0</v>
      </c>
      <c r="CE43" s="19">
        <f t="shared" si="37"/>
        <v>0</v>
      </c>
      <c r="CF43" s="22">
        <f t="shared" si="38"/>
        <v>0</v>
      </c>
      <c r="CG43" s="103">
        <f t="shared" si="39"/>
        <v>0</v>
      </c>
      <c r="CH43" s="133">
        <f t="shared" si="40"/>
        <v>0</v>
      </c>
      <c r="CI43" s="164">
        <f t="shared" si="41"/>
        <v>0</v>
      </c>
      <c r="CJ43" s="19">
        <f t="shared" si="42"/>
        <v>0</v>
      </c>
    </row>
    <row r="44" spans="1:88" s="4" customFormat="1">
      <c r="A44" s="17"/>
      <c r="B44" s="16" t="s">
        <v>150</v>
      </c>
      <c r="C44" s="210"/>
      <c r="D44" s="14"/>
      <c r="E44" s="28"/>
      <c r="F44" s="28"/>
      <c r="G44" s="28"/>
      <c r="H44" s="28"/>
      <c r="I44" s="28"/>
      <c r="J44" s="10">
        <f t="shared" ref="J44:U44" si="43">SUM(J36:J43)</f>
        <v>0</v>
      </c>
      <c r="K44" s="9">
        <f t="shared" si="43"/>
        <v>0</v>
      </c>
      <c r="L44" s="9">
        <f t="shared" si="43"/>
        <v>0</v>
      </c>
      <c r="M44" s="9">
        <f t="shared" si="43"/>
        <v>0</v>
      </c>
      <c r="N44" s="9">
        <f t="shared" si="43"/>
        <v>0</v>
      </c>
      <c r="O44" s="9">
        <f t="shared" si="43"/>
        <v>0</v>
      </c>
      <c r="P44" s="9">
        <f t="shared" si="43"/>
        <v>0</v>
      </c>
      <c r="Q44" s="9">
        <f t="shared" si="43"/>
        <v>1</v>
      </c>
      <c r="R44" s="9">
        <f t="shared" si="43"/>
        <v>1</v>
      </c>
      <c r="S44" s="9">
        <f t="shared" si="43"/>
        <v>1</v>
      </c>
      <c r="T44" s="9">
        <f t="shared" si="43"/>
        <v>1</v>
      </c>
      <c r="U44" s="9">
        <f t="shared" si="43"/>
        <v>1</v>
      </c>
      <c r="V44" s="13">
        <f t="shared" ref="V44:AG44" si="44">SUM(V36:V43)</f>
        <v>1</v>
      </c>
      <c r="W44" s="12">
        <f t="shared" si="44"/>
        <v>1</v>
      </c>
      <c r="X44" s="12">
        <f t="shared" si="44"/>
        <v>1</v>
      </c>
      <c r="Y44" s="12">
        <f t="shared" si="44"/>
        <v>2</v>
      </c>
      <c r="Z44" s="12">
        <f t="shared" si="44"/>
        <v>2</v>
      </c>
      <c r="AA44" s="12">
        <f t="shared" si="44"/>
        <v>2</v>
      </c>
      <c r="AB44" s="12">
        <f t="shared" si="44"/>
        <v>2</v>
      </c>
      <c r="AC44" s="12">
        <f t="shared" si="44"/>
        <v>2</v>
      </c>
      <c r="AD44" s="12">
        <f t="shared" si="44"/>
        <v>2</v>
      </c>
      <c r="AE44" s="12">
        <f t="shared" si="44"/>
        <v>2</v>
      </c>
      <c r="AF44" s="12">
        <f t="shared" si="44"/>
        <v>2</v>
      </c>
      <c r="AG44" s="12">
        <f t="shared" si="44"/>
        <v>2</v>
      </c>
      <c r="AH44" s="106">
        <f t="shared" ref="AH44:AS44" si="45">SUM(AH36:AH43)</f>
        <v>2</v>
      </c>
      <c r="AI44" s="107">
        <f t="shared" si="45"/>
        <v>2</v>
      </c>
      <c r="AJ44" s="107">
        <f t="shared" si="45"/>
        <v>2</v>
      </c>
      <c r="AK44" s="107">
        <f t="shared" si="45"/>
        <v>2</v>
      </c>
      <c r="AL44" s="107">
        <f t="shared" si="45"/>
        <v>2</v>
      </c>
      <c r="AM44" s="107">
        <f t="shared" si="45"/>
        <v>2</v>
      </c>
      <c r="AN44" s="107">
        <f t="shared" si="45"/>
        <v>2</v>
      </c>
      <c r="AO44" s="107">
        <f t="shared" si="45"/>
        <v>2</v>
      </c>
      <c r="AP44" s="107">
        <f t="shared" si="45"/>
        <v>2</v>
      </c>
      <c r="AQ44" s="107">
        <f t="shared" si="45"/>
        <v>2</v>
      </c>
      <c r="AR44" s="107">
        <f t="shared" si="45"/>
        <v>2</v>
      </c>
      <c r="AS44" s="107">
        <f t="shared" si="45"/>
        <v>2</v>
      </c>
      <c r="AT44" s="136">
        <f t="shared" ref="AT44:BE44" si="46">SUM(AT36:AT43)</f>
        <v>4</v>
      </c>
      <c r="AU44" s="137">
        <f t="shared" si="46"/>
        <v>4</v>
      </c>
      <c r="AV44" s="137">
        <f t="shared" si="46"/>
        <v>4</v>
      </c>
      <c r="AW44" s="137">
        <f t="shared" si="46"/>
        <v>4</v>
      </c>
      <c r="AX44" s="137">
        <f t="shared" si="46"/>
        <v>4</v>
      </c>
      <c r="AY44" s="137">
        <f t="shared" si="46"/>
        <v>4</v>
      </c>
      <c r="AZ44" s="137">
        <f t="shared" si="46"/>
        <v>4</v>
      </c>
      <c r="BA44" s="137">
        <f t="shared" si="46"/>
        <v>4</v>
      </c>
      <c r="BB44" s="137">
        <f t="shared" si="46"/>
        <v>4</v>
      </c>
      <c r="BC44" s="137">
        <f t="shared" si="46"/>
        <v>4</v>
      </c>
      <c r="BD44" s="137">
        <f t="shared" si="46"/>
        <v>4</v>
      </c>
      <c r="BE44" s="137">
        <f t="shared" si="46"/>
        <v>4</v>
      </c>
      <c r="BF44" s="167">
        <f t="shared" ref="BF44:BQ44" si="47">SUM(BF36:BF43)</f>
        <v>5</v>
      </c>
      <c r="BG44" s="168">
        <f t="shared" si="47"/>
        <v>5</v>
      </c>
      <c r="BH44" s="168">
        <f t="shared" si="47"/>
        <v>5</v>
      </c>
      <c r="BI44" s="168">
        <f t="shared" si="47"/>
        <v>5</v>
      </c>
      <c r="BJ44" s="168">
        <f t="shared" si="47"/>
        <v>5</v>
      </c>
      <c r="BK44" s="168">
        <f t="shared" si="47"/>
        <v>5</v>
      </c>
      <c r="BL44" s="168">
        <f t="shared" si="47"/>
        <v>5</v>
      </c>
      <c r="BM44" s="168">
        <f t="shared" si="47"/>
        <v>5</v>
      </c>
      <c r="BN44" s="168">
        <f t="shared" si="47"/>
        <v>5</v>
      </c>
      <c r="BO44" s="168">
        <f t="shared" si="47"/>
        <v>5</v>
      </c>
      <c r="BP44" s="168">
        <f t="shared" si="47"/>
        <v>5</v>
      </c>
      <c r="BQ44" s="168">
        <f t="shared" si="47"/>
        <v>5</v>
      </c>
      <c r="BR44" s="10">
        <f t="shared" ref="BR44:CC44" si="48">SUM(BR36:BR43)</f>
        <v>7</v>
      </c>
      <c r="BS44" s="9">
        <f t="shared" si="48"/>
        <v>7</v>
      </c>
      <c r="BT44" s="9">
        <f t="shared" si="48"/>
        <v>7</v>
      </c>
      <c r="BU44" s="9">
        <f t="shared" si="48"/>
        <v>7</v>
      </c>
      <c r="BV44" s="9">
        <f t="shared" si="48"/>
        <v>7</v>
      </c>
      <c r="BW44" s="9">
        <f t="shared" si="48"/>
        <v>7</v>
      </c>
      <c r="BX44" s="9">
        <f t="shared" si="48"/>
        <v>7</v>
      </c>
      <c r="BY44" s="9">
        <f t="shared" si="48"/>
        <v>7</v>
      </c>
      <c r="BZ44" s="9">
        <f t="shared" si="48"/>
        <v>7</v>
      </c>
      <c r="CA44" s="9">
        <f t="shared" si="48"/>
        <v>7</v>
      </c>
      <c r="CB44" s="9">
        <f t="shared" si="48"/>
        <v>7</v>
      </c>
      <c r="CC44" s="182">
        <f t="shared" si="48"/>
        <v>7</v>
      </c>
      <c r="CE44" s="8">
        <f t="shared" si="37"/>
        <v>1</v>
      </c>
      <c r="CF44" s="11">
        <f t="shared" si="38"/>
        <v>2</v>
      </c>
      <c r="CG44" s="108">
        <f t="shared" si="39"/>
        <v>2</v>
      </c>
      <c r="CH44" s="138">
        <f t="shared" si="40"/>
        <v>4</v>
      </c>
      <c r="CI44" s="169">
        <f t="shared" si="41"/>
        <v>5</v>
      </c>
      <c r="CJ44" s="8">
        <f t="shared" si="42"/>
        <v>7</v>
      </c>
    </row>
    <row r="45" spans="1:88" s="4" customFormat="1">
      <c r="A45" s="17"/>
      <c r="B45" s="37" t="s">
        <v>131</v>
      </c>
      <c r="C45" s="212"/>
      <c r="D45" s="25"/>
      <c r="E45" s="18"/>
      <c r="F45" s="18"/>
      <c r="G45" s="18"/>
      <c r="H45" s="18"/>
      <c r="I45" s="18"/>
      <c r="J45" s="33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6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99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28"/>
      <c r="AU45" s="129"/>
      <c r="AV45" s="129"/>
      <c r="AW45" s="129"/>
      <c r="AX45" s="129"/>
      <c r="AY45" s="129"/>
      <c r="AZ45" s="129"/>
      <c r="BA45" s="129"/>
      <c r="BB45" s="129"/>
      <c r="BC45" s="129"/>
      <c r="BD45" s="129"/>
      <c r="BE45" s="129"/>
      <c r="BF45" s="159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33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E45" s="31"/>
      <c r="CF45" s="34"/>
      <c r="CG45" s="101"/>
      <c r="CH45" s="130"/>
      <c r="CI45" s="161"/>
      <c r="CJ45" s="31"/>
    </row>
    <row r="46" spans="1:88" s="4" customFormat="1">
      <c r="A46" s="17"/>
      <c r="B46" s="154" t="s">
        <v>135</v>
      </c>
      <c r="C46" s="212" t="s">
        <v>14</v>
      </c>
      <c r="D46" s="25" t="s">
        <v>13</v>
      </c>
      <c r="E46" s="18" t="s">
        <v>13</v>
      </c>
      <c r="F46" s="18" t="s">
        <v>13</v>
      </c>
      <c r="G46" s="18" t="s">
        <v>13</v>
      </c>
      <c r="H46" s="18" t="s">
        <v>13</v>
      </c>
      <c r="I46" s="18" t="s">
        <v>13</v>
      </c>
      <c r="J46" s="59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86">
        <v>0</v>
      </c>
      <c r="W46" s="85">
        <v>0</v>
      </c>
      <c r="X46" s="85">
        <v>0</v>
      </c>
      <c r="Y46" s="85">
        <v>0</v>
      </c>
      <c r="Z46" s="85">
        <v>0</v>
      </c>
      <c r="AA46" s="85">
        <v>0</v>
      </c>
      <c r="AB46" s="85">
        <v>0</v>
      </c>
      <c r="AC46" s="85">
        <v>0</v>
      </c>
      <c r="AD46" s="85">
        <v>0</v>
      </c>
      <c r="AE46" s="85">
        <v>0</v>
      </c>
      <c r="AF46" s="85">
        <v>0</v>
      </c>
      <c r="AG46" s="85">
        <v>0</v>
      </c>
      <c r="AH46" s="105">
        <v>0</v>
      </c>
      <c r="AI46" s="104">
        <v>0</v>
      </c>
      <c r="AJ46" s="104">
        <v>0</v>
      </c>
      <c r="AK46" s="104">
        <v>0</v>
      </c>
      <c r="AL46" s="104">
        <v>0</v>
      </c>
      <c r="AM46" s="104">
        <v>0</v>
      </c>
      <c r="AN46" s="104">
        <v>0</v>
      </c>
      <c r="AO46" s="104">
        <v>0</v>
      </c>
      <c r="AP46" s="104">
        <v>0</v>
      </c>
      <c r="AQ46" s="104">
        <v>0</v>
      </c>
      <c r="AR46" s="104">
        <v>0</v>
      </c>
      <c r="AS46" s="104">
        <v>0</v>
      </c>
      <c r="AT46" s="134">
        <v>1</v>
      </c>
      <c r="AU46" s="135">
        <v>1</v>
      </c>
      <c r="AV46" s="135">
        <v>1</v>
      </c>
      <c r="AW46" s="135">
        <v>1</v>
      </c>
      <c r="AX46" s="135">
        <v>1</v>
      </c>
      <c r="AY46" s="135">
        <v>1</v>
      </c>
      <c r="AZ46" s="135">
        <v>1</v>
      </c>
      <c r="BA46" s="135">
        <v>1</v>
      </c>
      <c r="BB46" s="135">
        <v>1</v>
      </c>
      <c r="BC46" s="135">
        <v>1</v>
      </c>
      <c r="BD46" s="135">
        <v>1</v>
      </c>
      <c r="BE46" s="135">
        <v>1</v>
      </c>
      <c r="BF46" s="165">
        <v>2</v>
      </c>
      <c r="BG46" s="166">
        <v>2</v>
      </c>
      <c r="BH46" s="166">
        <v>2</v>
      </c>
      <c r="BI46" s="166">
        <v>2</v>
      </c>
      <c r="BJ46" s="166">
        <v>2</v>
      </c>
      <c r="BK46" s="166">
        <v>2</v>
      </c>
      <c r="BL46" s="166">
        <v>2</v>
      </c>
      <c r="BM46" s="166">
        <v>2</v>
      </c>
      <c r="BN46" s="166">
        <v>2</v>
      </c>
      <c r="BO46" s="166">
        <v>2</v>
      </c>
      <c r="BP46" s="166">
        <v>2</v>
      </c>
      <c r="BQ46" s="166">
        <v>2</v>
      </c>
      <c r="BR46" s="59">
        <v>2</v>
      </c>
      <c r="BS46" s="58">
        <v>2</v>
      </c>
      <c r="BT46" s="58">
        <v>2</v>
      </c>
      <c r="BU46" s="58">
        <v>2</v>
      </c>
      <c r="BV46" s="58">
        <v>2</v>
      </c>
      <c r="BW46" s="58">
        <v>2</v>
      </c>
      <c r="BX46" s="58">
        <v>2</v>
      </c>
      <c r="BY46" s="58">
        <v>2</v>
      </c>
      <c r="BZ46" s="58">
        <v>2</v>
      </c>
      <c r="CA46" s="58">
        <v>2</v>
      </c>
      <c r="CB46" s="58">
        <v>2</v>
      </c>
      <c r="CC46" s="58">
        <v>2</v>
      </c>
      <c r="CE46" s="19">
        <f t="shared" ref="CE46:CE53" si="49">U46</f>
        <v>0</v>
      </c>
      <c r="CF46" s="22">
        <f t="shared" ref="CF46:CF53" si="50">AG46</f>
        <v>0</v>
      </c>
      <c r="CG46" s="103">
        <f t="shared" ref="CG46:CG53" si="51">AS46</f>
        <v>0</v>
      </c>
      <c r="CH46" s="133">
        <f t="shared" ref="CH46:CH53" si="52">BE46</f>
        <v>1</v>
      </c>
      <c r="CI46" s="164">
        <f t="shared" ref="CI46:CI53" si="53">BQ46</f>
        <v>2</v>
      </c>
      <c r="CJ46" s="19">
        <f t="shared" ref="CJ46:CJ53" si="54">CC46</f>
        <v>2</v>
      </c>
    </row>
    <row r="47" spans="1:88" s="4" customFormat="1">
      <c r="A47" s="17"/>
      <c r="B47" s="154" t="s">
        <v>136</v>
      </c>
      <c r="C47" s="212" t="s">
        <v>14</v>
      </c>
      <c r="D47" s="25" t="s">
        <v>13</v>
      </c>
      <c r="E47" s="18" t="s">
        <v>13</v>
      </c>
      <c r="F47" s="18" t="s">
        <v>13</v>
      </c>
      <c r="G47" s="18" t="s">
        <v>13</v>
      </c>
      <c r="H47" s="18" t="s">
        <v>13</v>
      </c>
      <c r="I47" s="18" t="s">
        <v>13</v>
      </c>
      <c r="J47" s="59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86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5">
        <v>0</v>
      </c>
      <c r="AD47" s="85">
        <v>0</v>
      </c>
      <c r="AE47" s="85">
        <v>0</v>
      </c>
      <c r="AF47" s="85">
        <v>0</v>
      </c>
      <c r="AG47" s="85">
        <v>0</v>
      </c>
      <c r="AH47" s="105">
        <v>0</v>
      </c>
      <c r="AI47" s="104">
        <v>0</v>
      </c>
      <c r="AJ47" s="104">
        <v>0</v>
      </c>
      <c r="AK47" s="104">
        <v>0</v>
      </c>
      <c r="AL47" s="104">
        <v>0</v>
      </c>
      <c r="AM47" s="104">
        <v>0</v>
      </c>
      <c r="AN47" s="104">
        <v>0</v>
      </c>
      <c r="AO47" s="104">
        <v>0</v>
      </c>
      <c r="AP47" s="104">
        <v>0</v>
      </c>
      <c r="AQ47" s="104">
        <v>0</v>
      </c>
      <c r="AR47" s="104">
        <v>0</v>
      </c>
      <c r="AS47" s="104">
        <v>0</v>
      </c>
      <c r="AT47" s="134">
        <v>0</v>
      </c>
      <c r="AU47" s="135">
        <v>0</v>
      </c>
      <c r="AV47" s="135">
        <v>0</v>
      </c>
      <c r="AW47" s="135">
        <v>0</v>
      </c>
      <c r="AX47" s="135">
        <v>0</v>
      </c>
      <c r="AY47" s="135">
        <v>0</v>
      </c>
      <c r="AZ47" s="135">
        <v>0</v>
      </c>
      <c r="BA47" s="135">
        <v>0</v>
      </c>
      <c r="BB47" s="135">
        <v>0</v>
      </c>
      <c r="BC47" s="135">
        <v>0</v>
      </c>
      <c r="BD47" s="135">
        <v>0</v>
      </c>
      <c r="BE47" s="135">
        <v>0</v>
      </c>
      <c r="BF47" s="165">
        <v>1</v>
      </c>
      <c r="BG47" s="166">
        <v>1</v>
      </c>
      <c r="BH47" s="166">
        <v>1</v>
      </c>
      <c r="BI47" s="166">
        <v>1</v>
      </c>
      <c r="BJ47" s="166">
        <v>1</v>
      </c>
      <c r="BK47" s="166">
        <v>1</v>
      </c>
      <c r="BL47" s="166">
        <v>1</v>
      </c>
      <c r="BM47" s="166">
        <v>1</v>
      </c>
      <c r="BN47" s="166">
        <v>1</v>
      </c>
      <c r="BO47" s="166">
        <v>1</v>
      </c>
      <c r="BP47" s="166">
        <v>1</v>
      </c>
      <c r="BQ47" s="166">
        <v>1</v>
      </c>
      <c r="BR47" s="59">
        <v>2</v>
      </c>
      <c r="BS47" s="58">
        <v>2</v>
      </c>
      <c r="BT47" s="58">
        <v>2</v>
      </c>
      <c r="BU47" s="58">
        <v>2</v>
      </c>
      <c r="BV47" s="58">
        <v>2</v>
      </c>
      <c r="BW47" s="58">
        <v>2</v>
      </c>
      <c r="BX47" s="58">
        <v>2</v>
      </c>
      <c r="BY47" s="58">
        <v>2</v>
      </c>
      <c r="BZ47" s="58">
        <v>2</v>
      </c>
      <c r="CA47" s="58">
        <v>2</v>
      </c>
      <c r="CB47" s="58">
        <v>2</v>
      </c>
      <c r="CC47" s="58">
        <v>2</v>
      </c>
      <c r="CE47" s="19">
        <f t="shared" si="49"/>
        <v>0</v>
      </c>
      <c r="CF47" s="22">
        <f t="shared" si="50"/>
        <v>0</v>
      </c>
      <c r="CG47" s="103">
        <f t="shared" si="51"/>
        <v>0</v>
      </c>
      <c r="CH47" s="133">
        <f t="shared" si="52"/>
        <v>0</v>
      </c>
      <c r="CI47" s="164">
        <f t="shared" si="53"/>
        <v>1</v>
      </c>
      <c r="CJ47" s="19">
        <f t="shared" si="54"/>
        <v>2</v>
      </c>
    </row>
    <row r="48" spans="1:88" s="4" customFormat="1">
      <c r="A48" s="17"/>
      <c r="B48" s="154" t="s">
        <v>137</v>
      </c>
      <c r="C48" s="212" t="s">
        <v>14</v>
      </c>
      <c r="D48" s="25" t="s">
        <v>13</v>
      </c>
      <c r="E48" s="18" t="s">
        <v>13</v>
      </c>
      <c r="F48" s="18" t="s">
        <v>13</v>
      </c>
      <c r="G48" s="18" t="s">
        <v>13</v>
      </c>
      <c r="H48" s="18" t="s">
        <v>13</v>
      </c>
      <c r="I48" s="18" t="s">
        <v>13</v>
      </c>
      <c r="J48" s="59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86">
        <v>0</v>
      </c>
      <c r="W48" s="85">
        <v>0</v>
      </c>
      <c r="X48" s="85">
        <v>0</v>
      </c>
      <c r="Y48" s="85">
        <v>0</v>
      </c>
      <c r="Z48" s="85">
        <v>0</v>
      </c>
      <c r="AA48" s="85">
        <v>0</v>
      </c>
      <c r="AB48" s="85">
        <v>0</v>
      </c>
      <c r="AC48" s="85">
        <v>0</v>
      </c>
      <c r="AD48" s="85">
        <v>0</v>
      </c>
      <c r="AE48" s="85">
        <v>0</v>
      </c>
      <c r="AF48" s="85">
        <v>0</v>
      </c>
      <c r="AG48" s="85">
        <v>0</v>
      </c>
      <c r="AH48" s="105">
        <v>0</v>
      </c>
      <c r="AI48" s="104">
        <v>0</v>
      </c>
      <c r="AJ48" s="104">
        <v>0</v>
      </c>
      <c r="AK48" s="104">
        <v>0</v>
      </c>
      <c r="AL48" s="104">
        <v>0</v>
      </c>
      <c r="AM48" s="104">
        <v>0</v>
      </c>
      <c r="AN48" s="104">
        <v>0</v>
      </c>
      <c r="AO48" s="104">
        <v>0</v>
      </c>
      <c r="AP48" s="104">
        <v>0</v>
      </c>
      <c r="AQ48" s="104">
        <v>0</v>
      </c>
      <c r="AR48" s="104">
        <v>0</v>
      </c>
      <c r="AS48" s="104">
        <v>0</v>
      </c>
      <c r="AT48" s="134">
        <v>1</v>
      </c>
      <c r="AU48" s="135">
        <v>1</v>
      </c>
      <c r="AV48" s="135">
        <v>1</v>
      </c>
      <c r="AW48" s="135">
        <v>1</v>
      </c>
      <c r="AX48" s="135">
        <v>1</v>
      </c>
      <c r="AY48" s="135">
        <v>1</v>
      </c>
      <c r="AZ48" s="135">
        <v>1</v>
      </c>
      <c r="BA48" s="135">
        <v>1</v>
      </c>
      <c r="BB48" s="135">
        <v>1</v>
      </c>
      <c r="BC48" s="135">
        <v>1</v>
      </c>
      <c r="BD48" s="135">
        <v>1</v>
      </c>
      <c r="BE48" s="135">
        <v>1</v>
      </c>
      <c r="BF48" s="165">
        <v>2</v>
      </c>
      <c r="BG48" s="166">
        <v>2</v>
      </c>
      <c r="BH48" s="166">
        <v>2</v>
      </c>
      <c r="BI48" s="166">
        <v>2</v>
      </c>
      <c r="BJ48" s="166">
        <v>2</v>
      </c>
      <c r="BK48" s="166">
        <v>2</v>
      </c>
      <c r="BL48" s="166">
        <v>2</v>
      </c>
      <c r="BM48" s="166">
        <v>2</v>
      </c>
      <c r="BN48" s="166">
        <v>2</v>
      </c>
      <c r="BO48" s="166">
        <v>2</v>
      </c>
      <c r="BP48" s="166">
        <v>2</v>
      </c>
      <c r="BQ48" s="166">
        <v>2</v>
      </c>
      <c r="BR48" s="59">
        <v>3</v>
      </c>
      <c r="BS48" s="58">
        <v>3</v>
      </c>
      <c r="BT48" s="58">
        <v>3</v>
      </c>
      <c r="BU48" s="58">
        <v>3</v>
      </c>
      <c r="BV48" s="58">
        <v>3</v>
      </c>
      <c r="BW48" s="58">
        <v>3</v>
      </c>
      <c r="BX48" s="58">
        <v>3</v>
      </c>
      <c r="BY48" s="58">
        <v>3</v>
      </c>
      <c r="BZ48" s="58">
        <v>3</v>
      </c>
      <c r="CA48" s="58">
        <v>3</v>
      </c>
      <c r="CB48" s="58">
        <v>3</v>
      </c>
      <c r="CC48" s="58">
        <v>3</v>
      </c>
      <c r="CE48" s="19">
        <f t="shared" si="49"/>
        <v>0</v>
      </c>
      <c r="CF48" s="22">
        <f t="shared" si="50"/>
        <v>0</v>
      </c>
      <c r="CG48" s="103">
        <f t="shared" si="51"/>
        <v>0</v>
      </c>
      <c r="CH48" s="133">
        <f t="shared" si="52"/>
        <v>1</v>
      </c>
      <c r="CI48" s="164">
        <f t="shared" si="53"/>
        <v>2</v>
      </c>
      <c r="CJ48" s="19">
        <f t="shared" si="54"/>
        <v>3</v>
      </c>
    </row>
    <row r="49" spans="1:88" s="4" customFormat="1" ht="14" customHeight="1">
      <c r="A49" s="17"/>
      <c r="B49" s="154" t="s">
        <v>15</v>
      </c>
      <c r="C49" s="212" t="s">
        <v>14</v>
      </c>
      <c r="D49" s="25" t="s">
        <v>13</v>
      </c>
      <c r="E49" s="18" t="s">
        <v>13</v>
      </c>
      <c r="F49" s="18" t="s">
        <v>13</v>
      </c>
      <c r="G49" s="18" t="s">
        <v>13</v>
      </c>
      <c r="H49" s="18" t="s">
        <v>13</v>
      </c>
      <c r="I49" s="18" t="s">
        <v>13</v>
      </c>
      <c r="J49" s="59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86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C49" s="85">
        <v>0</v>
      </c>
      <c r="AD49" s="85">
        <v>0</v>
      </c>
      <c r="AE49" s="85">
        <v>0</v>
      </c>
      <c r="AF49" s="85">
        <v>0</v>
      </c>
      <c r="AG49" s="85">
        <v>0</v>
      </c>
      <c r="AH49" s="105">
        <v>0</v>
      </c>
      <c r="AI49" s="104">
        <v>0</v>
      </c>
      <c r="AJ49" s="104">
        <v>0</v>
      </c>
      <c r="AK49" s="104">
        <v>0</v>
      </c>
      <c r="AL49" s="104">
        <v>0</v>
      </c>
      <c r="AM49" s="104">
        <v>0</v>
      </c>
      <c r="AN49" s="104">
        <v>0</v>
      </c>
      <c r="AO49" s="104">
        <v>0</v>
      </c>
      <c r="AP49" s="104">
        <v>0</v>
      </c>
      <c r="AQ49" s="104">
        <v>0</v>
      </c>
      <c r="AR49" s="104">
        <v>0</v>
      </c>
      <c r="AS49" s="104">
        <v>0</v>
      </c>
      <c r="AT49" s="134">
        <v>0</v>
      </c>
      <c r="AU49" s="135">
        <v>0</v>
      </c>
      <c r="AV49" s="135">
        <v>0</v>
      </c>
      <c r="AW49" s="135">
        <v>0</v>
      </c>
      <c r="AX49" s="135">
        <v>0</v>
      </c>
      <c r="AY49" s="135">
        <v>0</v>
      </c>
      <c r="AZ49" s="135">
        <v>0</v>
      </c>
      <c r="BA49" s="135">
        <v>0</v>
      </c>
      <c r="BB49" s="135">
        <v>0</v>
      </c>
      <c r="BC49" s="135">
        <v>0</v>
      </c>
      <c r="BD49" s="135">
        <v>0</v>
      </c>
      <c r="BE49" s="135">
        <v>0</v>
      </c>
      <c r="BF49" s="165">
        <v>0</v>
      </c>
      <c r="BG49" s="166">
        <v>0</v>
      </c>
      <c r="BH49" s="166">
        <v>0</v>
      </c>
      <c r="BI49" s="166">
        <v>0</v>
      </c>
      <c r="BJ49" s="166">
        <v>0</v>
      </c>
      <c r="BK49" s="166">
        <v>0</v>
      </c>
      <c r="BL49" s="166">
        <v>0</v>
      </c>
      <c r="BM49" s="166">
        <v>0</v>
      </c>
      <c r="BN49" s="166">
        <v>0</v>
      </c>
      <c r="BO49" s="166">
        <v>0</v>
      </c>
      <c r="BP49" s="166">
        <v>0</v>
      </c>
      <c r="BQ49" s="166">
        <v>0</v>
      </c>
      <c r="BR49" s="59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E49" s="19">
        <f t="shared" si="49"/>
        <v>0</v>
      </c>
      <c r="CF49" s="22">
        <f t="shared" si="50"/>
        <v>0</v>
      </c>
      <c r="CG49" s="103">
        <f t="shared" si="51"/>
        <v>0</v>
      </c>
      <c r="CH49" s="133">
        <f t="shared" si="52"/>
        <v>0</v>
      </c>
      <c r="CI49" s="164">
        <f t="shared" si="53"/>
        <v>0</v>
      </c>
      <c r="CJ49" s="19">
        <f t="shared" si="54"/>
        <v>0</v>
      </c>
    </row>
    <row r="50" spans="1:88" s="4" customFormat="1" ht="14" customHeight="1">
      <c r="A50" s="17"/>
      <c r="B50" s="154" t="s">
        <v>15</v>
      </c>
      <c r="C50" s="212" t="s">
        <v>14</v>
      </c>
      <c r="D50" s="25" t="s">
        <v>13</v>
      </c>
      <c r="E50" s="18" t="s">
        <v>13</v>
      </c>
      <c r="F50" s="18" t="s">
        <v>13</v>
      </c>
      <c r="G50" s="18" t="s">
        <v>13</v>
      </c>
      <c r="H50" s="18" t="s">
        <v>13</v>
      </c>
      <c r="I50" s="18" t="s">
        <v>13</v>
      </c>
      <c r="J50" s="59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86">
        <v>0</v>
      </c>
      <c r="W50" s="85">
        <v>0</v>
      </c>
      <c r="X50" s="85">
        <v>0</v>
      </c>
      <c r="Y50" s="85">
        <v>0</v>
      </c>
      <c r="Z50" s="85">
        <v>0</v>
      </c>
      <c r="AA50" s="85">
        <v>0</v>
      </c>
      <c r="AB50" s="85">
        <v>0</v>
      </c>
      <c r="AC50" s="85">
        <v>0</v>
      </c>
      <c r="AD50" s="85">
        <v>0</v>
      </c>
      <c r="AE50" s="85">
        <v>0</v>
      </c>
      <c r="AF50" s="85">
        <v>0</v>
      </c>
      <c r="AG50" s="85">
        <v>0</v>
      </c>
      <c r="AH50" s="105">
        <v>0</v>
      </c>
      <c r="AI50" s="104">
        <v>0</v>
      </c>
      <c r="AJ50" s="104">
        <v>0</v>
      </c>
      <c r="AK50" s="104">
        <v>0</v>
      </c>
      <c r="AL50" s="104">
        <v>0</v>
      </c>
      <c r="AM50" s="104">
        <v>0</v>
      </c>
      <c r="AN50" s="104">
        <v>0</v>
      </c>
      <c r="AO50" s="104">
        <v>0</v>
      </c>
      <c r="AP50" s="104">
        <v>0</v>
      </c>
      <c r="AQ50" s="104">
        <v>0</v>
      </c>
      <c r="AR50" s="104">
        <v>0</v>
      </c>
      <c r="AS50" s="104">
        <v>0</v>
      </c>
      <c r="AT50" s="134">
        <v>0</v>
      </c>
      <c r="AU50" s="135">
        <v>0</v>
      </c>
      <c r="AV50" s="135">
        <v>0</v>
      </c>
      <c r="AW50" s="135">
        <v>0</v>
      </c>
      <c r="AX50" s="135">
        <v>0</v>
      </c>
      <c r="AY50" s="135">
        <v>0</v>
      </c>
      <c r="AZ50" s="135">
        <v>0</v>
      </c>
      <c r="BA50" s="135">
        <v>0</v>
      </c>
      <c r="BB50" s="135">
        <v>0</v>
      </c>
      <c r="BC50" s="135">
        <v>0</v>
      </c>
      <c r="BD50" s="135">
        <v>0</v>
      </c>
      <c r="BE50" s="135">
        <v>0</v>
      </c>
      <c r="BF50" s="165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>
        <v>0</v>
      </c>
      <c r="BN50" s="166">
        <v>0</v>
      </c>
      <c r="BO50" s="166">
        <v>0</v>
      </c>
      <c r="BP50" s="166">
        <v>0</v>
      </c>
      <c r="BQ50" s="166">
        <v>0</v>
      </c>
      <c r="BR50" s="59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E50" s="19">
        <f t="shared" si="49"/>
        <v>0</v>
      </c>
      <c r="CF50" s="22">
        <f t="shared" si="50"/>
        <v>0</v>
      </c>
      <c r="CG50" s="103">
        <f t="shared" si="51"/>
        <v>0</v>
      </c>
      <c r="CH50" s="133">
        <f t="shared" si="52"/>
        <v>0</v>
      </c>
      <c r="CI50" s="164">
        <f t="shared" si="53"/>
        <v>0</v>
      </c>
      <c r="CJ50" s="19">
        <f t="shared" si="54"/>
        <v>0</v>
      </c>
    </row>
    <row r="51" spans="1:88" s="4" customFormat="1" ht="14" customHeight="1">
      <c r="A51" s="17"/>
      <c r="B51" s="154" t="s">
        <v>15</v>
      </c>
      <c r="C51" s="212" t="s">
        <v>14</v>
      </c>
      <c r="D51" s="25" t="s">
        <v>13</v>
      </c>
      <c r="E51" s="18" t="s">
        <v>13</v>
      </c>
      <c r="F51" s="18" t="s">
        <v>13</v>
      </c>
      <c r="G51" s="18" t="s">
        <v>13</v>
      </c>
      <c r="H51" s="18" t="s">
        <v>13</v>
      </c>
      <c r="I51" s="18" t="s">
        <v>13</v>
      </c>
      <c r="J51" s="59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86">
        <v>0</v>
      </c>
      <c r="W51" s="85">
        <v>0</v>
      </c>
      <c r="X51" s="85">
        <v>0</v>
      </c>
      <c r="Y51" s="85">
        <v>0</v>
      </c>
      <c r="Z51" s="85">
        <v>0</v>
      </c>
      <c r="AA51" s="85">
        <v>0</v>
      </c>
      <c r="AB51" s="85">
        <v>0</v>
      </c>
      <c r="AC51" s="85">
        <v>0</v>
      </c>
      <c r="AD51" s="85">
        <v>0</v>
      </c>
      <c r="AE51" s="85">
        <v>0</v>
      </c>
      <c r="AF51" s="85">
        <v>0</v>
      </c>
      <c r="AG51" s="85">
        <v>0</v>
      </c>
      <c r="AH51" s="105">
        <v>0</v>
      </c>
      <c r="AI51" s="104">
        <v>0</v>
      </c>
      <c r="AJ51" s="104">
        <v>0</v>
      </c>
      <c r="AK51" s="104">
        <v>0</v>
      </c>
      <c r="AL51" s="104">
        <v>0</v>
      </c>
      <c r="AM51" s="104">
        <v>0</v>
      </c>
      <c r="AN51" s="104">
        <v>0</v>
      </c>
      <c r="AO51" s="104">
        <v>0</v>
      </c>
      <c r="AP51" s="104">
        <v>0</v>
      </c>
      <c r="AQ51" s="104">
        <v>0</v>
      </c>
      <c r="AR51" s="104">
        <v>0</v>
      </c>
      <c r="AS51" s="104">
        <v>0</v>
      </c>
      <c r="AT51" s="134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65">
        <v>0</v>
      </c>
      <c r="BG51" s="166">
        <v>0</v>
      </c>
      <c r="BH51" s="166">
        <v>0</v>
      </c>
      <c r="BI51" s="166">
        <v>0</v>
      </c>
      <c r="BJ51" s="166">
        <v>0</v>
      </c>
      <c r="BK51" s="166">
        <v>0</v>
      </c>
      <c r="BL51" s="166">
        <v>0</v>
      </c>
      <c r="BM51" s="166">
        <v>0</v>
      </c>
      <c r="BN51" s="166">
        <v>0</v>
      </c>
      <c r="BO51" s="166">
        <v>0</v>
      </c>
      <c r="BP51" s="166">
        <v>0</v>
      </c>
      <c r="BQ51" s="166">
        <v>0</v>
      </c>
      <c r="BR51" s="59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E51" s="19">
        <f t="shared" si="49"/>
        <v>0</v>
      </c>
      <c r="CF51" s="22">
        <f t="shared" si="50"/>
        <v>0</v>
      </c>
      <c r="CG51" s="103">
        <f t="shared" si="51"/>
        <v>0</v>
      </c>
      <c r="CH51" s="133">
        <f t="shared" si="52"/>
        <v>0</v>
      </c>
      <c r="CI51" s="164">
        <f t="shared" si="53"/>
        <v>0</v>
      </c>
      <c r="CJ51" s="19">
        <f t="shared" si="54"/>
        <v>0</v>
      </c>
    </row>
    <row r="52" spans="1:88" s="4" customFormat="1" ht="14" customHeight="1">
      <c r="A52" s="17"/>
      <c r="B52" s="154" t="s">
        <v>15</v>
      </c>
      <c r="C52" s="212" t="s">
        <v>14</v>
      </c>
      <c r="D52" s="25" t="s">
        <v>13</v>
      </c>
      <c r="E52" s="18" t="s">
        <v>13</v>
      </c>
      <c r="F52" s="18" t="s">
        <v>13</v>
      </c>
      <c r="G52" s="18" t="s">
        <v>13</v>
      </c>
      <c r="H52" s="18" t="s">
        <v>13</v>
      </c>
      <c r="I52" s="18" t="s">
        <v>13</v>
      </c>
      <c r="J52" s="59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86">
        <v>0</v>
      </c>
      <c r="W52" s="85">
        <v>0</v>
      </c>
      <c r="X52" s="85">
        <v>0</v>
      </c>
      <c r="Y52" s="85">
        <v>0</v>
      </c>
      <c r="Z52" s="85">
        <v>0</v>
      </c>
      <c r="AA52" s="85">
        <v>0</v>
      </c>
      <c r="AB52" s="85">
        <v>0</v>
      </c>
      <c r="AC52" s="85">
        <v>0</v>
      </c>
      <c r="AD52" s="85">
        <v>0</v>
      </c>
      <c r="AE52" s="85">
        <v>0</v>
      </c>
      <c r="AF52" s="85">
        <v>0</v>
      </c>
      <c r="AG52" s="85">
        <v>0</v>
      </c>
      <c r="AH52" s="105">
        <v>0</v>
      </c>
      <c r="AI52" s="104">
        <v>0</v>
      </c>
      <c r="AJ52" s="104">
        <v>0</v>
      </c>
      <c r="AK52" s="104">
        <v>0</v>
      </c>
      <c r="AL52" s="104">
        <v>0</v>
      </c>
      <c r="AM52" s="104">
        <v>0</v>
      </c>
      <c r="AN52" s="104">
        <v>0</v>
      </c>
      <c r="AO52" s="104">
        <v>0</v>
      </c>
      <c r="AP52" s="104">
        <v>0</v>
      </c>
      <c r="AQ52" s="104">
        <v>0</v>
      </c>
      <c r="AR52" s="104">
        <v>0</v>
      </c>
      <c r="AS52" s="104">
        <v>0</v>
      </c>
      <c r="AT52" s="134">
        <v>0</v>
      </c>
      <c r="AU52" s="135">
        <v>0</v>
      </c>
      <c r="AV52" s="135">
        <v>0</v>
      </c>
      <c r="AW52" s="135">
        <v>0</v>
      </c>
      <c r="AX52" s="135">
        <v>0</v>
      </c>
      <c r="AY52" s="135">
        <v>0</v>
      </c>
      <c r="AZ52" s="135">
        <v>0</v>
      </c>
      <c r="BA52" s="135">
        <v>0</v>
      </c>
      <c r="BB52" s="135">
        <v>0</v>
      </c>
      <c r="BC52" s="135">
        <v>0</v>
      </c>
      <c r="BD52" s="135">
        <v>0</v>
      </c>
      <c r="BE52" s="135">
        <v>0</v>
      </c>
      <c r="BF52" s="165">
        <v>0</v>
      </c>
      <c r="BG52" s="166">
        <v>0</v>
      </c>
      <c r="BH52" s="166">
        <v>0</v>
      </c>
      <c r="BI52" s="166">
        <v>0</v>
      </c>
      <c r="BJ52" s="166">
        <v>0</v>
      </c>
      <c r="BK52" s="166">
        <v>0</v>
      </c>
      <c r="BL52" s="166">
        <v>0</v>
      </c>
      <c r="BM52" s="166">
        <v>0</v>
      </c>
      <c r="BN52" s="166">
        <v>0</v>
      </c>
      <c r="BO52" s="166">
        <v>0</v>
      </c>
      <c r="BP52" s="166">
        <v>0</v>
      </c>
      <c r="BQ52" s="166">
        <v>0</v>
      </c>
      <c r="BR52" s="59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E52" s="19">
        <f t="shared" si="49"/>
        <v>0</v>
      </c>
      <c r="CF52" s="22">
        <f t="shared" si="50"/>
        <v>0</v>
      </c>
      <c r="CG52" s="103">
        <f t="shared" si="51"/>
        <v>0</v>
      </c>
      <c r="CH52" s="133">
        <f t="shared" si="52"/>
        <v>0</v>
      </c>
      <c r="CI52" s="164">
        <f t="shared" si="53"/>
        <v>0</v>
      </c>
      <c r="CJ52" s="19">
        <f t="shared" si="54"/>
        <v>0</v>
      </c>
    </row>
    <row r="53" spans="1:88" s="4" customFormat="1" ht="14" customHeight="1">
      <c r="A53" s="17"/>
      <c r="B53" s="16" t="s">
        <v>132</v>
      </c>
      <c r="C53" s="210"/>
      <c r="D53" s="14"/>
      <c r="E53" s="28"/>
      <c r="F53" s="28"/>
      <c r="G53" s="28"/>
      <c r="H53" s="28"/>
      <c r="I53" s="28"/>
      <c r="J53" s="10">
        <f t="shared" ref="J53:U53" si="55">SUM(J46:J52)</f>
        <v>0</v>
      </c>
      <c r="K53" s="9">
        <f t="shared" si="55"/>
        <v>0</v>
      </c>
      <c r="L53" s="9">
        <f t="shared" si="55"/>
        <v>0</v>
      </c>
      <c r="M53" s="9">
        <f t="shared" si="55"/>
        <v>0</v>
      </c>
      <c r="N53" s="9">
        <f t="shared" si="55"/>
        <v>0</v>
      </c>
      <c r="O53" s="9">
        <f t="shared" si="55"/>
        <v>0</v>
      </c>
      <c r="P53" s="9">
        <f t="shared" si="55"/>
        <v>0</v>
      </c>
      <c r="Q53" s="9">
        <f t="shared" si="55"/>
        <v>0</v>
      </c>
      <c r="R53" s="9">
        <f t="shared" si="55"/>
        <v>0</v>
      </c>
      <c r="S53" s="9">
        <f t="shared" si="55"/>
        <v>0</v>
      </c>
      <c r="T53" s="9">
        <f t="shared" si="55"/>
        <v>0</v>
      </c>
      <c r="U53" s="9">
        <f t="shared" si="55"/>
        <v>0</v>
      </c>
      <c r="V53" s="13">
        <f t="shared" ref="V53:AG53" si="56">SUM(V46:V52)</f>
        <v>0</v>
      </c>
      <c r="W53" s="12">
        <f t="shared" si="56"/>
        <v>0</v>
      </c>
      <c r="X53" s="12">
        <f t="shared" si="56"/>
        <v>0</v>
      </c>
      <c r="Y53" s="12">
        <f t="shared" si="56"/>
        <v>0</v>
      </c>
      <c r="Z53" s="12">
        <f t="shared" si="56"/>
        <v>0</v>
      </c>
      <c r="AA53" s="12">
        <f t="shared" si="56"/>
        <v>0</v>
      </c>
      <c r="AB53" s="12">
        <f t="shared" si="56"/>
        <v>0</v>
      </c>
      <c r="AC53" s="12">
        <f t="shared" si="56"/>
        <v>0</v>
      </c>
      <c r="AD53" s="12">
        <f t="shared" si="56"/>
        <v>0</v>
      </c>
      <c r="AE53" s="12">
        <f t="shared" si="56"/>
        <v>0</v>
      </c>
      <c r="AF53" s="12">
        <f t="shared" si="56"/>
        <v>0</v>
      </c>
      <c r="AG53" s="12">
        <f t="shared" si="56"/>
        <v>0</v>
      </c>
      <c r="AH53" s="106">
        <f t="shared" ref="AH53:AS53" si="57">SUM(AH46:AH52)</f>
        <v>0</v>
      </c>
      <c r="AI53" s="107">
        <f t="shared" si="57"/>
        <v>0</v>
      </c>
      <c r="AJ53" s="107">
        <f t="shared" si="57"/>
        <v>0</v>
      </c>
      <c r="AK53" s="107">
        <f t="shared" si="57"/>
        <v>0</v>
      </c>
      <c r="AL53" s="107">
        <f t="shared" si="57"/>
        <v>0</v>
      </c>
      <c r="AM53" s="107">
        <f t="shared" si="57"/>
        <v>0</v>
      </c>
      <c r="AN53" s="107">
        <f t="shared" si="57"/>
        <v>0</v>
      </c>
      <c r="AO53" s="107">
        <f t="shared" si="57"/>
        <v>0</v>
      </c>
      <c r="AP53" s="107">
        <f t="shared" si="57"/>
        <v>0</v>
      </c>
      <c r="AQ53" s="107">
        <f t="shared" si="57"/>
        <v>0</v>
      </c>
      <c r="AR53" s="107">
        <f t="shared" si="57"/>
        <v>0</v>
      </c>
      <c r="AS53" s="107">
        <f t="shared" si="57"/>
        <v>0</v>
      </c>
      <c r="AT53" s="136">
        <f t="shared" ref="AT53:BE53" si="58">SUM(AT46:AT52)</f>
        <v>2</v>
      </c>
      <c r="AU53" s="137">
        <f t="shared" si="58"/>
        <v>2</v>
      </c>
      <c r="AV53" s="137">
        <f t="shared" si="58"/>
        <v>2</v>
      </c>
      <c r="AW53" s="137">
        <f t="shared" si="58"/>
        <v>2</v>
      </c>
      <c r="AX53" s="137">
        <f t="shared" si="58"/>
        <v>2</v>
      </c>
      <c r="AY53" s="137">
        <f t="shared" si="58"/>
        <v>2</v>
      </c>
      <c r="AZ53" s="137">
        <f t="shared" si="58"/>
        <v>2</v>
      </c>
      <c r="BA53" s="137">
        <f t="shared" si="58"/>
        <v>2</v>
      </c>
      <c r="BB53" s="137">
        <f t="shared" si="58"/>
        <v>2</v>
      </c>
      <c r="BC53" s="137">
        <f t="shared" si="58"/>
        <v>2</v>
      </c>
      <c r="BD53" s="137">
        <f t="shared" si="58"/>
        <v>2</v>
      </c>
      <c r="BE53" s="137">
        <f t="shared" si="58"/>
        <v>2</v>
      </c>
      <c r="BF53" s="167">
        <f t="shared" ref="BF53:BQ53" si="59">SUM(BF46:BF52)</f>
        <v>5</v>
      </c>
      <c r="BG53" s="168">
        <f t="shared" si="59"/>
        <v>5</v>
      </c>
      <c r="BH53" s="168">
        <f t="shared" si="59"/>
        <v>5</v>
      </c>
      <c r="BI53" s="168">
        <f t="shared" si="59"/>
        <v>5</v>
      </c>
      <c r="BJ53" s="168">
        <f t="shared" si="59"/>
        <v>5</v>
      </c>
      <c r="BK53" s="168">
        <f t="shared" si="59"/>
        <v>5</v>
      </c>
      <c r="BL53" s="168">
        <f t="shared" si="59"/>
        <v>5</v>
      </c>
      <c r="BM53" s="168">
        <f t="shared" si="59"/>
        <v>5</v>
      </c>
      <c r="BN53" s="168">
        <f t="shared" si="59"/>
        <v>5</v>
      </c>
      <c r="BO53" s="168">
        <f t="shared" si="59"/>
        <v>5</v>
      </c>
      <c r="BP53" s="168">
        <f t="shared" si="59"/>
        <v>5</v>
      </c>
      <c r="BQ53" s="168">
        <f t="shared" si="59"/>
        <v>5</v>
      </c>
      <c r="BR53" s="10">
        <f t="shared" ref="BR53:CC53" si="60">SUM(BR46:BR52)</f>
        <v>7</v>
      </c>
      <c r="BS53" s="9">
        <f t="shared" si="60"/>
        <v>7</v>
      </c>
      <c r="BT53" s="9">
        <f t="shared" si="60"/>
        <v>7</v>
      </c>
      <c r="BU53" s="9">
        <f t="shared" si="60"/>
        <v>7</v>
      </c>
      <c r="BV53" s="9">
        <f t="shared" si="60"/>
        <v>7</v>
      </c>
      <c r="BW53" s="9">
        <f t="shared" si="60"/>
        <v>7</v>
      </c>
      <c r="BX53" s="9">
        <f t="shared" si="60"/>
        <v>7</v>
      </c>
      <c r="BY53" s="9">
        <f t="shared" si="60"/>
        <v>7</v>
      </c>
      <c r="BZ53" s="9">
        <f t="shared" si="60"/>
        <v>7</v>
      </c>
      <c r="CA53" s="9">
        <f t="shared" si="60"/>
        <v>7</v>
      </c>
      <c r="CB53" s="9">
        <f t="shared" si="60"/>
        <v>7</v>
      </c>
      <c r="CC53" s="9">
        <f t="shared" si="60"/>
        <v>7</v>
      </c>
      <c r="CE53" s="8">
        <f t="shared" si="49"/>
        <v>0</v>
      </c>
      <c r="CF53" s="11">
        <f t="shared" si="50"/>
        <v>0</v>
      </c>
      <c r="CG53" s="108">
        <f t="shared" si="51"/>
        <v>0</v>
      </c>
      <c r="CH53" s="138">
        <f t="shared" si="52"/>
        <v>2</v>
      </c>
      <c r="CI53" s="169">
        <f t="shared" si="53"/>
        <v>5</v>
      </c>
      <c r="CJ53" s="8">
        <f t="shared" si="54"/>
        <v>7</v>
      </c>
    </row>
    <row r="54" spans="1:88" s="4" customFormat="1" ht="14" customHeight="1">
      <c r="A54" s="17"/>
      <c r="B54" s="37" t="s">
        <v>60</v>
      </c>
      <c r="C54" s="212"/>
      <c r="D54" s="25"/>
      <c r="E54" s="18"/>
      <c r="F54" s="18"/>
      <c r="G54" s="18"/>
      <c r="H54" s="18"/>
      <c r="I54" s="18"/>
      <c r="J54" s="33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6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99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28"/>
      <c r="AU54" s="129"/>
      <c r="AV54" s="129"/>
      <c r="AW54" s="129"/>
      <c r="AX54" s="129"/>
      <c r="AY54" s="129"/>
      <c r="AZ54" s="129"/>
      <c r="BA54" s="129"/>
      <c r="BB54" s="129"/>
      <c r="BC54" s="129"/>
      <c r="BD54" s="129"/>
      <c r="BE54" s="129"/>
      <c r="BF54" s="159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33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E54" s="31"/>
      <c r="CF54" s="34"/>
      <c r="CG54" s="101"/>
      <c r="CH54" s="130"/>
      <c r="CI54" s="161"/>
      <c r="CJ54" s="31"/>
    </row>
    <row r="55" spans="1:88" s="4" customFormat="1" ht="14" customHeight="1">
      <c r="A55" s="17"/>
      <c r="B55" s="154" t="s">
        <v>15</v>
      </c>
      <c r="C55" s="212" t="s">
        <v>14</v>
      </c>
      <c r="D55" s="25" t="s">
        <v>13</v>
      </c>
      <c r="E55" s="18" t="s">
        <v>13</v>
      </c>
      <c r="F55" s="18" t="s">
        <v>13</v>
      </c>
      <c r="G55" s="18" t="s">
        <v>13</v>
      </c>
      <c r="H55" s="18" t="s">
        <v>13</v>
      </c>
      <c r="I55" s="18" t="s">
        <v>13</v>
      </c>
      <c r="J55" s="59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86">
        <v>0</v>
      </c>
      <c r="W55" s="85">
        <v>0</v>
      </c>
      <c r="X55" s="85">
        <v>0</v>
      </c>
      <c r="Y55" s="85">
        <v>0</v>
      </c>
      <c r="Z55" s="85">
        <v>0</v>
      </c>
      <c r="AA55" s="85">
        <v>0</v>
      </c>
      <c r="AB55" s="85">
        <v>0</v>
      </c>
      <c r="AC55" s="85">
        <v>0</v>
      </c>
      <c r="AD55" s="85">
        <v>0</v>
      </c>
      <c r="AE55" s="85">
        <v>0</v>
      </c>
      <c r="AF55" s="85">
        <v>0</v>
      </c>
      <c r="AG55" s="85">
        <v>0</v>
      </c>
      <c r="AH55" s="105">
        <v>1</v>
      </c>
      <c r="AI55" s="104">
        <v>2</v>
      </c>
      <c r="AJ55" s="104">
        <v>3</v>
      </c>
      <c r="AK55" s="104">
        <v>4</v>
      </c>
      <c r="AL55" s="104">
        <v>5</v>
      </c>
      <c r="AM55" s="104">
        <v>6</v>
      </c>
      <c r="AN55" s="104">
        <v>7</v>
      </c>
      <c r="AO55" s="104">
        <v>7</v>
      </c>
      <c r="AP55" s="104">
        <v>7</v>
      </c>
      <c r="AQ55" s="104">
        <v>7</v>
      </c>
      <c r="AR55" s="104">
        <v>7</v>
      </c>
      <c r="AS55" s="104">
        <v>7</v>
      </c>
      <c r="AT55" s="134">
        <v>0</v>
      </c>
      <c r="AU55" s="135">
        <v>0</v>
      </c>
      <c r="AV55" s="135">
        <v>0</v>
      </c>
      <c r="AW55" s="135">
        <v>0</v>
      </c>
      <c r="AX55" s="135">
        <v>0</v>
      </c>
      <c r="AY55" s="135">
        <v>0</v>
      </c>
      <c r="AZ55" s="135">
        <v>0</v>
      </c>
      <c r="BA55" s="135">
        <v>0</v>
      </c>
      <c r="BB55" s="135">
        <v>0</v>
      </c>
      <c r="BC55" s="135">
        <v>0</v>
      </c>
      <c r="BD55" s="135">
        <v>0</v>
      </c>
      <c r="BE55" s="135">
        <v>0</v>
      </c>
      <c r="BF55" s="165">
        <v>1</v>
      </c>
      <c r="BG55" s="166">
        <v>1</v>
      </c>
      <c r="BH55" s="166">
        <v>1</v>
      </c>
      <c r="BI55" s="166">
        <v>1</v>
      </c>
      <c r="BJ55" s="166">
        <v>1</v>
      </c>
      <c r="BK55" s="166">
        <v>1</v>
      </c>
      <c r="BL55" s="166">
        <v>1</v>
      </c>
      <c r="BM55" s="166">
        <v>1</v>
      </c>
      <c r="BN55" s="166">
        <v>1</v>
      </c>
      <c r="BO55" s="166">
        <v>1</v>
      </c>
      <c r="BP55" s="166">
        <v>1</v>
      </c>
      <c r="BQ55" s="166">
        <v>1</v>
      </c>
      <c r="BR55" s="59">
        <v>0</v>
      </c>
      <c r="BS55" s="58">
        <v>0</v>
      </c>
      <c r="BT55" s="58">
        <v>0</v>
      </c>
      <c r="BU55" s="58">
        <v>0</v>
      </c>
      <c r="BV55" s="58">
        <v>0</v>
      </c>
      <c r="BW55" s="58">
        <v>0</v>
      </c>
      <c r="BX55" s="58">
        <v>0</v>
      </c>
      <c r="BY55" s="58">
        <v>0</v>
      </c>
      <c r="BZ55" s="58">
        <v>0</v>
      </c>
      <c r="CA55" s="58">
        <v>0</v>
      </c>
      <c r="CB55" s="58">
        <v>0</v>
      </c>
      <c r="CC55" s="58">
        <v>0</v>
      </c>
      <c r="CE55" s="19">
        <f t="shared" ref="CE55:CE62" si="61">U55</f>
        <v>0</v>
      </c>
      <c r="CF55" s="22">
        <f t="shared" ref="CF55:CF62" si="62">AG55</f>
        <v>0</v>
      </c>
      <c r="CG55" s="103">
        <f t="shared" ref="CG55:CG62" si="63">AS55</f>
        <v>7</v>
      </c>
      <c r="CH55" s="133">
        <f t="shared" ref="CH55:CH62" si="64">BE55</f>
        <v>0</v>
      </c>
      <c r="CI55" s="164">
        <f t="shared" ref="CI55:CI62" si="65">BQ55</f>
        <v>1</v>
      </c>
      <c r="CJ55" s="19">
        <f t="shared" ref="CJ55:CJ62" si="66">CC55</f>
        <v>0</v>
      </c>
    </row>
    <row r="56" spans="1:88" s="4" customFormat="1" ht="14" customHeight="1">
      <c r="A56" s="17"/>
      <c r="B56" s="154" t="s">
        <v>15</v>
      </c>
      <c r="C56" s="212" t="s">
        <v>14</v>
      </c>
      <c r="D56" s="25" t="s">
        <v>13</v>
      </c>
      <c r="E56" s="18" t="s">
        <v>13</v>
      </c>
      <c r="F56" s="18" t="s">
        <v>13</v>
      </c>
      <c r="G56" s="18" t="s">
        <v>13</v>
      </c>
      <c r="H56" s="18" t="s">
        <v>13</v>
      </c>
      <c r="I56" s="18" t="s">
        <v>13</v>
      </c>
      <c r="J56" s="59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86">
        <v>0</v>
      </c>
      <c r="W56" s="85">
        <v>0</v>
      </c>
      <c r="X56" s="85">
        <v>0</v>
      </c>
      <c r="Y56" s="85">
        <v>0</v>
      </c>
      <c r="Z56" s="85">
        <v>0</v>
      </c>
      <c r="AA56" s="85">
        <v>0</v>
      </c>
      <c r="AB56" s="85">
        <v>0</v>
      </c>
      <c r="AC56" s="85">
        <v>0</v>
      </c>
      <c r="AD56" s="85">
        <v>0</v>
      </c>
      <c r="AE56" s="85">
        <v>0</v>
      </c>
      <c r="AF56" s="85">
        <v>0</v>
      </c>
      <c r="AG56" s="85">
        <v>0</v>
      </c>
      <c r="AH56" s="105">
        <v>0</v>
      </c>
      <c r="AI56" s="104">
        <v>0</v>
      </c>
      <c r="AJ56" s="104">
        <v>0</v>
      </c>
      <c r="AK56" s="104">
        <v>0</v>
      </c>
      <c r="AL56" s="104">
        <v>0</v>
      </c>
      <c r="AM56" s="104">
        <v>0</v>
      </c>
      <c r="AN56" s="104">
        <v>0</v>
      </c>
      <c r="AO56" s="104">
        <v>0</v>
      </c>
      <c r="AP56" s="104">
        <v>0</v>
      </c>
      <c r="AQ56" s="104">
        <v>0</v>
      </c>
      <c r="AR56" s="104">
        <v>0</v>
      </c>
      <c r="AS56" s="104">
        <v>0</v>
      </c>
      <c r="AT56" s="134">
        <v>0</v>
      </c>
      <c r="AU56" s="135">
        <v>0</v>
      </c>
      <c r="AV56" s="135">
        <v>0</v>
      </c>
      <c r="AW56" s="135">
        <v>0</v>
      </c>
      <c r="AX56" s="135">
        <v>0</v>
      </c>
      <c r="AY56" s="135">
        <v>0</v>
      </c>
      <c r="AZ56" s="135">
        <v>0</v>
      </c>
      <c r="BA56" s="135">
        <v>0</v>
      </c>
      <c r="BB56" s="135">
        <v>0</v>
      </c>
      <c r="BC56" s="135">
        <v>0</v>
      </c>
      <c r="BD56" s="135">
        <v>0</v>
      </c>
      <c r="BE56" s="135">
        <v>0</v>
      </c>
      <c r="BF56" s="165">
        <v>0</v>
      </c>
      <c r="BG56" s="166">
        <v>0</v>
      </c>
      <c r="BH56" s="166">
        <v>0</v>
      </c>
      <c r="BI56" s="166">
        <v>0</v>
      </c>
      <c r="BJ56" s="166">
        <v>0</v>
      </c>
      <c r="BK56" s="166">
        <v>0</v>
      </c>
      <c r="BL56" s="166">
        <v>0</v>
      </c>
      <c r="BM56" s="166">
        <v>0</v>
      </c>
      <c r="BN56" s="166">
        <v>0</v>
      </c>
      <c r="BO56" s="166">
        <v>0</v>
      </c>
      <c r="BP56" s="166">
        <v>0</v>
      </c>
      <c r="BQ56" s="166">
        <v>0</v>
      </c>
      <c r="BR56" s="59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E56" s="19">
        <f t="shared" si="61"/>
        <v>0</v>
      </c>
      <c r="CF56" s="22">
        <f t="shared" si="62"/>
        <v>0</v>
      </c>
      <c r="CG56" s="103">
        <f t="shared" si="63"/>
        <v>0</v>
      </c>
      <c r="CH56" s="133">
        <f t="shared" si="64"/>
        <v>0</v>
      </c>
      <c r="CI56" s="164">
        <f t="shared" si="65"/>
        <v>0</v>
      </c>
      <c r="CJ56" s="19">
        <f t="shared" si="66"/>
        <v>0</v>
      </c>
    </row>
    <row r="57" spans="1:88" s="4" customFormat="1">
      <c r="A57" s="17"/>
      <c r="B57" s="154" t="s">
        <v>15</v>
      </c>
      <c r="C57" s="212" t="s">
        <v>14</v>
      </c>
      <c r="D57" s="25" t="s">
        <v>13</v>
      </c>
      <c r="E57" s="18" t="s">
        <v>13</v>
      </c>
      <c r="F57" s="18" t="s">
        <v>13</v>
      </c>
      <c r="G57" s="18" t="s">
        <v>13</v>
      </c>
      <c r="H57" s="18" t="s">
        <v>13</v>
      </c>
      <c r="I57" s="18" t="s">
        <v>13</v>
      </c>
      <c r="J57" s="59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86">
        <v>0</v>
      </c>
      <c r="W57" s="85">
        <v>0</v>
      </c>
      <c r="X57" s="85">
        <v>0</v>
      </c>
      <c r="Y57" s="85">
        <v>0</v>
      </c>
      <c r="Z57" s="85">
        <v>0</v>
      </c>
      <c r="AA57" s="85">
        <v>0</v>
      </c>
      <c r="AB57" s="85">
        <v>0</v>
      </c>
      <c r="AC57" s="85">
        <v>0</v>
      </c>
      <c r="AD57" s="85">
        <v>0</v>
      </c>
      <c r="AE57" s="85">
        <v>0</v>
      </c>
      <c r="AF57" s="85">
        <v>0</v>
      </c>
      <c r="AG57" s="85">
        <v>0</v>
      </c>
      <c r="AH57" s="105">
        <v>0</v>
      </c>
      <c r="AI57" s="104">
        <v>0</v>
      </c>
      <c r="AJ57" s="104">
        <v>0</v>
      </c>
      <c r="AK57" s="104">
        <v>0</v>
      </c>
      <c r="AL57" s="104">
        <v>0</v>
      </c>
      <c r="AM57" s="104">
        <v>0</v>
      </c>
      <c r="AN57" s="104">
        <v>0</v>
      </c>
      <c r="AO57" s="104">
        <v>0</v>
      </c>
      <c r="AP57" s="104">
        <v>0</v>
      </c>
      <c r="AQ57" s="104">
        <v>0</v>
      </c>
      <c r="AR57" s="104">
        <v>0</v>
      </c>
      <c r="AS57" s="104">
        <v>0</v>
      </c>
      <c r="AT57" s="134">
        <v>0</v>
      </c>
      <c r="AU57" s="135">
        <v>0</v>
      </c>
      <c r="AV57" s="135">
        <v>0</v>
      </c>
      <c r="AW57" s="135">
        <v>0</v>
      </c>
      <c r="AX57" s="135">
        <v>0</v>
      </c>
      <c r="AY57" s="135">
        <v>0</v>
      </c>
      <c r="AZ57" s="135">
        <v>0</v>
      </c>
      <c r="BA57" s="135">
        <v>0</v>
      </c>
      <c r="BB57" s="135">
        <v>0</v>
      </c>
      <c r="BC57" s="135">
        <v>0</v>
      </c>
      <c r="BD57" s="135">
        <v>0</v>
      </c>
      <c r="BE57" s="135">
        <v>0</v>
      </c>
      <c r="BF57" s="165">
        <v>0</v>
      </c>
      <c r="BG57" s="166">
        <v>0</v>
      </c>
      <c r="BH57" s="166">
        <v>0</v>
      </c>
      <c r="BI57" s="166">
        <v>0</v>
      </c>
      <c r="BJ57" s="166">
        <v>0</v>
      </c>
      <c r="BK57" s="166">
        <v>0</v>
      </c>
      <c r="BL57" s="166">
        <v>0</v>
      </c>
      <c r="BM57" s="166">
        <v>0</v>
      </c>
      <c r="BN57" s="166">
        <v>0</v>
      </c>
      <c r="BO57" s="166">
        <v>0</v>
      </c>
      <c r="BP57" s="166">
        <v>0</v>
      </c>
      <c r="BQ57" s="166">
        <v>0</v>
      </c>
      <c r="BR57" s="59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E57" s="19">
        <f t="shared" si="61"/>
        <v>0</v>
      </c>
      <c r="CF57" s="22">
        <f t="shared" si="62"/>
        <v>0</v>
      </c>
      <c r="CG57" s="103">
        <f t="shared" si="63"/>
        <v>0</v>
      </c>
      <c r="CH57" s="133">
        <f t="shared" si="64"/>
        <v>0</v>
      </c>
      <c r="CI57" s="164">
        <f t="shared" si="65"/>
        <v>0</v>
      </c>
      <c r="CJ57" s="19">
        <f t="shared" si="66"/>
        <v>0</v>
      </c>
    </row>
    <row r="58" spans="1:88" s="4" customFormat="1">
      <c r="A58" s="17"/>
      <c r="B58" s="154" t="s">
        <v>15</v>
      </c>
      <c r="C58" s="212" t="s">
        <v>14</v>
      </c>
      <c r="D58" s="25" t="s">
        <v>13</v>
      </c>
      <c r="E58" s="18" t="s">
        <v>13</v>
      </c>
      <c r="F58" s="18" t="s">
        <v>13</v>
      </c>
      <c r="G58" s="18" t="s">
        <v>13</v>
      </c>
      <c r="H58" s="18" t="s">
        <v>13</v>
      </c>
      <c r="I58" s="18" t="s">
        <v>13</v>
      </c>
      <c r="J58" s="59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86">
        <v>0</v>
      </c>
      <c r="W58" s="85">
        <v>0</v>
      </c>
      <c r="X58" s="85">
        <v>0</v>
      </c>
      <c r="Y58" s="85">
        <v>0</v>
      </c>
      <c r="Z58" s="85">
        <v>0</v>
      </c>
      <c r="AA58" s="85">
        <v>0</v>
      </c>
      <c r="AB58" s="85">
        <v>0</v>
      </c>
      <c r="AC58" s="85">
        <v>0</v>
      </c>
      <c r="AD58" s="85">
        <v>0</v>
      </c>
      <c r="AE58" s="85">
        <v>0</v>
      </c>
      <c r="AF58" s="85">
        <v>0</v>
      </c>
      <c r="AG58" s="85">
        <v>0</v>
      </c>
      <c r="AH58" s="105">
        <v>0</v>
      </c>
      <c r="AI58" s="104">
        <v>0</v>
      </c>
      <c r="AJ58" s="104">
        <v>0</v>
      </c>
      <c r="AK58" s="104">
        <v>0</v>
      </c>
      <c r="AL58" s="104">
        <v>0</v>
      </c>
      <c r="AM58" s="104">
        <v>0</v>
      </c>
      <c r="AN58" s="104">
        <v>0</v>
      </c>
      <c r="AO58" s="104">
        <v>0</v>
      </c>
      <c r="AP58" s="104">
        <v>0</v>
      </c>
      <c r="AQ58" s="104">
        <v>0</v>
      </c>
      <c r="AR58" s="104">
        <v>0</v>
      </c>
      <c r="AS58" s="104">
        <v>0</v>
      </c>
      <c r="AT58" s="134">
        <v>0</v>
      </c>
      <c r="AU58" s="135">
        <v>0</v>
      </c>
      <c r="AV58" s="135">
        <v>0</v>
      </c>
      <c r="AW58" s="135">
        <v>0</v>
      </c>
      <c r="AX58" s="135">
        <v>0</v>
      </c>
      <c r="AY58" s="135">
        <v>0</v>
      </c>
      <c r="AZ58" s="135">
        <v>0</v>
      </c>
      <c r="BA58" s="135">
        <v>0</v>
      </c>
      <c r="BB58" s="135">
        <v>0</v>
      </c>
      <c r="BC58" s="135">
        <v>0</v>
      </c>
      <c r="BD58" s="135">
        <v>0</v>
      </c>
      <c r="BE58" s="135">
        <v>0</v>
      </c>
      <c r="BF58" s="165">
        <v>0</v>
      </c>
      <c r="BG58" s="166">
        <v>0</v>
      </c>
      <c r="BH58" s="166">
        <v>0</v>
      </c>
      <c r="BI58" s="166">
        <v>0</v>
      </c>
      <c r="BJ58" s="166">
        <v>0</v>
      </c>
      <c r="BK58" s="166">
        <v>0</v>
      </c>
      <c r="BL58" s="166">
        <v>0</v>
      </c>
      <c r="BM58" s="166">
        <v>0</v>
      </c>
      <c r="BN58" s="166">
        <v>0</v>
      </c>
      <c r="BO58" s="166">
        <v>0</v>
      </c>
      <c r="BP58" s="166">
        <v>0</v>
      </c>
      <c r="BQ58" s="166">
        <v>0</v>
      </c>
      <c r="BR58" s="59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E58" s="19">
        <f t="shared" si="61"/>
        <v>0</v>
      </c>
      <c r="CF58" s="22">
        <f t="shared" si="62"/>
        <v>0</v>
      </c>
      <c r="CG58" s="103">
        <f t="shared" si="63"/>
        <v>0</v>
      </c>
      <c r="CH58" s="133">
        <f t="shared" si="64"/>
        <v>0</v>
      </c>
      <c r="CI58" s="164">
        <f t="shared" si="65"/>
        <v>0</v>
      </c>
      <c r="CJ58" s="19">
        <f t="shared" si="66"/>
        <v>0</v>
      </c>
    </row>
    <row r="59" spans="1:88" s="4" customFormat="1">
      <c r="A59" s="17"/>
      <c r="B59" s="154" t="s">
        <v>15</v>
      </c>
      <c r="C59" s="212" t="s">
        <v>14</v>
      </c>
      <c r="D59" s="25" t="s">
        <v>13</v>
      </c>
      <c r="E59" s="18" t="s">
        <v>13</v>
      </c>
      <c r="F59" s="18" t="s">
        <v>13</v>
      </c>
      <c r="G59" s="18" t="s">
        <v>13</v>
      </c>
      <c r="H59" s="18" t="s">
        <v>13</v>
      </c>
      <c r="I59" s="18" t="s">
        <v>13</v>
      </c>
      <c r="J59" s="59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86">
        <v>0</v>
      </c>
      <c r="W59" s="85">
        <v>0</v>
      </c>
      <c r="X59" s="85">
        <v>0</v>
      </c>
      <c r="Y59" s="85">
        <v>0</v>
      </c>
      <c r="Z59" s="85">
        <v>0</v>
      </c>
      <c r="AA59" s="85">
        <v>0</v>
      </c>
      <c r="AB59" s="85">
        <v>0</v>
      </c>
      <c r="AC59" s="85">
        <v>0</v>
      </c>
      <c r="AD59" s="85">
        <v>0</v>
      </c>
      <c r="AE59" s="85">
        <v>0</v>
      </c>
      <c r="AF59" s="85">
        <v>0</v>
      </c>
      <c r="AG59" s="85">
        <v>0</v>
      </c>
      <c r="AH59" s="105">
        <v>0</v>
      </c>
      <c r="AI59" s="104">
        <v>0</v>
      </c>
      <c r="AJ59" s="104">
        <v>0</v>
      </c>
      <c r="AK59" s="104">
        <v>0</v>
      </c>
      <c r="AL59" s="104">
        <v>0</v>
      </c>
      <c r="AM59" s="104">
        <v>0</v>
      </c>
      <c r="AN59" s="104">
        <v>0</v>
      </c>
      <c r="AO59" s="104">
        <v>0</v>
      </c>
      <c r="AP59" s="104">
        <v>0</v>
      </c>
      <c r="AQ59" s="104">
        <v>0</v>
      </c>
      <c r="AR59" s="104">
        <v>0</v>
      </c>
      <c r="AS59" s="104">
        <v>0</v>
      </c>
      <c r="AT59" s="134">
        <v>0</v>
      </c>
      <c r="AU59" s="135">
        <v>0</v>
      </c>
      <c r="AV59" s="135">
        <v>0</v>
      </c>
      <c r="AW59" s="135">
        <v>0</v>
      </c>
      <c r="AX59" s="135">
        <v>0</v>
      </c>
      <c r="AY59" s="135">
        <v>0</v>
      </c>
      <c r="AZ59" s="135">
        <v>0</v>
      </c>
      <c r="BA59" s="135">
        <v>0</v>
      </c>
      <c r="BB59" s="135">
        <v>0</v>
      </c>
      <c r="BC59" s="135">
        <v>0</v>
      </c>
      <c r="BD59" s="135">
        <v>0</v>
      </c>
      <c r="BE59" s="135">
        <v>0</v>
      </c>
      <c r="BF59" s="165">
        <v>0</v>
      </c>
      <c r="BG59" s="166">
        <v>0</v>
      </c>
      <c r="BH59" s="166">
        <v>0</v>
      </c>
      <c r="BI59" s="166">
        <v>0</v>
      </c>
      <c r="BJ59" s="166">
        <v>0</v>
      </c>
      <c r="BK59" s="166">
        <v>0</v>
      </c>
      <c r="BL59" s="166">
        <v>0</v>
      </c>
      <c r="BM59" s="166">
        <v>0</v>
      </c>
      <c r="BN59" s="166">
        <v>0</v>
      </c>
      <c r="BO59" s="166">
        <v>0</v>
      </c>
      <c r="BP59" s="166">
        <v>0</v>
      </c>
      <c r="BQ59" s="166">
        <v>0</v>
      </c>
      <c r="BR59" s="59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E59" s="19">
        <f t="shared" si="61"/>
        <v>0</v>
      </c>
      <c r="CF59" s="22">
        <f t="shared" si="62"/>
        <v>0</v>
      </c>
      <c r="CG59" s="103">
        <f t="shared" si="63"/>
        <v>0</v>
      </c>
      <c r="CH59" s="133">
        <f t="shared" si="64"/>
        <v>0</v>
      </c>
      <c r="CI59" s="164">
        <f t="shared" si="65"/>
        <v>0</v>
      </c>
      <c r="CJ59" s="19">
        <f t="shared" si="66"/>
        <v>0</v>
      </c>
    </row>
    <row r="60" spans="1:88" s="4" customFormat="1">
      <c r="A60" s="17"/>
      <c r="B60" s="154" t="s">
        <v>15</v>
      </c>
      <c r="C60" s="212" t="s">
        <v>14</v>
      </c>
      <c r="D60" s="25" t="s">
        <v>13</v>
      </c>
      <c r="E60" s="18" t="s">
        <v>13</v>
      </c>
      <c r="F60" s="18" t="s">
        <v>13</v>
      </c>
      <c r="G60" s="18" t="s">
        <v>13</v>
      </c>
      <c r="H60" s="18" t="s">
        <v>13</v>
      </c>
      <c r="I60" s="18" t="s">
        <v>13</v>
      </c>
      <c r="J60" s="59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86">
        <v>0</v>
      </c>
      <c r="W60" s="85">
        <v>0</v>
      </c>
      <c r="X60" s="85">
        <v>0</v>
      </c>
      <c r="Y60" s="85">
        <v>0</v>
      </c>
      <c r="Z60" s="85">
        <v>0</v>
      </c>
      <c r="AA60" s="85">
        <v>0</v>
      </c>
      <c r="AB60" s="85">
        <v>0</v>
      </c>
      <c r="AC60" s="85">
        <v>0</v>
      </c>
      <c r="AD60" s="85">
        <v>0</v>
      </c>
      <c r="AE60" s="85">
        <v>0</v>
      </c>
      <c r="AF60" s="85">
        <v>0</v>
      </c>
      <c r="AG60" s="85">
        <v>0</v>
      </c>
      <c r="AH60" s="105">
        <v>0</v>
      </c>
      <c r="AI60" s="104">
        <v>0</v>
      </c>
      <c r="AJ60" s="104">
        <v>0</v>
      </c>
      <c r="AK60" s="104">
        <v>0</v>
      </c>
      <c r="AL60" s="104">
        <v>0</v>
      </c>
      <c r="AM60" s="104">
        <v>0</v>
      </c>
      <c r="AN60" s="104">
        <v>0</v>
      </c>
      <c r="AO60" s="104">
        <v>0</v>
      </c>
      <c r="AP60" s="104">
        <v>0</v>
      </c>
      <c r="AQ60" s="104">
        <v>0</v>
      </c>
      <c r="AR60" s="104">
        <v>0</v>
      </c>
      <c r="AS60" s="104">
        <v>0</v>
      </c>
      <c r="AT60" s="134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65">
        <v>0</v>
      </c>
      <c r="BG60" s="166">
        <v>0</v>
      </c>
      <c r="BH60" s="166">
        <v>0</v>
      </c>
      <c r="BI60" s="166">
        <v>0</v>
      </c>
      <c r="BJ60" s="166">
        <v>0</v>
      </c>
      <c r="BK60" s="166">
        <v>0</v>
      </c>
      <c r="BL60" s="166">
        <v>0</v>
      </c>
      <c r="BM60" s="166">
        <v>0</v>
      </c>
      <c r="BN60" s="166">
        <v>0</v>
      </c>
      <c r="BO60" s="166">
        <v>0</v>
      </c>
      <c r="BP60" s="166">
        <v>0</v>
      </c>
      <c r="BQ60" s="166">
        <v>0</v>
      </c>
      <c r="BR60" s="59">
        <v>0</v>
      </c>
      <c r="BS60" s="58">
        <v>0</v>
      </c>
      <c r="BT60" s="58">
        <v>0</v>
      </c>
      <c r="BU60" s="58">
        <v>0</v>
      </c>
      <c r="BV60" s="58">
        <v>0</v>
      </c>
      <c r="BW60" s="58">
        <v>0</v>
      </c>
      <c r="BX60" s="58">
        <v>0</v>
      </c>
      <c r="BY60" s="58">
        <v>0</v>
      </c>
      <c r="BZ60" s="58">
        <v>0</v>
      </c>
      <c r="CA60" s="58">
        <v>0</v>
      </c>
      <c r="CB60" s="58">
        <v>0</v>
      </c>
      <c r="CC60" s="58">
        <v>0</v>
      </c>
      <c r="CE60" s="19">
        <f t="shared" si="61"/>
        <v>0</v>
      </c>
      <c r="CF60" s="22">
        <f t="shared" si="62"/>
        <v>0</v>
      </c>
      <c r="CG60" s="103">
        <f t="shared" si="63"/>
        <v>0</v>
      </c>
      <c r="CH60" s="133">
        <f t="shared" si="64"/>
        <v>0</v>
      </c>
      <c r="CI60" s="164">
        <f t="shared" si="65"/>
        <v>0</v>
      </c>
      <c r="CJ60" s="19">
        <f t="shared" si="66"/>
        <v>0</v>
      </c>
    </row>
    <row r="61" spans="1:88" s="4" customFormat="1">
      <c r="A61" s="17"/>
      <c r="B61" s="154" t="s">
        <v>15</v>
      </c>
      <c r="C61" s="212" t="s">
        <v>14</v>
      </c>
      <c r="D61" s="25" t="s">
        <v>13</v>
      </c>
      <c r="E61" s="18" t="s">
        <v>13</v>
      </c>
      <c r="F61" s="18" t="s">
        <v>13</v>
      </c>
      <c r="G61" s="18" t="s">
        <v>13</v>
      </c>
      <c r="H61" s="18" t="s">
        <v>13</v>
      </c>
      <c r="I61" s="18" t="s">
        <v>13</v>
      </c>
      <c r="J61" s="59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86">
        <v>0</v>
      </c>
      <c r="W61" s="85">
        <v>0</v>
      </c>
      <c r="X61" s="85">
        <v>0</v>
      </c>
      <c r="Y61" s="85">
        <v>0</v>
      </c>
      <c r="Z61" s="85">
        <v>0</v>
      </c>
      <c r="AA61" s="85">
        <v>0</v>
      </c>
      <c r="AB61" s="85">
        <v>0</v>
      </c>
      <c r="AC61" s="85">
        <v>0</v>
      </c>
      <c r="AD61" s="85">
        <v>0</v>
      </c>
      <c r="AE61" s="85">
        <v>0</v>
      </c>
      <c r="AF61" s="85">
        <v>0</v>
      </c>
      <c r="AG61" s="85">
        <v>0</v>
      </c>
      <c r="AH61" s="105">
        <v>0</v>
      </c>
      <c r="AI61" s="104">
        <v>0</v>
      </c>
      <c r="AJ61" s="104">
        <v>0</v>
      </c>
      <c r="AK61" s="104">
        <v>0</v>
      </c>
      <c r="AL61" s="104">
        <v>0</v>
      </c>
      <c r="AM61" s="104">
        <v>0</v>
      </c>
      <c r="AN61" s="104">
        <v>0</v>
      </c>
      <c r="AO61" s="104">
        <v>0</v>
      </c>
      <c r="AP61" s="104">
        <v>0</v>
      </c>
      <c r="AQ61" s="104">
        <v>0</v>
      </c>
      <c r="AR61" s="104">
        <v>0</v>
      </c>
      <c r="AS61" s="104">
        <v>0</v>
      </c>
      <c r="AT61" s="134">
        <v>0</v>
      </c>
      <c r="AU61" s="135">
        <v>0</v>
      </c>
      <c r="AV61" s="135">
        <v>0</v>
      </c>
      <c r="AW61" s="135">
        <v>0</v>
      </c>
      <c r="AX61" s="135">
        <v>0</v>
      </c>
      <c r="AY61" s="135">
        <v>0</v>
      </c>
      <c r="AZ61" s="135">
        <v>0</v>
      </c>
      <c r="BA61" s="135">
        <v>0</v>
      </c>
      <c r="BB61" s="135">
        <v>0</v>
      </c>
      <c r="BC61" s="135">
        <v>0</v>
      </c>
      <c r="BD61" s="135">
        <v>0</v>
      </c>
      <c r="BE61" s="135">
        <v>0</v>
      </c>
      <c r="BF61" s="165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0</v>
      </c>
      <c r="BM61" s="166">
        <v>0</v>
      </c>
      <c r="BN61" s="166">
        <v>0</v>
      </c>
      <c r="BO61" s="166">
        <v>0</v>
      </c>
      <c r="BP61" s="166">
        <v>0</v>
      </c>
      <c r="BQ61" s="166">
        <v>0</v>
      </c>
      <c r="BR61" s="59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E61" s="19">
        <f t="shared" si="61"/>
        <v>0</v>
      </c>
      <c r="CF61" s="22">
        <f t="shared" si="62"/>
        <v>0</v>
      </c>
      <c r="CG61" s="103">
        <f t="shared" si="63"/>
        <v>0</v>
      </c>
      <c r="CH61" s="133">
        <f t="shared" si="64"/>
        <v>0</v>
      </c>
      <c r="CI61" s="164">
        <f t="shared" si="65"/>
        <v>0</v>
      </c>
      <c r="CJ61" s="19">
        <f t="shared" si="66"/>
        <v>0</v>
      </c>
    </row>
    <row r="62" spans="1:88" s="4" customFormat="1">
      <c r="A62" s="17"/>
      <c r="B62" s="16" t="s">
        <v>12</v>
      </c>
      <c r="C62" s="210"/>
      <c r="D62" s="14"/>
      <c r="E62" s="28"/>
      <c r="F62" s="28"/>
      <c r="G62" s="28"/>
      <c r="H62" s="28"/>
      <c r="I62" s="28"/>
      <c r="J62" s="10">
        <f t="shared" ref="J62:U62" si="67">SUM(J55:J61)</f>
        <v>0</v>
      </c>
      <c r="K62" s="9">
        <f t="shared" si="67"/>
        <v>0</v>
      </c>
      <c r="L62" s="9">
        <f t="shared" si="67"/>
        <v>0</v>
      </c>
      <c r="M62" s="9">
        <f t="shared" si="67"/>
        <v>0</v>
      </c>
      <c r="N62" s="9">
        <f t="shared" si="67"/>
        <v>0</v>
      </c>
      <c r="O62" s="9">
        <f t="shared" si="67"/>
        <v>0</v>
      </c>
      <c r="P62" s="9">
        <f t="shared" si="67"/>
        <v>0</v>
      </c>
      <c r="Q62" s="9">
        <f t="shared" si="67"/>
        <v>0</v>
      </c>
      <c r="R62" s="9">
        <f t="shared" si="67"/>
        <v>0</v>
      </c>
      <c r="S62" s="9">
        <f t="shared" si="67"/>
        <v>0</v>
      </c>
      <c r="T62" s="9">
        <f t="shared" si="67"/>
        <v>0</v>
      </c>
      <c r="U62" s="9">
        <f t="shared" si="67"/>
        <v>0</v>
      </c>
      <c r="V62" s="13">
        <f t="shared" ref="V62:AG62" si="68">SUM(V55:V61)</f>
        <v>0</v>
      </c>
      <c r="W62" s="12">
        <f t="shared" si="68"/>
        <v>0</v>
      </c>
      <c r="X62" s="12">
        <f t="shared" si="68"/>
        <v>0</v>
      </c>
      <c r="Y62" s="12">
        <f t="shared" si="68"/>
        <v>0</v>
      </c>
      <c r="Z62" s="12">
        <f t="shared" si="68"/>
        <v>0</v>
      </c>
      <c r="AA62" s="12">
        <f t="shared" si="68"/>
        <v>0</v>
      </c>
      <c r="AB62" s="12">
        <f t="shared" si="68"/>
        <v>0</v>
      </c>
      <c r="AC62" s="12">
        <f t="shared" si="68"/>
        <v>0</v>
      </c>
      <c r="AD62" s="12">
        <f t="shared" si="68"/>
        <v>0</v>
      </c>
      <c r="AE62" s="12">
        <f t="shared" si="68"/>
        <v>0</v>
      </c>
      <c r="AF62" s="12">
        <f t="shared" si="68"/>
        <v>0</v>
      </c>
      <c r="AG62" s="12">
        <f t="shared" si="68"/>
        <v>0</v>
      </c>
      <c r="AH62" s="106">
        <f t="shared" ref="AH62:AS62" si="69">SUM(AH55:AH61)</f>
        <v>1</v>
      </c>
      <c r="AI62" s="107">
        <f t="shared" si="69"/>
        <v>2</v>
      </c>
      <c r="AJ62" s="107">
        <f t="shared" si="69"/>
        <v>3</v>
      </c>
      <c r="AK62" s="107">
        <f t="shared" si="69"/>
        <v>4</v>
      </c>
      <c r="AL62" s="107">
        <f t="shared" si="69"/>
        <v>5</v>
      </c>
      <c r="AM62" s="107">
        <f t="shared" si="69"/>
        <v>6</v>
      </c>
      <c r="AN62" s="107">
        <f t="shared" si="69"/>
        <v>7</v>
      </c>
      <c r="AO62" s="107">
        <f t="shared" si="69"/>
        <v>7</v>
      </c>
      <c r="AP62" s="107">
        <f t="shared" si="69"/>
        <v>7</v>
      </c>
      <c r="AQ62" s="107">
        <f t="shared" si="69"/>
        <v>7</v>
      </c>
      <c r="AR62" s="107">
        <f t="shared" si="69"/>
        <v>7</v>
      </c>
      <c r="AS62" s="107">
        <f t="shared" si="69"/>
        <v>7</v>
      </c>
      <c r="AT62" s="136">
        <f t="shared" ref="AT62:BE62" si="70">SUM(AT55:AT61)</f>
        <v>0</v>
      </c>
      <c r="AU62" s="137">
        <f t="shared" si="70"/>
        <v>0</v>
      </c>
      <c r="AV62" s="137">
        <f t="shared" si="70"/>
        <v>0</v>
      </c>
      <c r="AW62" s="137">
        <f t="shared" si="70"/>
        <v>0</v>
      </c>
      <c r="AX62" s="137">
        <f t="shared" si="70"/>
        <v>0</v>
      </c>
      <c r="AY62" s="137">
        <f t="shared" si="70"/>
        <v>0</v>
      </c>
      <c r="AZ62" s="137">
        <f t="shared" si="70"/>
        <v>0</v>
      </c>
      <c r="BA62" s="137">
        <f t="shared" si="70"/>
        <v>0</v>
      </c>
      <c r="BB62" s="137">
        <f t="shared" si="70"/>
        <v>0</v>
      </c>
      <c r="BC62" s="137">
        <f t="shared" si="70"/>
        <v>0</v>
      </c>
      <c r="BD62" s="137">
        <f t="shared" si="70"/>
        <v>0</v>
      </c>
      <c r="BE62" s="137">
        <f t="shared" si="70"/>
        <v>0</v>
      </c>
      <c r="BF62" s="167">
        <f t="shared" ref="BF62:BQ62" si="71">SUM(BF55:BF61)</f>
        <v>1</v>
      </c>
      <c r="BG62" s="168">
        <f t="shared" si="71"/>
        <v>1</v>
      </c>
      <c r="BH62" s="168">
        <f t="shared" si="71"/>
        <v>1</v>
      </c>
      <c r="BI62" s="168">
        <f t="shared" si="71"/>
        <v>1</v>
      </c>
      <c r="BJ62" s="168">
        <f t="shared" si="71"/>
        <v>1</v>
      </c>
      <c r="BK62" s="168">
        <f t="shared" si="71"/>
        <v>1</v>
      </c>
      <c r="BL62" s="168">
        <f t="shared" si="71"/>
        <v>1</v>
      </c>
      <c r="BM62" s="168">
        <f t="shared" si="71"/>
        <v>1</v>
      </c>
      <c r="BN62" s="168">
        <f t="shared" si="71"/>
        <v>1</v>
      </c>
      <c r="BO62" s="168">
        <f t="shared" si="71"/>
        <v>1</v>
      </c>
      <c r="BP62" s="168">
        <f t="shared" si="71"/>
        <v>1</v>
      </c>
      <c r="BQ62" s="168">
        <f t="shared" si="71"/>
        <v>1</v>
      </c>
      <c r="BR62" s="10">
        <f t="shared" ref="BR62:CC62" si="72">SUM(BR55:BR61)</f>
        <v>0</v>
      </c>
      <c r="BS62" s="9">
        <f t="shared" si="72"/>
        <v>0</v>
      </c>
      <c r="BT62" s="9">
        <f t="shared" si="72"/>
        <v>0</v>
      </c>
      <c r="BU62" s="9">
        <f t="shared" si="72"/>
        <v>0</v>
      </c>
      <c r="BV62" s="9">
        <f t="shared" si="72"/>
        <v>0</v>
      </c>
      <c r="BW62" s="9">
        <f t="shared" si="72"/>
        <v>0</v>
      </c>
      <c r="BX62" s="9">
        <f t="shared" si="72"/>
        <v>0</v>
      </c>
      <c r="BY62" s="9">
        <f t="shared" si="72"/>
        <v>0</v>
      </c>
      <c r="BZ62" s="9">
        <f t="shared" si="72"/>
        <v>0</v>
      </c>
      <c r="CA62" s="9">
        <f t="shared" si="72"/>
        <v>0</v>
      </c>
      <c r="CB62" s="9">
        <f t="shared" si="72"/>
        <v>0</v>
      </c>
      <c r="CC62" s="9">
        <f t="shared" si="72"/>
        <v>0</v>
      </c>
      <c r="CE62" s="8">
        <f t="shared" si="61"/>
        <v>0</v>
      </c>
      <c r="CF62" s="11">
        <f t="shared" si="62"/>
        <v>0</v>
      </c>
      <c r="CG62" s="108">
        <f t="shared" si="63"/>
        <v>7</v>
      </c>
      <c r="CH62" s="138">
        <f t="shared" si="64"/>
        <v>0</v>
      </c>
      <c r="CI62" s="169">
        <f t="shared" si="65"/>
        <v>1</v>
      </c>
      <c r="CJ62" s="8">
        <f t="shared" si="66"/>
        <v>0</v>
      </c>
    </row>
    <row r="63" spans="1:88" s="4" customFormat="1">
      <c r="A63" s="17"/>
      <c r="B63" s="27"/>
      <c r="C63" s="212"/>
      <c r="D63" s="25"/>
      <c r="E63" s="18"/>
      <c r="F63" s="18"/>
      <c r="G63" s="18"/>
      <c r="H63" s="18"/>
      <c r="I63" s="18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4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112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42"/>
      <c r="AU63" s="143"/>
      <c r="AV63" s="143"/>
      <c r="AW63" s="143"/>
      <c r="AX63" s="143"/>
      <c r="AY63" s="143"/>
      <c r="AZ63" s="143"/>
      <c r="BA63" s="143"/>
      <c r="BB63" s="143"/>
      <c r="BC63" s="143"/>
      <c r="BD63" s="143"/>
      <c r="BE63" s="143"/>
      <c r="BF63" s="173"/>
      <c r="BG63" s="174"/>
      <c r="BH63" s="174"/>
      <c r="BI63" s="174"/>
      <c r="BJ63" s="174"/>
      <c r="BK63" s="174"/>
      <c r="BL63" s="174"/>
      <c r="BM63" s="174"/>
      <c r="BN63" s="174"/>
      <c r="BO63" s="174"/>
      <c r="BP63" s="174"/>
      <c r="BQ63" s="174"/>
      <c r="BR63" s="21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E63" s="19"/>
      <c r="CF63" s="22"/>
      <c r="CG63" s="103"/>
      <c r="CH63" s="133"/>
      <c r="CI63" s="164"/>
      <c r="CJ63" s="19"/>
    </row>
    <row r="64" spans="1:88" s="4" customFormat="1">
      <c r="A64" s="17"/>
      <c r="B64" s="57" t="s">
        <v>11</v>
      </c>
      <c r="C64" s="70"/>
      <c r="D64" s="56"/>
      <c r="E64" s="55"/>
      <c r="F64" s="51"/>
      <c r="G64" s="51"/>
      <c r="H64" s="51"/>
      <c r="I64" s="51"/>
      <c r="J64" s="53">
        <f t="shared" ref="J64:L64" si="73">J13+J24+J34+J53+J62+J44</f>
        <v>0</v>
      </c>
      <c r="K64" s="53">
        <f>K13+K24+K34+K53+K62+K44</f>
        <v>0</v>
      </c>
      <c r="L64" s="53">
        <f t="shared" si="73"/>
        <v>0</v>
      </c>
      <c r="M64" s="53">
        <f>M13+M24+M34+M53+M62+M44</f>
        <v>0</v>
      </c>
      <c r="N64" s="53">
        <f t="shared" ref="N64:U64" si="74">N13+N24+N34+N53+N62+N44</f>
        <v>0</v>
      </c>
      <c r="O64" s="53">
        <f t="shared" si="74"/>
        <v>0</v>
      </c>
      <c r="P64" s="53">
        <f t="shared" si="74"/>
        <v>0</v>
      </c>
      <c r="Q64" s="53">
        <f t="shared" si="74"/>
        <v>6</v>
      </c>
      <c r="R64" s="53">
        <f t="shared" si="74"/>
        <v>7</v>
      </c>
      <c r="S64" s="53">
        <f t="shared" si="74"/>
        <v>9</v>
      </c>
      <c r="T64" s="53">
        <f t="shared" si="74"/>
        <v>12</v>
      </c>
      <c r="U64" s="53">
        <f t="shared" si="74"/>
        <v>14</v>
      </c>
      <c r="V64" s="90">
        <f t="shared" ref="V64:X64" si="75">V13+V24+V34+V53+V62+V44</f>
        <v>18</v>
      </c>
      <c r="W64" s="91">
        <f t="shared" si="75"/>
        <v>19</v>
      </c>
      <c r="X64" s="91">
        <f t="shared" si="75"/>
        <v>21</v>
      </c>
      <c r="Y64" s="91">
        <f>Y13+Y24+Y34+Y53+Y62+Y44</f>
        <v>22</v>
      </c>
      <c r="Z64" s="91">
        <f t="shared" ref="Z64:AG64" si="76">Z13+Z24+Z34+Z53+Z62+Z44</f>
        <v>24</v>
      </c>
      <c r="AA64" s="91">
        <f t="shared" si="76"/>
        <v>24</v>
      </c>
      <c r="AB64" s="91">
        <f t="shared" si="76"/>
        <v>25</v>
      </c>
      <c r="AC64" s="91">
        <f t="shared" si="76"/>
        <v>26</v>
      </c>
      <c r="AD64" s="91">
        <f t="shared" si="76"/>
        <v>27</v>
      </c>
      <c r="AE64" s="91">
        <f t="shared" si="76"/>
        <v>27</v>
      </c>
      <c r="AF64" s="91">
        <f t="shared" si="76"/>
        <v>27</v>
      </c>
      <c r="AG64" s="189">
        <f t="shared" si="76"/>
        <v>27</v>
      </c>
      <c r="AH64" s="114">
        <f t="shared" ref="AH64:AJ64" si="77">AH13+AH24+AH34+AH53+AH62+AH44</f>
        <v>28</v>
      </c>
      <c r="AI64" s="115">
        <f t="shared" si="77"/>
        <v>29</v>
      </c>
      <c r="AJ64" s="115">
        <f t="shared" si="77"/>
        <v>32</v>
      </c>
      <c r="AK64" s="115">
        <f>AK13+AK24+AK34+AK53+AK62+AK44</f>
        <v>33</v>
      </c>
      <c r="AL64" s="115">
        <f t="shared" ref="AL64:AS64" si="78">AL13+AL24+AL34+AL53+AL62+AL44</f>
        <v>34</v>
      </c>
      <c r="AM64" s="115">
        <f t="shared" si="78"/>
        <v>35</v>
      </c>
      <c r="AN64" s="115">
        <f t="shared" si="78"/>
        <v>36</v>
      </c>
      <c r="AO64" s="115">
        <f t="shared" si="78"/>
        <v>36</v>
      </c>
      <c r="AP64" s="115">
        <f t="shared" si="78"/>
        <v>36</v>
      </c>
      <c r="AQ64" s="115">
        <f t="shared" si="78"/>
        <v>37</v>
      </c>
      <c r="AR64" s="115">
        <f t="shared" si="78"/>
        <v>37</v>
      </c>
      <c r="AS64" s="191">
        <f t="shared" si="78"/>
        <v>37</v>
      </c>
      <c r="AT64" s="144">
        <f t="shared" ref="AT64:AV64" si="79">AT13+AT24+AT34+AT53+AT62+AT44</f>
        <v>37</v>
      </c>
      <c r="AU64" s="145">
        <f t="shared" si="79"/>
        <v>37</v>
      </c>
      <c r="AV64" s="145">
        <f t="shared" si="79"/>
        <v>37</v>
      </c>
      <c r="AW64" s="145">
        <f>AW13+AW24+AW34+AW53+AW62+AW44</f>
        <v>38</v>
      </c>
      <c r="AX64" s="145">
        <f t="shared" ref="AX64:BE64" si="80">AX13+AX24+AX34+AX53+AX62+AX44</f>
        <v>38</v>
      </c>
      <c r="AY64" s="145">
        <f t="shared" si="80"/>
        <v>40</v>
      </c>
      <c r="AZ64" s="145">
        <f t="shared" si="80"/>
        <v>41</v>
      </c>
      <c r="BA64" s="145">
        <f t="shared" si="80"/>
        <v>41</v>
      </c>
      <c r="BB64" s="145">
        <f t="shared" si="80"/>
        <v>41</v>
      </c>
      <c r="BC64" s="145">
        <f t="shared" si="80"/>
        <v>43</v>
      </c>
      <c r="BD64" s="145">
        <f t="shared" si="80"/>
        <v>43</v>
      </c>
      <c r="BE64" s="192">
        <f t="shared" si="80"/>
        <v>43</v>
      </c>
      <c r="BF64" s="204">
        <f t="shared" ref="BF64:BH64" si="81">BF13+BF24+BF34+BF53+BF62+BF44</f>
        <v>53</v>
      </c>
      <c r="BG64" s="205">
        <f t="shared" si="81"/>
        <v>53</v>
      </c>
      <c r="BH64" s="205">
        <f t="shared" si="81"/>
        <v>53</v>
      </c>
      <c r="BI64" s="205">
        <f>BI13+BI24+BI34+BI53+BI62+BI44</f>
        <v>53</v>
      </c>
      <c r="BJ64" s="205">
        <f t="shared" ref="BJ64:BQ64" si="82">BJ13+BJ24+BJ34+BJ53+BJ62+BJ44</f>
        <v>53</v>
      </c>
      <c r="BK64" s="205">
        <f t="shared" si="82"/>
        <v>53</v>
      </c>
      <c r="BL64" s="205">
        <f t="shared" si="82"/>
        <v>56</v>
      </c>
      <c r="BM64" s="205">
        <f t="shared" si="82"/>
        <v>56</v>
      </c>
      <c r="BN64" s="205">
        <f t="shared" si="82"/>
        <v>56</v>
      </c>
      <c r="BO64" s="205">
        <f t="shared" si="82"/>
        <v>56</v>
      </c>
      <c r="BP64" s="205">
        <f t="shared" si="82"/>
        <v>57</v>
      </c>
      <c r="BQ64" s="206">
        <f t="shared" si="82"/>
        <v>57</v>
      </c>
      <c r="BR64" s="54">
        <f t="shared" ref="BR64:BT64" si="83">BR13+BR24+BR34+BR53+BR62+BR44</f>
        <v>65</v>
      </c>
      <c r="BS64" s="53">
        <f t="shared" si="83"/>
        <v>65</v>
      </c>
      <c r="BT64" s="53">
        <f t="shared" si="83"/>
        <v>65</v>
      </c>
      <c r="BU64" s="53">
        <f>BU13+BU24+BU34+BU53+BU62+BU44</f>
        <v>66</v>
      </c>
      <c r="BV64" s="53">
        <f t="shared" ref="BV64:CC64" si="84">BV13+BV24+BV34+BV53+BV62+BV44</f>
        <v>66</v>
      </c>
      <c r="BW64" s="53">
        <f t="shared" si="84"/>
        <v>66</v>
      </c>
      <c r="BX64" s="53">
        <f t="shared" si="84"/>
        <v>69</v>
      </c>
      <c r="BY64" s="53">
        <f t="shared" si="84"/>
        <v>71</v>
      </c>
      <c r="BZ64" s="53">
        <f t="shared" si="84"/>
        <v>71</v>
      </c>
      <c r="CA64" s="53">
        <f t="shared" si="84"/>
        <v>71</v>
      </c>
      <c r="CB64" s="53">
        <f t="shared" si="84"/>
        <v>71</v>
      </c>
      <c r="CC64" s="183">
        <f t="shared" si="84"/>
        <v>71</v>
      </c>
      <c r="CE64" s="52">
        <f t="shared" ref="CE64:CJ64" si="85">CE13+CE24+CE34+CE53+CE62+CE44</f>
        <v>14</v>
      </c>
      <c r="CF64" s="92">
        <f t="shared" si="85"/>
        <v>27</v>
      </c>
      <c r="CG64" s="116">
        <f t="shared" si="85"/>
        <v>37</v>
      </c>
      <c r="CH64" s="146">
        <f t="shared" si="85"/>
        <v>43</v>
      </c>
      <c r="CI64" s="207">
        <f t="shared" si="85"/>
        <v>57</v>
      </c>
      <c r="CJ64" s="52">
        <f t="shared" si="85"/>
        <v>71</v>
      </c>
    </row>
    <row r="65" spans="1:88" s="4" customFormat="1">
      <c r="A65" s="17"/>
      <c r="B65" s="50" t="s">
        <v>10</v>
      </c>
      <c r="C65" s="214"/>
      <c r="D65" s="49"/>
      <c r="E65" s="45"/>
      <c r="F65" s="45"/>
      <c r="G65" s="45"/>
      <c r="H65" s="45"/>
      <c r="I65" s="45"/>
      <c r="J65" s="48">
        <f t="shared" ref="J65:U65" si="86">J34</f>
        <v>0</v>
      </c>
      <c r="K65" s="47">
        <f t="shared" si="86"/>
        <v>0</v>
      </c>
      <c r="L65" s="47">
        <f t="shared" si="86"/>
        <v>0</v>
      </c>
      <c r="M65" s="47">
        <f t="shared" si="86"/>
        <v>0</v>
      </c>
      <c r="N65" s="47">
        <f t="shared" si="86"/>
        <v>0</v>
      </c>
      <c r="O65" s="47">
        <f t="shared" si="86"/>
        <v>0</v>
      </c>
      <c r="P65" s="47">
        <f t="shared" si="86"/>
        <v>0</v>
      </c>
      <c r="Q65" s="47">
        <f t="shared" si="86"/>
        <v>3</v>
      </c>
      <c r="R65" s="47">
        <f t="shared" si="86"/>
        <v>4</v>
      </c>
      <c r="S65" s="47">
        <f t="shared" si="86"/>
        <v>6</v>
      </c>
      <c r="T65" s="47">
        <f t="shared" si="86"/>
        <v>9</v>
      </c>
      <c r="U65" s="47">
        <f t="shared" si="86"/>
        <v>11</v>
      </c>
      <c r="V65" s="93">
        <f t="shared" ref="V65:AG65" si="87">V34</f>
        <v>13</v>
      </c>
      <c r="W65" s="94">
        <f t="shared" si="87"/>
        <v>14</v>
      </c>
      <c r="X65" s="94">
        <f t="shared" si="87"/>
        <v>14</v>
      </c>
      <c r="Y65" s="94">
        <f t="shared" si="87"/>
        <v>14</v>
      </c>
      <c r="Z65" s="94">
        <f t="shared" si="87"/>
        <v>16</v>
      </c>
      <c r="AA65" s="94">
        <f t="shared" si="87"/>
        <v>16</v>
      </c>
      <c r="AB65" s="94">
        <f t="shared" si="87"/>
        <v>17</v>
      </c>
      <c r="AC65" s="94">
        <f t="shared" si="87"/>
        <v>17</v>
      </c>
      <c r="AD65" s="94">
        <f t="shared" si="87"/>
        <v>17</v>
      </c>
      <c r="AE65" s="94">
        <f t="shared" si="87"/>
        <v>17</v>
      </c>
      <c r="AF65" s="94">
        <f t="shared" si="87"/>
        <v>17</v>
      </c>
      <c r="AG65" s="188">
        <f t="shared" si="87"/>
        <v>17</v>
      </c>
      <c r="AH65" s="117">
        <f t="shared" ref="AH65:AS65" si="88">AH34</f>
        <v>17</v>
      </c>
      <c r="AI65" s="118">
        <f t="shared" si="88"/>
        <v>17</v>
      </c>
      <c r="AJ65" s="118">
        <f t="shared" si="88"/>
        <v>17</v>
      </c>
      <c r="AK65" s="118">
        <f t="shared" si="88"/>
        <v>17</v>
      </c>
      <c r="AL65" s="118">
        <f t="shared" si="88"/>
        <v>17</v>
      </c>
      <c r="AM65" s="118">
        <f t="shared" si="88"/>
        <v>17</v>
      </c>
      <c r="AN65" s="118">
        <f t="shared" si="88"/>
        <v>17</v>
      </c>
      <c r="AO65" s="118">
        <f t="shared" si="88"/>
        <v>17</v>
      </c>
      <c r="AP65" s="118">
        <f t="shared" si="88"/>
        <v>17</v>
      </c>
      <c r="AQ65" s="118">
        <f t="shared" si="88"/>
        <v>17</v>
      </c>
      <c r="AR65" s="118">
        <f t="shared" si="88"/>
        <v>17</v>
      </c>
      <c r="AS65" s="187">
        <f t="shared" si="88"/>
        <v>17</v>
      </c>
      <c r="AT65" s="147">
        <f t="shared" ref="AT65:BE65" si="89">AT34</f>
        <v>20</v>
      </c>
      <c r="AU65" s="148">
        <f t="shared" si="89"/>
        <v>20</v>
      </c>
      <c r="AV65" s="148">
        <f t="shared" si="89"/>
        <v>20</v>
      </c>
      <c r="AW65" s="148">
        <f t="shared" si="89"/>
        <v>21</v>
      </c>
      <c r="AX65" s="148">
        <f t="shared" si="89"/>
        <v>21</v>
      </c>
      <c r="AY65" s="148">
        <f t="shared" si="89"/>
        <v>23</v>
      </c>
      <c r="AZ65" s="148">
        <f t="shared" si="89"/>
        <v>24</v>
      </c>
      <c r="BA65" s="148">
        <f t="shared" si="89"/>
        <v>24</v>
      </c>
      <c r="BB65" s="148">
        <f t="shared" si="89"/>
        <v>24</v>
      </c>
      <c r="BC65" s="148">
        <f t="shared" si="89"/>
        <v>26</v>
      </c>
      <c r="BD65" s="148">
        <f t="shared" si="89"/>
        <v>26</v>
      </c>
      <c r="BE65" s="186">
        <f t="shared" si="89"/>
        <v>26</v>
      </c>
      <c r="BF65" s="175">
        <f t="shared" ref="BF65:BQ65" si="90">BF34</f>
        <v>28</v>
      </c>
      <c r="BG65" s="176">
        <f t="shared" si="90"/>
        <v>28</v>
      </c>
      <c r="BH65" s="176">
        <f t="shared" si="90"/>
        <v>28</v>
      </c>
      <c r="BI65" s="176">
        <f t="shared" si="90"/>
        <v>28</v>
      </c>
      <c r="BJ65" s="176">
        <f t="shared" si="90"/>
        <v>28</v>
      </c>
      <c r="BK65" s="176">
        <f t="shared" si="90"/>
        <v>28</v>
      </c>
      <c r="BL65" s="176">
        <f t="shared" si="90"/>
        <v>31</v>
      </c>
      <c r="BM65" s="176">
        <f t="shared" si="90"/>
        <v>31</v>
      </c>
      <c r="BN65" s="176">
        <f t="shared" si="90"/>
        <v>31</v>
      </c>
      <c r="BO65" s="176">
        <f t="shared" si="90"/>
        <v>31</v>
      </c>
      <c r="BP65" s="176">
        <f t="shared" si="90"/>
        <v>32</v>
      </c>
      <c r="BQ65" s="185">
        <f t="shared" si="90"/>
        <v>32</v>
      </c>
      <c r="BR65" s="48">
        <f t="shared" ref="BR65:CC65" si="91">BR34</f>
        <v>35</v>
      </c>
      <c r="BS65" s="47">
        <f t="shared" si="91"/>
        <v>35</v>
      </c>
      <c r="BT65" s="47">
        <f t="shared" si="91"/>
        <v>35</v>
      </c>
      <c r="BU65" s="47">
        <f t="shared" si="91"/>
        <v>36</v>
      </c>
      <c r="BV65" s="47">
        <f t="shared" si="91"/>
        <v>36</v>
      </c>
      <c r="BW65" s="47">
        <f t="shared" si="91"/>
        <v>36</v>
      </c>
      <c r="BX65" s="47">
        <f t="shared" si="91"/>
        <v>39</v>
      </c>
      <c r="BY65" s="47">
        <f t="shared" si="91"/>
        <v>41</v>
      </c>
      <c r="BZ65" s="47">
        <f t="shared" si="91"/>
        <v>41</v>
      </c>
      <c r="CA65" s="47">
        <f t="shared" si="91"/>
        <v>41</v>
      </c>
      <c r="CB65" s="47">
        <f t="shared" si="91"/>
        <v>41</v>
      </c>
      <c r="CC65" s="184">
        <f t="shared" si="91"/>
        <v>41</v>
      </c>
      <c r="CE65" s="46">
        <f t="shared" ref="CE65:CJ65" si="92">CE34</f>
        <v>11</v>
      </c>
      <c r="CF65" s="95">
        <f t="shared" si="92"/>
        <v>17</v>
      </c>
      <c r="CG65" s="119">
        <f t="shared" si="92"/>
        <v>17</v>
      </c>
      <c r="CH65" s="149">
        <f t="shared" si="92"/>
        <v>26</v>
      </c>
      <c r="CI65" s="177">
        <f t="shared" si="92"/>
        <v>32</v>
      </c>
      <c r="CJ65" s="46">
        <f t="shared" si="92"/>
        <v>41</v>
      </c>
    </row>
    <row r="66" spans="1:88" s="4" customFormat="1">
      <c r="A66" s="17"/>
      <c r="B66" s="44"/>
      <c r="C66" s="212"/>
      <c r="D66" s="25"/>
      <c r="E66" s="18"/>
      <c r="F66" s="18"/>
      <c r="G66" s="18"/>
      <c r="H66" s="18"/>
      <c r="I66" s="18"/>
      <c r="J66" s="43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96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120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50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78"/>
      <c r="BG66" s="179"/>
      <c r="BH66" s="179"/>
      <c r="BI66" s="179"/>
      <c r="BJ66" s="179"/>
      <c r="BK66" s="179"/>
      <c r="BL66" s="179"/>
      <c r="BM66" s="179"/>
      <c r="BN66" s="179"/>
      <c r="BO66" s="179"/>
      <c r="BP66" s="179"/>
      <c r="BQ66" s="179"/>
      <c r="BR66" s="43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E66" s="41"/>
      <c r="CF66" s="98"/>
      <c r="CG66" s="122"/>
      <c r="CH66" s="152"/>
      <c r="CI66" s="180"/>
      <c r="CJ66" s="41"/>
    </row>
    <row r="67" spans="1:88" s="4" customFormat="1">
      <c r="A67" s="17"/>
      <c r="B67" s="27"/>
      <c r="C67" s="212"/>
      <c r="D67" s="25"/>
      <c r="E67" s="18"/>
      <c r="F67" s="18"/>
      <c r="G67" s="18"/>
      <c r="H67" s="18"/>
      <c r="I67" s="18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4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112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42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73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21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E67" s="19"/>
      <c r="CF67" s="22"/>
      <c r="CG67" s="103"/>
      <c r="CH67" s="133"/>
      <c r="CI67" s="164"/>
      <c r="CJ67" s="19"/>
    </row>
    <row r="68" spans="1:88" s="4" customFormat="1">
      <c r="A68" s="17"/>
      <c r="B68" s="40" t="s">
        <v>9</v>
      </c>
      <c r="C68" s="212"/>
      <c r="D68" s="25"/>
      <c r="E68" s="18"/>
      <c r="F68" s="18"/>
      <c r="G68" s="18"/>
      <c r="H68" s="18"/>
      <c r="I68" s="18"/>
      <c r="J68" s="33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6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99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28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59"/>
      <c r="BG68" s="160"/>
      <c r="BH68" s="160"/>
      <c r="BI68" s="160"/>
      <c r="BJ68" s="160"/>
      <c r="BK68" s="160"/>
      <c r="BL68" s="160"/>
      <c r="BM68" s="160"/>
      <c r="BN68" s="160"/>
      <c r="BO68" s="160"/>
      <c r="BP68" s="160"/>
      <c r="BQ68" s="160"/>
      <c r="BR68" s="33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E68" s="31"/>
      <c r="CF68" s="34"/>
      <c r="CG68" s="101"/>
      <c r="CH68" s="130"/>
      <c r="CI68" s="161"/>
      <c r="CJ68" s="31"/>
    </row>
    <row r="69" spans="1:88" s="4" customFormat="1">
      <c r="A69" s="17"/>
      <c r="B69" s="37" t="s">
        <v>8</v>
      </c>
      <c r="C69" s="212"/>
      <c r="D69" s="25"/>
      <c r="E69" s="155">
        <v>0.08</v>
      </c>
      <c r="F69" s="155">
        <v>0.08</v>
      </c>
      <c r="G69" s="155">
        <v>0.08</v>
      </c>
      <c r="H69" s="155">
        <v>0.08</v>
      </c>
      <c r="I69" s="155">
        <v>0.08</v>
      </c>
      <c r="J69" s="33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6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99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28"/>
      <c r="AU69" s="129"/>
      <c r="AV69" s="129"/>
      <c r="AW69" s="129"/>
      <c r="AX69" s="129"/>
      <c r="AY69" s="129"/>
      <c r="AZ69" s="129"/>
      <c r="BA69" s="129"/>
      <c r="BB69" s="129"/>
      <c r="BC69" s="129"/>
      <c r="BD69" s="129"/>
      <c r="BE69" s="129"/>
      <c r="BF69" s="159"/>
      <c r="BG69" s="160"/>
      <c r="BH69" s="160"/>
      <c r="BI69" s="160"/>
      <c r="BJ69" s="160"/>
      <c r="BK69" s="160"/>
      <c r="BL69" s="160"/>
      <c r="BM69" s="160"/>
      <c r="BN69" s="160"/>
      <c r="BO69" s="160"/>
      <c r="BP69" s="160"/>
      <c r="BQ69" s="160"/>
      <c r="BR69" s="33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E69" s="31"/>
      <c r="CF69" s="34"/>
      <c r="CG69" s="101"/>
      <c r="CH69" s="130"/>
      <c r="CI69" s="161"/>
      <c r="CJ69" s="31"/>
    </row>
    <row r="70" spans="1:88" s="4" customFormat="1">
      <c r="A70" s="17"/>
      <c r="B70" s="30" t="str">
        <f t="shared" ref="B70:B76" si="93">B6</f>
        <v>Executive</v>
      </c>
      <c r="C70" s="212" t="s">
        <v>2</v>
      </c>
      <c r="D70" s="211">
        <v>14583</v>
      </c>
      <c r="E70" s="29">
        <f t="shared" ref="E70:I76" si="94">(1+E$69)*D70</f>
        <v>15749.640000000001</v>
      </c>
      <c r="F70" s="39">
        <f t="shared" si="94"/>
        <v>17009.611200000003</v>
      </c>
      <c r="G70" s="39">
        <f t="shared" si="94"/>
        <v>18370.380096000004</v>
      </c>
      <c r="H70" s="39">
        <f t="shared" si="94"/>
        <v>19840.010503680005</v>
      </c>
      <c r="I70" s="39">
        <f t="shared" si="94"/>
        <v>21427.211343974406</v>
      </c>
      <c r="J70" s="21">
        <f t="shared" ref="J70:U70" si="95">$D70*J6</f>
        <v>0</v>
      </c>
      <c r="K70" s="20">
        <f t="shared" si="95"/>
        <v>0</v>
      </c>
      <c r="L70" s="20">
        <f t="shared" si="95"/>
        <v>0</v>
      </c>
      <c r="M70" s="20">
        <f t="shared" si="95"/>
        <v>0</v>
      </c>
      <c r="N70" s="20">
        <f t="shared" si="95"/>
        <v>0</v>
      </c>
      <c r="O70" s="20">
        <f t="shared" si="95"/>
        <v>0</v>
      </c>
      <c r="P70" s="20">
        <f t="shared" si="95"/>
        <v>0</v>
      </c>
      <c r="Q70" s="20">
        <f t="shared" si="95"/>
        <v>29166</v>
      </c>
      <c r="R70" s="20">
        <f t="shared" si="95"/>
        <v>29166</v>
      </c>
      <c r="S70" s="20">
        <f t="shared" si="95"/>
        <v>29166</v>
      </c>
      <c r="T70" s="20">
        <f t="shared" si="95"/>
        <v>29166</v>
      </c>
      <c r="U70" s="20">
        <f t="shared" si="95"/>
        <v>29166</v>
      </c>
      <c r="V70" s="24">
        <f t="shared" ref="V70:AG70" si="96">$E70*V6</f>
        <v>31499.280000000002</v>
      </c>
      <c r="W70" s="23">
        <f t="shared" si="96"/>
        <v>31499.280000000002</v>
      </c>
      <c r="X70" s="23">
        <f t="shared" si="96"/>
        <v>47248.920000000006</v>
      </c>
      <c r="Y70" s="23">
        <f t="shared" si="96"/>
        <v>47248.920000000006</v>
      </c>
      <c r="Z70" s="23">
        <f t="shared" si="96"/>
        <v>47248.920000000006</v>
      </c>
      <c r="AA70" s="23">
        <f t="shared" si="96"/>
        <v>47248.920000000006</v>
      </c>
      <c r="AB70" s="23">
        <f t="shared" si="96"/>
        <v>47248.920000000006</v>
      </c>
      <c r="AC70" s="23">
        <f t="shared" si="96"/>
        <v>47248.920000000006</v>
      </c>
      <c r="AD70" s="23">
        <f t="shared" si="96"/>
        <v>47248.920000000006</v>
      </c>
      <c r="AE70" s="23">
        <f t="shared" si="96"/>
        <v>47248.920000000006</v>
      </c>
      <c r="AF70" s="23">
        <f t="shared" si="96"/>
        <v>47248.920000000006</v>
      </c>
      <c r="AG70" s="23">
        <f t="shared" si="96"/>
        <v>47248.920000000006</v>
      </c>
      <c r="AH70" s="112">
        <f t="shared" ref="AH70:AS70" si="97">$F70*AH6</f>
        <v>51028.833600000013</v>
      </c>
      <c r="AI70" s="113">
        <f t="shared" si="97"/>
        <v>51028.833600000013</v>
      </c>
      <c r="AJ70" s="113">
        <f t="shared" si="97"/>
        <v>85048.056000000011</v>
      </c>
      <c r="AK70" s="113">
        <f t="shared" si="97"/>
        <v>85048.056000000011</v>
      </c>
      <c r="AL70" s="113">
        <f t="shared" si="97"/>
        <v>85048.056000000011</v>
      </c>
      <c r="AM70" s="113">
        <f t="shared" si="97"/>
        <v>85048.056000000011</v>
      </c>
      <c r="AN70" s="113">
        <f t="shared" si="97"/>
        <v>85048.056000000011</v>
      </c>
      <c r="AO70" s="113">
        <f t="shared" si="97"/>
        <v>85048.056000000011</v>
      </c>
      <c r="AP70" s="113">
        <f t="shared" si="97"/>
        <v>85048.056000000011</v>
      </c>
      <c r="AQ70" s="113">
        <f t="shared" si="97"/>
        <v>85048.056000000011</v>
      </c>
      <c r="AR70" s="113">
        <f t="shared" si="97"/>
        <v>85048.056000000011</v>
      </c>
      <c r="AS70" s="113">
        <f t="shared" si="97"/>
        <v>85048.056000000011</v>
      </c>
      <c r="AT70" s="142">
        <f t="shared" ref="AT70:BE70" si="98">$F70*AT6</f>
        <v>51028.833600000013</v>
      </c>
      <c r="AU70" s="143">
        <f t="shared" si="98"/>
        <v>51028.833600000013</v>
      </c>
      <c r="AV70" s="143">
        <f t="shared" si="98"/>
        <v>51028.833600000013</v>
      </c>
      <c r="AW70" s="143">
        <f t="shared" si="98"/>
        <v>51028.833600000013</v>
      </c>
      <c r="AX70" s="143">
        <f t="shared" si="98"/>
        <v>51028.833600000013</v>
      </c>
      <c r="AY70" s="143">
        <f t="shared" si="98"/>
        <v>51028.833600000013</v>
      </c>
      <c r="AZ70" s="143">
        <f t="shared" si="98"/>
        <v>51028.833600000013</v>
      </c>
      <c r="BA70" s="143">
        <f t="shared" si="98"/>
        <v>51028.833600000013</v>
      </c>
      <c r="BB70" s="143">
        <f t="shared" si="98"/>
        <v>51028.833600000013</v>
      </c>
      <c r="BC70" s="143">
        <f t="shared" si="98"/>
        <v>51028.833600000013</v>
      </c>
      <c r="BD70" s="143">
        <f t="shared" si="98"/>
        <v>51028.833600000013</v>
      </c>
      <c r="BE70" s="143">
        <f t="shared" si="98"/>
        <v>51028.833600000013</v>
      </c>
      <c r="BF70" s="173">
        <f t="shared" ref="BF70:BQ70" si="99">$F70*BF6</f>
        <v>51028.833600000013</v>
      </c>
      <c r="BG70" s="174">
        <f t="shared" si="99"/>
        <v>51028.833600000013</v>
      </c>
      <c r="BH70" s="174">
        <f t="shared" si="99"/>
        <v>51028.833600000013</v>
      </c>
      <c r="BI70" s="174">
        <f t="shared" si="99"/>
        <v>51028.833600000013</v>
      </c>
      <c r="BJ70" s="174">
        <f t="shared" si="99"/>
        <v>51028.833600000013</v>
      </c>
      <c r="BK70" s="174">
        <f t="shared" si="99"/>
        <v>51028.833600000013</v>
      </c>
      <c r="BL70" s="174">
        <f t="shared" si="99"/>
        <v>51028.833600000013</v>
      </c>
      <c r="BM70" s="174">
        <f t="shared" si="99"/>
        <v>51028.833600000013</v>
      </c>
      <c r="BN70" s="174">
        <f t="shared" si="99"/>
        <v>51028.833600000013</v>
      </c>
      <c r="BO70" s="174">
        <f t="shared" si="99"/>
        <v>51028.833600000013</v>
      </c>
      <c r="BP70" s="174">
        <f t="shared" si="99"/>
        <v>51028.833600000013</v>
      </c>
      <c r="BQ70" s="174">
        <f t="shared" si="99"/>
        <v>51028.833600000013</v>
      </c>
      <c r="BR70" s="21">
        <f t="shared" ref="BR70:CC70" si="100">$F70*BR6</f>
        <v>68038.444800000012</v>
      </c>
      <c r="BS70" s="20">
        <f t="shared" si="100"/>
        <v>68038.444800000012</v>
      </c>
      <c r="BT70" s="20">
        <f t="shared" si="100"/>
        <v>68038.444800000012</v>
      </c>
      <c r="BU70" s="20">
        <f t="shared" si="100"/>
        <v>68038.444800000012</v>
      </c>
      <c r="BV70" s="20">
        <f t="shared" si="100"/>
        <v>68038.444800000012</v>
      </c>
      <c r="BW70" s="20">
        <f t="shared" si="100"/>
        <v>68038.444800000012</v>
      </c>
      <c r="BX70" s="20">
        <f t="shared" si="100"/>
        <v>68038.444800000012</v>
      </c>
      <c r="BY70" s="20">
        <f t="shared" si="100"/>
        <v>68038.444800000012</v>
      </c>
      <c r="BZ70" s="20">
        <f t="shared" si="100"/>
        <v>68038.444800000012</v>
      </c>
      <c r="CA70" s="20">
        <f t="shared" si="100"/>
        <v>68038.444800000012</v>
      </c>
      <c r="CB70" s="20">
        <f t="shared" si="100"/>
        <v>68038.444800000012</v>
      </c>
      <c r="CC70" s="20">
        <f t="shared" si="100"/>
        <v>68038.444800000012</v>
      </c>
      <c r="CE70" s="19">
        <f t="shared" ref="CE70:CE77" si="101">SUM(J70:U70)</f>
        <v>145830</v>
      </c>
      <c r="CF70" s="22">
        <f t="shared" ref="CF70:CF77" si="102">SUM(V70:AG70)</f>
        <v>535487.76</v>
      </c>
      <c r="CG70" s="103">
        <f t="shared" ref="CG70:CG77" si="103">SUM(AH70:AS70)</f>
        <v>952538.22719999996</v>
      </c>
      <c r="CH70" s="133">
        <f t="shared" ref="CH70:CH77" si="104">SUM(AT70:BE70)</f>
        <v>612346.00320000015</v>
      </c>
      <c r="CI70" s="164">
        <f t="shared" ref="CI70:CI77" si="105">SUM(BF70:BQ70)</f>
        <v>612346.00320000015</v>
      </c>
      <c r="CJ70" s="19">
        <f t="shared" ref="CJ70:CJ77" si="106">SUM(BR70:CC70)</f>
        <v>816461.33760000032</v>
      </c>
    </row>
    <row r="71" spans="1:88" s="4" customFormat="1">
      <c r="A71" s="17"/>
      <c r="B71" s="30" t="str">
        <f t="shared" si="93"/>
        <v>Office Manager</v>
      </c>
      <c r="C71" s="212" t="s">
        <v>2</v>
      </c>
      <c r="D71" s="211">
        <v>4167</v>
      </c>
      <c r="E71" s="29">
        <f t="shared" si="94"/>
        <v>4500.3600000000006</v>
      </c>
      <c r="F71" s="29">
        <f t="shared" si="94"/>
        <v>4860.3888000000006</v>
      </c>
      <c r="G71" s="29">
        <f t="shared" si="94"/>
        <v>5249.2199040000014</v>
      </c>
      <c r="H71" s="29">
        <f t="shared" si="94"/>
        <v>5669.1574963200019</v>
      </c>
      <c r="I71" s="29">
        <f t="shared" si="94"/>
        <v>6122.6900960256025</v>
      </c>
      <c r="J71" s="21">
        <f t="shared" ref="J71:U71" si="107">$D71*J7</f>
        <v>0</v>
      </c>
      <c r="K71" s="20">
        <f t="shared" si="107"/>
        <v>0</v>
      </c>
      <c r="L71" s="20">
        <f t="shared" si="107"/>
        <v>0</v>
      </c>
      <c r="M71" s="20">
        <f t="shared" si="107"/>
        <v>0</v>
      </c>
      <c r="N71" s="20">
        <f t="shared" si="107"/>
        <v>0</v>
      </c>
      <c r="O71" s="20">
        <f t="shared" si="107"/>
        <v>0</v>
      </c>
      <c r="P71" s="20">
        <f t="shared" si="107"/>
        <v>0</v>
      </c>
      <c r="Q71" s="20">
        <f t="shared" si="107"/>
        <v>0</v>
      </c>
      <c r="R71" s="20">
        <f t="shared" si="107"/>
        <v>0</v>
      </c>
      <c r="S71" s="20">
        <f t="shared" si="107"/>
        <v>0</v>
      </c>
      <c r="T71" s="20">
        <f t="shared" si="107"/>
        <v>0</v>
      </c>
      <c r="U71" s="20">
        <f t="shared" si="107"/>
        <v>0</v>
      </c>
      <c r="V71" s="24">
        <f t="shared" ref="V71:AG71" si="108">$E71*V7</f>
        <v>4500.3600000000006</v>
      </c>
      <c r="W71" s="23">
        <f t="shared" si="108"/>
        <v>4500.3600000000006</v>
      </c>
      <c r="X71" s="23">
        <f t="shared" si="108"/>
        <v>4500.3600000000006</v>
      </c>
      <c r="Y71" s="23">
        <f t="shared" si="108"/>
        <v>4500.3600000000006</v>
      </c>
      <c r="Z71" s="23">
        <f t="shared" si="108"/>
        <v>4500.3600000000006</v>
      </c>
      <c r="AA71" s="23">
        <f t="shared" si="108"/>
        <v>4500.3600000000006</v>
      </c>
      <c r="AB71" s="23">
        <f t="shared" si="108"/>
        <v>4500.3600000000006</v>
      </c>
      <c r="AC71" s="23">
        <f t="shared" si="108"/>
        <v>4500.3600000000006</v>
      </c>
      <c r="AD71" s="23">
        <f t="shared" si="108"/>
        <v>4500.3600000000006</v>
      </c>
      <c r="AE71" s="23">
        <f t="shared" si="108"/>
        <v>4500.3600000000006</v>
      </c>
      <c r="AF71" s="23">
        <f t="shared" si="108"/>
        <v>4500.3600000000006</v>
      </c>
      <c r="AG71" s="23">
        <f t="shared" si="108"/>
        <v>4500.3600000000006</v>
      </c>
      <c r="AH71" s="112">
        <f t="shared" ref="AH71:AS71" si="109">$F71*AH7</f>
        <v>4860.3888000000006</v>
      </c>
      <c r="AI71" s="113">
        <f t="shared" si="109"/>
        <v>4860.3888000000006</v>
      </c>
      <c r="AJ71" s="113">
        <f t="shared" si="109"/>
        <v>4860.3888000000006</v>
      </c>
      <c r="AK71" s="113">
        <f t="shared" si="109"/>
        <v>4860.3888000000006</v>
      </c>
      <c r="AL71" s="113">
        <f t="shared" si="109"/>
        <v>4860.3888000000006</v>
      </c>
      <c r="AM71" s="113">
        <f t="shared" si="109"/>
        <v>4860.3888000000006</v>
      </c>
      <c r="AN71" s="113">
        <f t="shared" si="109"/>
        <v>4860.3888000000006</v>
      </c>
      <c r="AO71" s="113">
        <f t="shared" si="109"/>
        <v>4860.3888000000006</v>
      </c>
      <c r="AP71" s="113">
        <f t="shared" si="109"/>
        <v>4860.3888000000006</v>
      </c>
      <c r="AQ71" s="113">
        <f t="shared" si="109"/>
        <v>4860.3888000000006</v>
      </c>
      <c r="AR71" s="113">
        <f t="shared" si="109"/>
        <v>4860.3888000000006</v>
      </c>
      <c r="AS71" s="113">
        <f t="shared" si="109"/>
        <v>4860.3888000000006</v>
      </c>
      <c r="AT71" s="142">
        <f t="shared" ref="AT71:BE71" si="110">$F71*AT7</f>
        <v>9720.7776000000013</v>
      </c>
      <c r="AU71" s="143">
        <f t="shared" si="110"/>
        <v>9720.7776000000013</v>
      </c>
      <c r="AV71" s="143">
        <f t="shared" si="110"/>
        <v>9720.7776000000013</v>
      </c>
      <c r="AW71" s="143">
        <f t="shared" si="110"/>
        <v>9720.7776000000013</v>
      </c>
      <c r="AX71" s="143">
        <f t="shared" si="110"/>
        <v>9720.7776000000013</v>
      </c>
      <c r="AY71" s="143">
        <f t="shared" si="110"/>
        <v>9720.7776000000013</v>
      </c>
      <c r="AZ71" s="143">
        <f t="shared" si="110"/>
        <v>9720.7776000000013</v>
      </c>
      <c r="BA71" s="143">
        <f t="shared" si="110"/>
        <v>9720.7776000000013</v>
      </c>
      <c r="BB71" s="143">
        <f t="shared" si="110"/>
        <v>9720.7776000000013</v>
      </c>
      <c r="BC71" s="143">
        <f t="shared" si="110"/>
        <v>9720.7776000000013</v>
      </c>
      <c r="BD71" s="143">
        <f t="shared" si="110"/>
        <v>9720.7776000000013</v>
      </c>
      <c r="BE71" s="143">
        <f t="shared" si="110"/>
        <v>9720.7776000000013</v>
      </c>
      <c r="BF71" s="173">
        <f t="shared" ref="BF71:BQ71" si="111">$F71*BF7</f>
        <v>9720.7776000000013</v>
      </c>
      <c r="BG71" s="174">
        <f t="shared" si="111"/>
        <v>9720.7776000000013</v>
      </c>
      <c r="BH71" s="174">
        <f t="shared" si="111"/>
        <v>9720.7776000000013</v>
      </c>
      <c r="BI71" s="174">
        <f t="shared" si="111"/>
        <v>9720.7776000000013</v>
      </c>
      <c r="BJ71" s="174">
        <f t="shared" si="111"/>
        <v>9720.7776000000013</v>
      </c>
      <c r="BK71" s="174">
        <f t="shared" si="111"/>
        <v>9720.7776000000013</v>
      </c>
      <c r="BL71" s="174">
        <f t="shared" si="111"/>
        <v>9720.7776000000013</v>
      </c>
      <c r="BM71" s="174">
        <f t="shared" si="111"/>
        <v>9720.7776000000013</v>
      </c>
      <c r="BN71" s="174">
        <f t="shared" si="111"/>
        <v>9720.7776000000013</v>
      </c>
      <c r="BO71" s="174">
        <f t="shared" si="111"/>
        <v>9720.7776000000013</v>
      </c>
      <c r="BP71" s="174">
        <f t="shared" si="111"/>
        <v>9720.7776000000013</v>
      </c>
      <c r="BQ71" s="174">
        <f t="shared" si="111"/>
        <v>9720.7776000000013</v>
      </c>
      <c r="BR71" s="21">
        <f t="shared" ref="BR71:CC71" si="112">$F71*BR7</f>
        <v>9720.7776000000013</v>
      </c>
      <c r="BS71" s="20">
        <f t="shared" si="112"/>
        <v>9720.7776000000013</v>
      </c>
      <c r="BT71" s="20">
        <f t="shared" si="112"/>
        <v>9720.7776000000013</v>
      </c>
      <c r="BU71" s="20">
        <f t="shared" si="112"/>
        <v>9720.7776000000013</v>
      </c>
      <c r="BV71" s="20">
        <f t="shared" si="112"/>
        <v>9720.7776000000013</v>
      </c>
      <c r="BW71" s="20">
        <f t="shared" si="112"/>
        <v>9720.7776000000013</v>
      </c>
      <c r="BX71" s="20">
        <f t="shared" si="112"/>
        <v>9720.7776000000013</v>
      </c>
      <c r="BY71" s="20">
        <f t="shared" si="112"/>
        <v>9720.7776000000013</v>
      </c>
      <c r="BZ71" s="20">
        <f t="shared" si="112"/>
        <v>9720.7776000000013</v>
      </c>
      <c r="CA71" s="20">
        <f t="shared" si="112"/>
        <v>9720.7776000000013</v>
      </c>
      <c r="CB71" s="20">
        <f t="shared" si="112"/>
        <v>9720.7776000000013</v>
      </c>
      <c r="CC71" s="20">
        <f t="shared" si="112"/>
        <v>9720.7776000000013</v>
      </c>
      <c r="CE71" s="19">
        <f t="shared" si="101"/>
        <v>0</v>
      </c>
      <c r="CF71" s="22">
        <f t="shared" si="102"/>
        <v>54004.320000000007</v>
      </c>
      <c r="CG71" s="103">
        <f t="shared" si="103"/>
        <v>58324.665600000008</v>
      </c>
      <c r="CH71" s="133">
        <f t="shared" si="104"/>
        <v>116649.33120000002</v>
      </c>
      <c r="CI71" s="164">
        <f t="shared" si="105"/>
        <v>116649.33120000002</v>
      </c>
      <c r="CJ71" s="19">
        <f t="shared" si="106"/>
        <v>116649.33120000002</v>
      </c>
    </row>
    <row r="72" spans="1:88" s="4" customFormat="1">
      <c r="A72" s="17"/>
      <c r="B72" s="30" t="str">
        <f t="shared" si="93"/>
        <v>Additional Position</v>
      </c>
      <c r="C72" s="212" t="s">
        <v>2</v>
      </c>
      <c r="D72" s="211">
        <v>0</v>
      </c>
      <c r="E72" s="29">
        <f t="shared" si="94"/>
        <v>0</v>
      </c>
      <c r="F72" s="29">
        <f t="shared" si="94"/>
        <v>0</v>
      </c>
      <c r="G72" s="29">
        <f t="shared" si="94"/>
        <v>0</v>
      </c>
      <c r="H72" s="29">
        <f t="shared" si="94"/>
        <v>0</v>
      </c>
      <c r="I72" s="29">
        <f t="shared" si="94"/>
        <v>0</v>
      </c>
      <c r="J72" s="21">
        <f t="shared" ref="J72:U72" si="113">$D72*J8</f>
        <v>0</v>
      </c>
      <c r="K72" s="20">
        <f t="shared" si="113"/>
        <v>0</v>
      </c>
      <c r="L72" s="20">
        <f t="shared" si="113"/>
        <v>0</v>
      </c>
      <c r="M72" s="20">
        <f t="shared" si="113"/>
        <v>0</v>
      </c>
      <c r="N72" s="20">
        <f t="shared" si="113"/>
        <v>0</v>
      </c>
      <c r="O72" s="20">
        <f t="shared" si="113"/>
        <v>0</v>
      </c>
      <c r="P72" s="20">
        <f t="shared" si="113"/>
        <v>0</v>
      </c>
      <c r="Q72" s="20">
        <f t="shared" si="113"/>
        <v>0</v>
      </c>
      <c r="R72" s="20">
        <f t="shared" si="113"/>
        <v>0</v>
      </c>
      <c r="S72" s="20">
        <f t="shared" si="113"/>
        <v>0</v>
      </c>
      <c r="T72" s="20">
        <f t="shared" si="113"/>
        <v>0</v>
      </c>
      <c r="U72" s="20">
        <f t="shared" si="113"/>
        <v>0</v>
      </c>
      <c r="V72" s="24">
        <f t="shared" ref="V72:AG72" si="114">$E72*V8</f>
        <v>0</v>
      </c>
      <c r="W72" s="23">
        <f t="shared" si="114"/>
        <v>0</v>
      </c>
      <c r="X72" s="23">
        <f t="shared" si="114"/>
        <v>0</v>
      </c>
      <c r="Y72" s="23">
        <f t="shared" si="114"/>
        <v>0</v>
      </c>
      <c r="Z72" s="23">
        <f t="shared" si="114"/>
        <v>0</v>
      </c>
      <c r="AA72" s="23">
        <f t="shared" si="114"/>
        <v>0</v>
      </c>
      <c r="AB72" s="23">
        <f t="shared" si="114"/>
        <v>0</v>
      </c>
      <c r="AC72" s="23">
        <f t="shared" si="114"/>
        <v>0</v>
      </c>
      <c r="AD72" s="23">
        <f t="shared" si="114"/>
        <v>0</v>
      </c>
      <c r="AE72" s="23">
        <f t="shared" si="114"/>
        <v>0</v>
      </c>
      <c r="AF72" s="23">
        <f t="shared" si="114"/>
        <v>0</v>
      </c>
      <c r="AG72" s="23">
        <f t="shared" si="114"/>
        <v>0</v>
      </c>
      <c r="AH72" s="112">
        <f t="shared" ref="AH72:AS72" si="115">$F72*AH8</f>
        <v>0</v>
      </c>
      <c r="AI72" s="113">
        <f t="shared" si="115"/>
        <v>0</v>
      </c>
      <c r="AJ72" s="113">
        <f t="shared" si="115"/>
        <v>0</v>
      </c>
      <c r="AK72" s="113">
        <f t="shared" si="115"/>
        <v>0</v>
      </c>
      <c r="AL72" s="113">
        <f t="shared" si="115"/>
        <v>0</v>
      </c>
      <c r="AM72" s="113">
        <f t="shared" si="115"/>
        <v>0</v>
      </c>
      <c r="AN72" s="113">
        <f t="shared" si="115"/>
        <v>0</v>
      </c>
      <c r="AO72" s="113">
        <f t="shared" si="115"/>
        <v>0</v>
      </c>
      <c r="AP72" s="113">
        <f t="shared" si="115"/>
        <v>0</v>
      </c>
      <c r="AQ72" s="113">
        <f t="shared" si="115"/>
        <v>0</v>
      </c>
      <c r="AR72" s="113">
        <f t="shared" si="115"/>
        <v>0</v>
      </c>
      <c r="AS72" s="113">
        <f t="shared" si="115"/>
        <v>0</v>
      </c>
      <c r="AT72" s="142">
        <f t="shared" ref="AT72:BE72" si="116">$F72*AT8</f>
        <v>0</v>
      </c>
      <c r="AU72" s="143">
        <f t="shared" si="116"/>
        <v>0</v>
      </c>
      <c r="AV72" s="143">
        <f t="shared" si="116"/>
        <v>0</v>
      </c>
      <c r="AW72" s="143">
        <f t="shared" si="116"/>
        <v>0</v>
      </c>
      <c r="AX72" s="143">
        <f t="shared" si="116"/>
        <v>0</v>
      </c>
      <c r="AY72" s="143">
        <f t="shared" si="116"/>
        <v>0</v>
      </c>
      <c r="AZ72" s="143">
        <f t="shared" si="116"/>
        <v>0</v>
      </c>
      <c r="BA72" s="143">
        <f t="shared" si="116"/>
        <v>0</v>
      </c>
      <c r="BB72" s="143">
        <f t="shared" si="116"/>
        <v>0</v>
      </c>
      <c r="BC72" s="143">
        <f t="shared" si="116"/>
        <v>0</v>
      </c>
      <c r="BD72" s="143">
        <f t="shared" si="116"/>
        <v>0</v>
      </c>
      <c r="BE72" s="143">
        <f t="shared" si="116"/>
        <v>0</v>
      </c>
      <c r="BF72" s="173">
        <f t="shared" ref="BF72:BQ72" si="117">$F72*BF8</f>
        <v>0</v>
      </c>
      <c r="BG72" s="174">
        <f t="shared" si="117"/>
        <v>0</v>
      </c>
      <c r="BH72" s="174">
        <f t="shared" si="117"/>
        <v>0</v>
      </c>
      <c r="BI72" s="174">
        <f t="shared" si="117"/>
        <v>0</v>
      </c>
      <c r="BJ72" s="174">
        <f t="shared" si="117"/>
        <v>0</v>
      </c>
      <c r="BK72" s="174">
        <f t="shared" si="117"/>
        <v>0</v>
      </c>
      <c r="BL72" s="174">
        <f t="shared" si="117"/>
        <v>0</v>
      </c>
      <c r="BM72" s="174">
        <f t="shared" si="117"/>
        <v>0</v>
      </c>
      <c r="BN72" s="174">
        <f t="shared" si="117"/>
        <v>0</v>
      </c>
      <c r="BO72" s="174">
        <f t="shared" si="117"/>
        <v>0</v>
      </c>
      <c r="BP72" s="174">
        <f t="shared" si="117"/>
        <v>0</v>
      </c>
      <c r="BQ72" s="174">
        <f t="shared" si="117"/>
        <v>0</v>
      </c>
      <c r="BR72" s="21">
        <f t="shared" ref="BR72:CC72" si="118">$F72*BR8</f>
        <v>0</v>
      </c>
      <c r="BS72" s="20">
        <f t="shared" si="118"/>
        <v>0</v>
      </c>
      <c r="BT72" s="20">
        <f t="shared" si="118"/>
        <v>0</v>
      </c>
      <c r="BU72" s="20">
        <f t="shared" si="118"/>
        <v>0</v>
      </c>
      <c r="BV72" s="20">
        <f t="shared" si="118"/>
        <v>0</v>
      </c>
      <c r="BW72" s="20">
        <f t="shared" si="118"/>
        <v>0</v>
      </c>
      <c r="BX72" s="20">
        <f t="shared" si="118"/>
        <v>0</v>
      </c>
      <c r="BY72" s="20">
        <f t="shared" si="118"/>
        <v>0</v>
      </c>
      <c r="BZ72" s="20">
        <f t="shared" si="118"/>
        <v>0</v>
      </c>
      <c r="CA72" s="20">
        <f t="shared" si="118"/>
        <v>0</v>
      </c>
      <c r="CB72" s="20">
        <f t="shared" si="118"/>
        <v>0</v>
      </c>
      <c r="CC72" s="20">
        <f t="shared" si="118"/>
        <v>0</v>
      </c>
      <c r="CE72" s="19">
        <f t="shared" si="101"/>
        <v>0</v>
      </c>
      <c r="CF72" s="22">
        <f t="shared" si="102"/>
        <v>0</v>
      </c>
      <c r="CG72" s="103">
        <f t="shared" si="103"/>
        <v>0</v>
      </c>
      <c r="CH72" s="133">
        <f t="shared" si="104"/>
        <v>0</v>
      </c>
      <c r="CI72" s="164">
        <f t="shared" si="105"/>
        <v>0</v>
      </c>
      <c r="CJ72" s="19">
        <f t="shared" si="106"/>
        <v>0</v>
      </c>
    </row>
    <row r="73" spans="1:88" s="4" customFormat="1">
      <c r="A73" s="17"/>
      <c r="B73" s="30" t="str">
        <f t="shared" si="93"/>
        <v>Additional Position</v>
      </c>
      <c r="C73" s="212" t="s">
        <v>2</v>
      </c>
      <c r="D73" s="211">
        <v>0</v>
      </c>
      <c r="E73" s="29">
        <f t="shared" si="94"/>
        <v>0</v>
      </c>
      <c r="F73" s="29">
        <f t="shared" si="94"/>
        <v>0</v>
      </c>
      <c r="G73" s="29">
        <f t="shared" si="94"/>
        <v>0</v>
      </c>
      <c r="H73" s="29">
        <f t="shared" si="94"/>
        <v>0</v>
      </c>
      <c r="I73" s="29">
        <f t="shared" si="94"/>
        <v>0</v>
      </c>
      <c r="J73" s="21">
        <f t="shared" ref="J73:U73" si="119">$D73*J9</f>
        <v>0</v>
      </c>
      <c r="K73" s="20">
        <f t="shared" si="119"/>
        <v>0</v>
      </c>
      <c r="L73" s="20">
        <f t="shared" si="119"/>
        <v>0</v>
      </c>
      <c r="M73" s="20">
        <f t="shared" si="119"/>
        <v>0</v>
      </c>
      <c r="N73" s="20">
        <f t="shared" si="119"/>
        <v>0</v>
      </c>
      <c r="O73" s="20">
        <f t="shared" si="119"/>
        <v>0</v>
      </c>
      <c r="P73" s="20">
        <f t="shared" si="119"/>
        <v>0</v>
      </c>
      <c r="Q73" s="20">
        <f t="shared" si="119"/>
        <v>0</v>
      </c>
      <c r="R73" s="20">
        <f t="shared" si="119"/>
        <v>0</v>
      </c>
      <c r="S73" s="20">
        <f t="shared" si="119"/>
        <v>0</v>
      </c>
      <c r="T73" s="20">
        <f t="shared" si="119"/>
        <v>0</v>
      </c>
      <c r="U73" s="20">
        <f t="shared" si="119"/>
        <v>0</v>
      </c>
      <c r="V73" s="24">
        <f t="shared" ref="V73:AG73" si="120">$E73*V9</f>
        <v>0</v>
      </c>
      <c r="W73" s="23">
        <f t="shared" si="120"/>
        <v>0</v>
      </c>
      <c r="X73" s="23">
        <f t="shared" si="120"/>
        <v>0</v>
      </c>
      <c r="Y73" s="23">
        <f t="shared" si="120"/>
        <v>0</v>
      </c>
      <c r="Z73" s="23">
        <f t="shared" si="120"/>
        <v>0</v>
      </c>
      <c r="AA73" s="23">
        <f t="shared" si="120"/>
        <v>0</v>
      </c>
      <c r="AB73" s="23">
        <f t="shared" si="120"/>
        <v>0</v>
      </c>
      <c r="AC73" s="23">
        <f t="shared" si="120"/>
        <v>0</v>
      </c>
      <c r="AD73" s="23">
        <f t="shared" si="120"/>
        <v>0</v>
      </c>
      <c r="AE73" s="23">
        <f t="shared" si="120"/>
        <v>0</v>
      </c>
      <c r="AF73" s="23">
        <f t="shared" si="120"/>
        <v>0</v>
      </c>
      <c r="AG73" s="23">
        <f t="shared" si="120"/>
        <v>0</v>
      </c>
      <c r="AH73" s="112">
        <f t="shared" ref="AH73:AS73" si="121">$F73*AH9</f>
        <v>0</v>
      </c>
      <c r="AI73" s="113">
        <f t="shared" si="121"/>
        <v>0</v>
      </c>
      <c r="AJ73" s="113">
        <f t="shared" si="121"/>
        <v>0</v>
      </c>
      <c r="AK73" s="113">
        <f t="shared" si="121"/>
        <v>0</v>
      </c>
      <c r="AL73" s="113">
        <f t="shared" si="121"/>
        <v>0</v>
      </c>
      <c r="AM73" s="113">
        <f t="shared" si="121"/>
        <v>0</v>
      </c>
      <c r="AN73" s="113">
        <f t="shared" si="121"/>
        <v>0</v>
      </c>
      <c r="AO73" s="113">
        <f t="shared" si="121"/>
        <v>0</v>
      </c>
      <c r="AP73" s="113">
        <f t="shared" si="121"/>
        <v>0</v>
      </c>
      <c r="AQ73" s="113">
        <f t="shared" si="121"/>
        <v>0</v>
      </c>
      <c r="AR73" s="113">
        <f t="shared" si="121"/>
        <v>0</v>
      </c>
      <c r="AS73" s="113">
        <f t="shared" si="121"/>
        <v>0</v>
      </c>
      <c r="AT73" s="142">
        <f t="shared" ref="AT73:BE73" si="122">$F73*AT9</f>
        <v>0</v>
      </c>
      <c r="AU73" s="143">
        <f t="shared" si="122"/>
        <v>0</v>
      </c>
      <c r="AV73" s="143">
        <f t="shared" si="122"/>
        <v>0</v>
      </c>
      <c r="AW73" s="143">
        <f t="shared" si="122"/>
        <v>0</v>
      </c>
      <c r="AX73" s="143">
        <f t="shared" si="122"/>
        <v>0</v>
      </c>
      <c r="AY73" s="143">
        <f t="shared" si="122"/>
        <v>0</v>
      </c>
      <c r="AZ73" s="143">
        <f t="shared" si="122"/>
        <v>0</v>
      </c>
      <c r="BA73" s="143">
        <f t="shared" si="122"/>
        <v>0</v>
      </c>
      <c r="BB73" s="143">
        <f t="shared" si="122"/>
        <v>0</v>
      </c>
      <c r="BC73" s="143">
        <f t="shared" si="122"/>
        <v>0</v>
      </c>
      <c r="BD73" s="143">
        <f t="shared" si="122"/>
        <v>0</v>
      </c>
      <c r="BE73" s="143">
        <f t="shared" si="122"/>
        <v>0</v>
      </c>
      <c r="BF73" s="173">
        <f t="shared" ref="BF73:BQ73" si="123">$F73*BF9</f>
        <v>0</v>
      </c>
      <c r="BG73" s="174">
        <f t="shared" si="123"/>
        <v>0</v>
      </c>
      <c r="BH73" s="174">
        <f t="shared" si="123"/>
        <v>0</v>
      </c>
      <c r="BI73" s="174">
        <f t="shared" si="123"/>
        <v>0</v>
      </c>
      <c r="BJ73" s="174">
        <f t="shared" si="123"/>
        <v>0</v>
      </c>
      <c r="BK73" s="174">
        <f t="shared" si="123"/>
        <v>0</v>
      </c>
      <c r="BL73" s="174">
        <f t="shared" si="123"/>
        <v>0</v>
      </c>
      <c r="BM73" s="174">
        <f t="shared" si="123"/>
        <v>0</v>
      </c>
      <c r="BN73" s="174">
        <f t="shared" si="123"/>
        <v>0</v>
      </c>
      <c r="BO73" s="174">
        <f t="shared" si="123"/>
        <v>0</v>
      </c>
      <c r="BP73" s="174">
        <f t="shared" si="123"/>
        <v>0</v>
      </c>
      <c r="BQ73" s="174">
        <f t="shared" si="123"/>
        <v>0</v>
      </c>
      <c r="BR73" s="21">
        <f t="shared" ref="BR73:CC73" si="124">$F73*BR9</f>
        <v>0</v>
      </c>
      <c r="BS73" s="20">
        <f t="shared" si="124"/>
        <v>0</v>
      </c>
      <c r="BT73" s="20">
        <f t="shared" si="124"/>
        <v>0</v>
      </c>
      <c r="BU73" s="20">
        <f t="shared" si="124"/>
        <v>0</v>
      </c>
      <c r="BV73" s="20">
        <f t="shared" si="124"/>
        <v>0</v>
      </c>
      <c r="BW73" s="20">
        <f t="shared" si="124"/>
        <v>0</v>
      </c>
      <c r="BX73" s="20">
        <f t="shared" si="124"/>
        <v>0</v>
      </c>
      <c r="BY73" s="20">
        <f t="shared" si="124"/>
        <v>0</v>
      </c>
      <c r="BZ73" s="20">
        <f t="shared" si="124"/>
        <v>0</v>
      </c>
      <c r="CA73" s="20">
        <f t="shared" si="124"/>
        <v>0</v>
      </c>
      <c r="CB73" s="20">
        <f t="shared" si="124"/>
        <v>0</v>
      </c>
      <c r="CC73" s="20">
        <f t="shared" si="124"/>
        <v>0</v>
      </c>
      <c r="CE73" s="19">
        <f t="shared" si="101"/>
        <v>0</v>
      </c>
      <c r="CF73" s="22">
        <f t="shared" si="102"/>
        <v>0</v>
      </c>
      <c r="CG73" s="103">
        <f t="shared" si="103"/>
        <v>0</v>
      </c>
      <c r="CH73" s="133">
        <f t="shared" si="104"/>
        <v>0</v>
      </c>
      <c r="CI73" s="164">
        <f t="shared" si="105"/>
        <v>0</v>
      </c>
      <c r="CJ73" s="19">
        <f t="shared" si="106"/>
        <v>0</v>
      </c>
    </row>
    <row r="74" spans="1:88" s="4" customFormat="1">
      <c r="A74" s="17"/>
      <c r="B74" s="30" t="str">
        <f t="shared" si="93"/>
        <v>Additional Position</v>
      </c>
      <c r="C74" s="212" t="s">
        <v>2</v>
      </c>
      <c r="D74" s="211">
        <v>0</v>
      </c>
      <c r="E74" s="29">
        <f t="shared" si="94"/>
        <v>0</v>
      </c>
      <c r="F74" s="29">
        <f t="shared" si="94"/>
        <v>0</v>
      </c>
      <c r="G74" s="29">
        <f t="shared" si="94"/>
        <v>0</v>
      </c>
      <c r="H74" s="29">
        <f t="shared" si="94"/>
        <v>0</v>
      </c>
      <c r="I74" s="29">
        <f t="shared" si="94"/>
        <v>0</v>
      </c>
      <c r="J74" s="21">
        <f t="shared" ref="J74:U74" si="125">$D74*J10</f>
        <v>0</v>
      </c>
      <c r="K74" s="20">
        <f t="shared" si="125"/>
        <v>0</v>
      </c>
      <c r="L74" s="20">
        <f t="shared" si="125"/>
        <v>0</v>
      </c>
      <c r="M74" s="20">
        <f t="shared" si="125"/>
        <v>0</v>
      </c>
      <c r="N74" s="20">
        <f t="shared" si="125"/>
        <v>0</v>
      </c>
      <c r="O74" s="20">
        <f t="shared" si="125"/>
        <v>0</v>
      </c>
      <c r="P74" s="20">
        <f t="shared" si="125"/>
        <v>0</v>
      </c>
      <c r="Q74" s="20">
        <f t="shared" si="125"/>
        <v>0</v>
      </c>
      <c r="R74" s="20">
        <f t="shared" si="125"/>
        <v>0</v>
      </c>
      <c r="S74" s="20">
        <f t="shared" si="125"/>
        <v>0</v>
      </c>
      <c r="T74" s="20">
        <f t="shared" si="125"/>
        <v>0</v>
      </c>
      <c r="U74" s="20">
        <f t="shared" si="125"/>
        <v>0</v>
      </c>
      <c r="V74" s="24">
        <f t="shared" ref="V74:AG74" si="126">$E74*V10</f>
        <v>0</v>
      </c>
      <c r="W74" s="23">
        <f t="shared" si="126"/>
        <v>0</v>
      </c>
      <c r="X74" s="23">
        <f t="shared" si="126"/>
        <v>0</v>
      </c>
      <c r="Y74" s="23">
        <f t="shared" si="126"/>
        <v>0</v>
      </c>
      <c r="Z74" s="23">
        <f t="shared" si="126"/>
        <v>0</v>
      </c>
      <c r="AA74" s="23">
        <f t="shared" si="126"/>
        <v>0</v>
      </c>
      <c r="AB74" s="23">
        <f t="shared" si="126"/>
        <v>0</v>
      </c>
      <c r="AC74" s="23">
        <f t="shared" si="126"/>
        <v>0</v>
      </c>
      <c r="AD74" s="23">
        <f t="shared" si="126"/>
        <v>0</v>
      </c>
      <c r="AE74" s="23">
        <f t="shared" si="126"/>
        <v>0</v>
      </c>
      <c r="AF74" s="23">
        <f t="shared" si="126"/>
        <v>0</v>
      </c>
      <c r="AG74" s="23">
        <f t="shared" si="126"/>
        <v>0</v>
      </c>
      <c r="AH74" s="112">
        <f t="shared" ref="AH74:AS74" si="127">$F74*AH10</f>
        <v>0</v>
      </c>
      <c r="AI74" s="113">
        <f t="shared" si="127"/>
        <v>0</v>
      </c>
      <c r="AJ74" s="113">
        <f t="shared" si="127"/>
        <v>0</v>
      </c>
      <c r="AK74" s="113">
        <f t="shared" si="127"/>
        <v>0</v>
      </c>
      <c r="AL74" s="113">
        <f t="shared" si="127"/>
        <v>0</v>
      </c>
      <c r="AM74" s="113">
        <f t="shared" si="127"/>
        <v>0</v>
      </c>
      <c r="AN74" s="113">
        <f t="shared" si="127"/>
        <v>0</v>
      </c>
      <c r="AO74" s="113">
        <f t="shared" si="127"/>
        <v>0</v>
      </c>
      <c r="AP74" s="113">
        <f t="shared" si="127"/>
        <v>0</v>
      </c>
      <c r="AQ74" s="113">
        <f t="shared" si="127"/>
        <v>0</v>
      </c>
      <c r="AR74" s="113">
        <f t="shared" si="127"/>
        <v>0</v>
      </c>
      <c r="AS74" s="113">
        <f t="shared" si="127"/>
        <v>0</v>
      </c>
      <c r="AT74" s="142">
        <f t="shared" ref="AT74:BE74" si="128">$F74*AT10</f>
        <v>0</v>
      </c>
      <c r="AU74" s="143">
        <f t="shared" si="128"/>
        <v>0</v>
      </c>
      <c r="AV74" s="143">
        <f t="shared" si="128"/>
        <v>0</v>
      </c>
      <c r="AW74" s="143">
        <f t="shared" si="128"/>
        <v>0</v>
      </c>
      <c r="AX74" s="143">
        <f t="shared" si="128"/>
        <v>0</v>
      </c>
      <c r="AY74" s="143">
        <f t="shared" si="128"/>
        <v>0</v>
      </c>
      <c r="AZ74" s="143">
        <f t="shared" si="128"/>
        <v>0</v>
      </c>
      <c r="BA74" s="143">
        <f t="shared" si="128"/>
        <v>0</v>
      </c>
      <c r="BB74" s="143">
        <f t="shared" si="128"/>
        <v>0</v>
      </c>
      <c r="BC74" s="143">
        <f t="shared" si="128"/>
        <v>0</v>
      </c>
      <c r="BD74" s="143">
        <f t="shared" si="128"/>
        <v>0</v>
      </c>
      <c r="BE74" s="143">
        <f t="shared" si="128"/>
        <v>0</v>
      </c>
      <c r="BF74" s="173">
        <f t="shared" ref="BF74:BQ74" si="129">$F74*BF10</f>
        <v>0</v>
      </c>
      <c r="BG74" s="174">
        <f t="shared" si="129"/>
        <v>0</v>
      </c>
      <c r="BH74" s="174">
        <f t="shared" si="129"/>
        <v>0</v>
      </c>
      <c r="BI74" s="174">
        <f t="shared" si="129"/>
        <v>0</v>
      </c>
      <c r="BJ74" s="174">
        <f t="shared" si="129"/>
        <v>0</v>
      </c>
      <c r="BK74" s="174">
        <f t="shared" si="129"/>
        <v>0</v>
      </c>
      <c r="BL74" s="174">
        <f t="shared" si="129"/>
        <v>0</v>
      </c>
      <c r="BM74" s="174">
        <f t="shared" si="129"/>
        <v>0</v>
      </c>
      <c r="BN74" s="174">
        <f t="shared" si="129"/>
        <v>0</v>
      </c>
      <c r="BO74" s="174">
        <f t="shared" si="129"/>
        <v>0</v>
      </c>
      <c r="BP74" s="174">
        <f t="shared" si="129"/>
        <v>0</v>
      </c>
      <c r="BQ74" s="174">
        <f t="shared" si="129"/>
        <v>0</v>
      </c>
      <c r="BR74" s="21">
        <f t="shared" ref="BR74:CC74" si="130">$F74*BR10</f>
        <v>0</v>
      </c>
      <c r="BS74" s="20">
        <f t="shared" si="130"/>
        <v>0</v>
      </c>
      <c r="BT74" s="20">
        <f t="shared" si="130"/>
        <v>0</v>
      </c>
      <c r="BU74" s="20">
        <f t="shared" si="130"/>
        <v>0</v>
      </c>
      <c r="BV74" s="20">
        <f t="shared" si="130"/>
        <v>0</v>
      </c>
      <c r="BW74" s="20">
        <f t="shared" si="130"/>
        <v>0</v>
      </c>
      <c r="BX74" s="20">
        <f t="shared" si="130"/>
        <v>0</v>
      </c>
      <c r="BY74" s="20">
        <f t="shared" si="130"/>
        <v>0</v>
      </c>
      <c r="BZ74" s="20">
        <f t="shared" si="130"/>
        <v>0</v>
      </c>
      <c r="CA74" s="20">
        <f t="shared" si="130"/>
        <v>0</v>
      </c>
      <c r="CB74" s="20">
        <f t="shared" si="130"/>
        <v>0</v>
      </c>
      <c r="CC74" s="20">
        <f t="shared" si="130"/>
        <v>0</v>
      </c>
      <c r="CE74" s="19">
        <f t="shared" si="101"/>
        <v>0</v>
      </c>
      <c r="CF74" s="22">
        <f t="shared" si="102"/>
        <v>0</v>
      </c>
      <c r="CG74" s="103">
        <f t="shared" si="103"/>
        <v>0</v>
      </c>
      <c r="CH74" s="133">
        <f t="shared" si="104"/>
        <v>0</v>
      </c>
      <c r="CI74" s="164">
        <f t="shared" si="105"/>
        <v>0</v>
      </c>
      <c r="CJ74" s="19">
        <f t="shared" si="106"/>
        <v>0</v>
      </c>
    </row>
    <row r="75" spans="1:88" s="4" customFormat="1">
      <c r="A75" s="17"/>
      <c r="B75" s="30" t="str">
        <f t="shared" si="93"/>
        <v>Additional Position</v>
      </c>
      <c r="C75" s="212" t="s">
        <v>2</v>
      </c>
      <c r="D75" s="211">
        <v>0</v>
      </c>
      <c r="E75" s="29">
        <f t="shared" si="94"/>
        <v>0</v>
      </c>
      <c r="F75" s="29">
        <f t="shared" si="94"/>
        <v>0</v>
      </c>
      <c r="G75" s="29">
        <f t="shared" si="94"/>
        <v>0</v>
      </c>
      <c r="H75" s="29">
        <f t="shared" si="94"/>
        <v>0</v>
      </c>
      <c r="I75" s="29">
        <f t="shared" si="94"/>
        <v>0</v>
      </c>
      <c r="J75" s="21">
        <f t="shared" ref="J75:U75" si="131">$D75*J11</f>
        <v>0</v>
      </c>
      <c r="K75" s="20">
        <f t="shared" si="131"/>
        <v>0</v>
      </c>
      <c r="L75" s="20">
        <f t="shared" si="131"/>
        <v>0</v>
      </c>
      <c r="M75" s="20">
        <f t="shared" si="131"/>
        <v>0</v>
      </c>
      <c r="N75" s="20">
        <f t="shared" si="131"/>
        <v>0</v>
      </c>
      <c r="O75" s="20">
        <f t="shared" si="131"/>
        <v>0</v>
      </c>
      <c r="P75" s="20">
        <f t="shared" si="131"/>
        <v>0</v>
      </c>
      <c r="Q75" s="20">
        <f t="shared" si="131"/>
        <v>0</v>
      </c>
      <c r="R75" s="20">
        <f t="shared" si="131"/>
        <v>0</v>
      </c>
      <c r="S75" s="20">
        <f t="shared" si="131"/>
        <v>0</v>
      </c>
      <c r="T75" s="20">
        <f t="shared" si="131"/>
        <v>0</v>
      </c>
      <c r="U75" s="20">
        <f t="shared" si="131"/>
        <v>0</v>
      </c>
      <c r="V75" s="24">
        <f t="shared" ref="V75:AG75" si="132">$E75*V11</f>
        <v>0</v>
      </c>
      <c r="W75" s="23">
        <f t="shared" si="132"/>
        <v>0</v>
      </c>
      <c r="X75" s="23">
        <f t="shared" si="132"/>
        <v>0</v>
      </c>
      <c r="Y75" s="23">
        <f t="shared" si="132"/>
        <v>0</v>
      </c>
      <c r="Z75" s="23">
        <f t="shared" si="132"/>
        <v>0</v>
      </c>
      <c r="AA75" s="23">
        <f t="shared" si="132"/>
        <v>0</v>
      </c>
      <c r="AB75" s="23">
        <f t="shared" si="132"/>
        <v>0</v>
      </c>
      <c r="AC75" s="23">
        <f t="shared" si="132"/>
        <v>0</v>
      </c>
      <c r="AD75" s="23">
        <f t="shared" si="132"/>
        <v>0</v>
      </c>
      <c r="AE75" s="23">
        <f t="shared" si="132"/>
        <v>0</v>
      </c>
      <c r="AF75" s="23">
        <f t="shared" si="132"/>
        <v>0</v>
      </c>
      <c r="AG75" s="23">
        <f t="shared" si="132"/>
        <v>0</v>
      </c>
      <c r="AH75" s="112">
        <f t="shared" ref="AH75:AS75" si="133">$F75*AH11</f>
        <v>0</v>
      </c>
      <c r="AI75" s="113">
        <f t="shared" si="133"/>
        <v>0</v>
      </c>
      <c r="AJ75" s="113">
        <f t="shared" si="133"/>
        <v>0</v>
      </c>
      <c r="AK75" s="113">
        <f t="shared" si="133"/>
        <v>0</v>
      </c>
      <c r="AL75" s="113">
        <f t="shared" si="133"/>
        <v>0</v>
      </c>
      <c r="AM75" s="113">
        <f t="shared" si="133"/>
        <v>0</v>
      </c>
      <c r="AN75" s="113">
        <f t="shared" si="133"/>
        <v>0</v>
      </c>
      <c r="AO75" s="113">
        <f t="shared" si="133"/>
        <v>0</v>
      </c>
      <c r="AP75" s="113">
        <f t="shared" si="133"/>
        <v>0</v>
      </c>
      <c r="AQ75" s="113">
        <f t="shared" si="133"/>
        <v>0</v>
      </c>
      <c r="AR75" s="113">
        <f t="shared" si="133"/>
        <v>0</v>
      </c>
      <c r="AS75" s="113">
        <f t="shared" si="133"/>
        <v>0</v>
      </c>
      <c r="AT75" s="142">
        <f t="shared" ref="AT75:BE75" si="134">$F75*AT11</f>
        <v>0</v>
      </c>
      <c r="AU75" s="143">
        <f t="shared" si="134"/>
        <v>0</v>
      </c>
      <c r="AV75" s="143">
        <f t="shared" si="134"/>
        <v>0</v>
      </c>
      <c r="AW75" s="143">
        <f t="shared" si="134"/>
        <v>0</v>
      </c>
      <c r="AX75" s="143">
        <f t="shared" si="134"/>
        <v>0</v>
      </c>
      <c r="AY75" s="143">
        <f t="shared" si="134"/>
        <v>0</v>
      </c>
      <c r="AZ75" s="143">
        <f t="shared" si="134"/>
        <v>0</v>
      </c>
      <c r="BA75" s="143">
        <f t="shared" si="134"/>
        <v>0</v>
      </c>
      <c r="BB75" s="143">
        <f t="shared" si="134"/>
        <v>0</v>
      </c>
      <c r="BC75" s="143">
        <f t="shared" si="134"/>
        <v>0</v>
      </c>
      <c r="BD75" s="143">
        <f t="shared" si="134"/>
        <v>0</v>
      </c>
      <c r="BE75" s="143">
        <f t="shared" si="134"/>
        <v>0</v>
      </c>
      <c r="BF75" s="173">
        <f t="shared" ref="BF75:BQ75" si="135">$F75*BF11</f>
        <v>0</v>
      </c>
      <c r="BG75" s="174">
        <f t="shared" si="135"/>
        <v>0</v>
      </c>
      <c r="BH75" s="174">
        <f t="shared" si="135"/>
        <v>0</v>
      </c>
      <c r="BI75" s="174">
        <f t="shared" si="135"/>
        <v>0</v>
      </c>
      <c r="BJ75" s="174">
        <f t="shared" si="135"/>
        <v>0</v>
      </c>
      <c r="BK75" s="174">
        <f t="shared" si="135"/>
        <v>0</v>
      </c>
      <c r="BL75" s="174">
        <f t="shared" si="135"/>
        <v>0</v>
      </c>
      <c r="BM75" s="174">
        <f t="shared" si="135"/>
        <v>0</v>
      </c>
      <c r="BN75" s="174">
        <f t="shared" si="135"/>
        <v>0</v>
      </c>
      <c r="BO75" s="174">
        <f t="shared" si="135"/>
        <v>0</v>
      </c>
      <c r="BP75" s="174">
        <f t="shared" si="135"/>
        <v>0</v>
      </c>
      <c r="BQ75" s="174">
        <f t="shared" si="135"/>
        <v>0</v>
      </c>
      <c r="BR75" s="21">
        <f t="shared" ref="BR75:CC75" si="136">$F75*BR11</f>
        <v>0</v>
      </c>
      <c r="BS75" s="20">
        <f t="shared" si="136"/>
        <v>0</v>
      </c>
      <c r="BT75" s="20">
        <f t="shared" si="136"/>
        <v>0</v>
      </c>
      <c r="BU75" s="20">
        <f t="shared" si="136"/>
        <v>0</v>
      </c>
      <c r="BV75" s="20">
        <f t="shared" si="136"/>
        <v>0</v>
      </c>
      <c r="BW75" s="20">
        <f t="shared" si="136"/>
        <v>0</v>
      </c>
      <c r="BX75" s="20">
        <f t="shared" si="136"/>
        <v>0</v>
      </c>
      <c r="BY75" s="20">
        <f t="shared" si="136"/>
        <v>0</v>
      </c>
      <c r="BZ75" s="20">
        <f t="shared" si="136"/>
        <v>0</v>
      </c>
      <c r="CA75" s="20">
        <f t="shared" si="136"/>
        <v>0</v>
      </c>
      <c r="CB75" s="20">
        <f t="shared" si="136"/>
        <v>0</v>
      </c>
      <c r="CC75" s="20">
        <f t="shared" si="136"/>
        <v>0</v>
      </c>
      <c r="CE75" s="19">
        <f t="shared" si="101"/>
        <v>0</v>
      </c>
      <c r="CF75" s="22">
        <f t="shared" si="102"/>
        <v>0</v>
      </c>
      <c r="CG75" s="103">
        <f t="shared" si="103"/>
        <v>0</v>
      </c>
      <c r="CH75" s="133">
        <f t="shared" si="104"/>
        <v>0</v>
      </c>
      <c r="CI75" s="164">
        <f t="shared" si="105"/>
        <v>0</v>
      </c>
      <c r="CJ75" s="19">
        <f t="shared" si="106"/>
        <v>0</v>
      </c>
    </row>
    <row r="76" spans="1:88" s="4" customFormat="1">
      <c r="A76" s="17"/>
      <c r="B76" s="30" t="str">
        <f t="shared" si="93"/>
        <v>Additional Position</v>
      </c>
      <c r="C76" s="212" t="s">
        <v>2</v>
      </c>
      <c r="D76" s="211">
        <v>0</v>
      </c>
      <c r="E76" s="29">
        <f t="shared" si="94"/>
        <v>0</v>
      </c>
      <c r="F76" s="29">
        <f t="shared" si="94"/>
        <v>0</v>
      </c>
      <c r="G76" s="29">
        <f t="shared" si="94"/>
        <v>0</v>
      </c>
      <c r="H76" s="29">
        <f t="shared" si="94"/>
        <v>0</v>
      </c>
      <c r="I76" s="29">
        <f t="shared" si="94"/>
        <v>0</v>
      </c>
      <c r="J76" s="21">
        <f t="shared" ref="J76:U76" si="137">$D76*J12</f>
        <v>0</v>
      </c>
      <c r="K76" s="20">
        <f t="shared" si="137"/>
        <v>0</v>
      </c>
      <c r="L76" s="20">
        <f t="shared" si="137"/>
        <v>0</v>
      </c>
      <c r="M76" s="20">
        <f t="shared" si="137"/>
        <v>0</v>
      </c>
      <c r="N76" s="20">
        <f t="shared" si="137"/>
        <v>0</v>
      </c>
      <c r="O76" s="20">
        <f t="shared" si="137"/>
        <v>0</v>
      </c>
      <c r="P76" s="20">
        <f t="shared" si="137"/>
        <v>0</v>
      </c>
      <c r="Q76" s="20">
        <f t="shared" si="137"/>
        <v>0</v>
      </c>
      <c r="R76" s="20">
        <f t="shared" si="137"/>
        <v>0</v>
      </c>
      <c r="S76" s="20">
        <f t="shared" si="137"/>
        <v>0</v>
      </c>
      <c r="T76" s="20">
        <f t="shared" si="137"/>
        <v>0</v>
      </c>
      <c r="U76" s="20">
        <f t="shared" si="137"/>
        <v>0</v>
      </c>
      <c r="V76" s="24">
        <f t="shared" ref="V76:AG76" si="138">$E76*V12</f>
        <v>0</v>
      </c>
      <c r="W76" s="23">
        <f t="shared" si="138"/>
        <v>0</v>
      </c>
      <c r="X76" s="23">
        <f t="shared" si="138"/>
        <v>0</v>
      </c>
      <c r="Y76" s="23">
        <f t="shared" si="138"/>
        <v>0</v>
      </c>
      <c r="Z76" s="23">
        <f t="shared" si="138"/>
        <v>0</v>
      </c>
      <c r="AA76" s="23">
        <f t="shared" si="138"/>
        <v>0</v>
      </c>
      <c r="AB76" s="23">
        <f t="shared" si="138"/>
        <v>0</v>
      </c>
      <c r="AC76" s="23">
        <f t="shared" si="138"/>
        <v>0</v>
      </c>
      <c r="AD76" s="23">
        <f t="shared" si="138"/>
        <v>0</v>
      </c>
      <c r="AE76" s="23">
        <f t="shared" si="138"/>
        <v>0</v>
      </c>
      <c r="AF76" s="23">
        <f t="shared" si="138"/>
        <v>0</v>
      </c>
      <c r="AG76" s="23">
        <f t="shared" si="138"/>
        <v>0</v>
      </c>
      <c r="AH76" s="112">
        <f t="shared" ref="AH76:AS76" si="139">$F76*AH12</f>
        <v>0</v>
      </c>
      <c r="AI76" s="113">
        <f t="shared" si="139"/>
        <v>0</v>
      </c>
      <c r="AJ76" s="113">
        <f t="shared" si="139"/>
        <v>0</v>
      </c>
      <c r="AK76" s="113">
        <f t="shared" si="139"/>
        <v>0</v>
      </c>
      <c r="AL76" s="113">
        <f t="shared" si="139"/>
        <v>0</v>
      </c>
      <c r="AM76" s="113">
        <f t="shared" si="139"/>
        <v>0</v>
      </c>
      <c r="AN76" s="113">
        <f t="shared" si="139"/>
        <v>0</v>
      </c>
      <c r="AO76" s="113">
        <f t="shared" si="139"/>
        <v>0</v>
      </c>
      <c r="AP76" s="113">
        <f t="shared" si="139"/>
        <v>0</v>
      </c>
      <c r="AQ76" s="113">
        <f t="shared" si="139"/>
        <v>0</v>
      </c>
      <c r="AR76" s="113">
        <f t="shared" si="139"/>
        <v>0</v>
      </c>
      <c r="AS76" s="113">
        <f t="shared" si="139"/>
        <v>0</v>
      </c>
      <c r="AT76" s="142">
        <f t="shared" ref="AT76:BE76" si="140">$F76*AT12</f>
        <v>0</v>
      </c>
      <c r="AU76" s="143">
        <f t="shared" si="140"/>
        <v>0</v>
      </c>
      <c r="AV76" s="143">
        <f t="shared" si="140"/>
        <v>0</v>
      </c>
      <c r="AW76" s="143">
        <f t="shared" si="140"/>
        <v>0</v>
      </c>
      <c r="AX76" s="143">
        <f t="shared" si="140"/>
        <v>0</v>
      </c>
      <c r="AY76" s="143">
        <f t="shared" si="140"/>
        <v>0</v>
      </c>
      <c r="AZ76" s="143">
        <f t="shared" si="140"/>
        <v>0</v>
      </c>
      <c r="BA76" s="143">
        <f t="shared" si="140"/>
        <v>0</v>
      </c>
      <c r="BB76" s="143">
        <f t="shared" si="140"/>
        <v>0</v>
      </c>
      <c r="BC76" s="143">
        <f t="shared" si="140"/>
        <v>0</v>
      </c>
      <c r="BD76" s="143">
        <f t="shared" si="140"/>
        <v>0</v>
      </c>
      <c r="BE76" s="143">
        <f t="shared" si="140"/>
        <v>0</v>
      </c>
      <c r="BF76" s="173">
        <f t="shared" ref="BF76:BQ76" si="141">$F76*BF12</f>
        <v>0</v>
      </c>
      <c r="BG76" s="174">
        <f t="shared" si="141"/>
        <v>0</v>
      </c>
      <c r="BH76" s="174">
        <f t="shared" si="141"/>
        <v>0</v>
      </c>
      <c r="BI76" s="174">
        <f t="shared" si="141"/>
        <v>0</v>
      </c>
      <c r="BJ76" s="174">
        <f t="shared" si="141"/>
        <v>0</v>
      </c>
      <c r="BK76" s="174">
        <f t="shared" si="141"/>
        <v>0</v>
      </c>
      <c r="BL76" s="174">
        <f t="shared" si="141"/>
        <v>0</v>
      </c>
      <c r="BM76" s="174">
        <f t="shared" si="141"/>
        <v>0</v>
      </c>
      <c r="BN76" s="174">
        <f t="shared" si="141"/>
        <v>0</v>
      </c>
      <c r="BO76" s="174">
        <f t="shared" si="141"/>
        <v>0</v>
      </c>
      <c r="BP76" s="174">
        <f t="shared" si="141"/>
        <v>0</v>
      </c>
      <c r="BQ76" s="174">
        <f t="shared" si="141"/>
        <v>0</v>
      </c>
      <c r="BR76" s="21">
        <f t="shared" ref="BR76:CC76" si="142">$F76*BR12</f>
        <v>0</v>
      </c>
      <c r="BS76" s="20">
        <f t="shared" si="142"/>
        <v>0</v>
      </c>
      <c r="BT76" s="20">
        <f t="shared" si="142"/>
        <v>0</v>
      </c>
      <c r="BU76" s="20">
        <f t="shared" si="142"/>
        <v>0</v>
      </c>
      <c r="BV76" s="20">
        <f t="shared" si="142"/>
        <v>0</v>
      </c>
      <c r="BW76" s="20">
        <f t="shared" si="142"/>
        <v>0</v>
      </c>
      <c r="BX76" s="20">
        <f t="shared" si="142"/>
        <v>0</v>
      </c>
      <c r="BY76" s="20">
        <f t="shared" si="142"/>
        <v>0</v>
      </c>
      <c r="BZ76" s="20">
        <f t="shared" si="142"/>
        <v>0</v>
      </c>
      <c r="CA76" s="20">
        <f t="shared" si="142"/>
        <v>0</v>
      </c>
      <c r="CB76" s="20">
        <f t="shared" si="142"/>
        <v>0</v>
      </c>
      <c r="CC76" s="20">
        <f t="shared" si="142"/>
        <v>0</v>
      </c>
      <c r="CE76" s="19">
        <f t="shared" si="101"/>
        <v>0</v>
      </c>
      <c r="CF76" s="22">
        <f t="shared" si="102"/>
        <v>0</v>
      </c>
      <c r="CG76" s="103">
        <f t="shared" si="103"/>
        <v>0</v>
      </c>
      <c r="CH76" s="133">
        <f t="shared" si="104"/>
        <v>0</v>
      </c>
      <c r="CI76" s="164">
        <f t="shared" si="105"/>
        <v>0</v>
      </c>
      <c r="CJ76" s="19">
        <f t="shared" si="106"/>
        <v>0</v>
      </c>
    </row>
    <row r="77" spans="1:88" s="4" customFormat="1">
      <c r="A77" s="17"/>
      <c r="B77" s="38" t="s">
        <v>7</v>
      </c>
      <c r="C77" s="210"/>
      <c r="D77" s="14"/>
      <c r="E77" s="28"/>
      <c r="F77" s="28"/>
      <c r="G77" s="28"/>
      <c r="H77" s="28"/>
      <c r="I77" s="28"/>
      <c r="J77" s="10">
        <f t="shared" ref="J77:U77" si="143">SUM(J70:J76)</f>
        <v>0</v>
      </c>
      <c r="K77" s="9">
        <f t="shared" si="143"/>
        <v>0</v>
      </c>
      <c r="L77" s="9">
        <f t="shared" si="143"/>
        <v>0</v>
      </c>
      <c r="M77" s="9">
        <f t="shared" si="143"/>
        <v>0</v>
      </c>
      <c r="N77" s="9">
        <f t="shared" si="143"/>
        <v>0</v>
      </c>
      <c r="O77" s="9">
        <f t="shared" si="143"/>
        <v>0</v>
      </c>
      <c r="P77" s="9">
        <f t="shared" si="143"/>
        <v>0</v>
      </c>
      <c r="Q77" s="9">
        <f t="shared" si="143"/>
        <v>29166</v>
      </c>
      <c r="R77" s="9">
        <f t="shared" si="143"/>
        <v>29166</v>
      </c>
      <c r="S77" s="9">
        <f t="shared" si="143"/>
        <v>29166</v>
      </c>
      <c r="T77" s="9">
        <f t="shared" si="143"/>
        <v>29166</v>
      </c>
      <c r="U77" s="9">
        <f t="shared" si="143"/>
        <v>29166</v>
      </c>
      <c r="V77" s="13">
        <f t="shared" ref="V77:AG77" si="144">SUM(V70:V76)</f>
        <v>35999.64</v>
      </c>
      <c r="W77" s="12">
        <f t="shared" si="144"/>
        <v>35999.64</v>
      </c>
      <c r="X77" s="12">
        <f t="shared" si="144"/>
        <v>51749.280000000006</v>
      </c>
      <c r="Y77" s="12">
        <f t="shared" si="144"/>
        <v>51749.280000000006</v>
      </c>
      <c r="Z77" s="12">
        <f t="shared" si="144"/>
        <v>51749.280000000006</v>
      </c>
      <c r="AA77" s="12">
        <f t="shared" si="144"/>
        <v>51749.280000000006</v>
      </c>
      <c r="AB77" s="12">
        <f t="shared" si="144"/>
        <v>51749.280000000006</v>
      </c>
      <c r="AC77" s="12">
        <f t="shared" si="144"/>
        <v>51749.280000000006</v>
      </c>
      <c r="AD77" s="12">
        <f t="shared" si="144"/>
        <v>51749.280000000006</v>
      </c>
      <c r="AE77" s="12">
        <f t="shared" si="144"/>
        <v>51749.280000000006</v>
      </c>
      <c r="AF77" s="12">
        <f t="shared" si="144"/>
        <v>51749.280000000006</v>
      </c>
      <c r="AG77" s="12">
        <f t="shared" si="144"/>
        <v>51749.280000000006</v>
      </c>
      <c r="AH77" s="106">
        <f t="shared" ref="AH77:AS77" si="145">SUM(AH70:AH76)</f>
        <v>55889.222400000013</v>
      </c>
      <c r="AI77" s="107">
        <f t="shared" si="145"/>
        <v>55889.222400000013</v>
      </c>
      <c r="AJ77" s="107">
        <f t="shared" si="145"/>
        <v>89908.444800000012</v>
      </c>
      <c r="AK77" s="107">
        <f t="shared" si="145"/>
        <v>89908.444800000012</v>
      </c>
      <c r="AL77" s="107">
        <f t="shared" si="145"/>
        <v>89908.444800000012</v>
      </c>
      <c r="AM77" s="107">
        <f t="shared" si="145"/>
        <v>89908.444800000012</v>
      </c>
      <c r="AN77" s="107">
        <f t="shared" si="145"/>
        <v>89908.444800000012</v>
      </c>
      <c r="AO77" s="107">
        <f t="shared" si="145"/>
        <v>89908.444800000012</v>
      </c>
      <c r="AP77" s="107">
        <f t="shared" si="145"/>
        <v>89908.444800000012</v>
      </c>
      <c r="AQ77" s="107">
        <f t="shared" si="145"/>
        <v>89908.444800000012</v>
      </c>
      <c r="AR77" s="107">
        <f t="shared" si="145"/>
        <v>89908.444800000012</v>
      </c>
      <c r="AS77" s="107">
        <f t="shared" si="145"/>
        <v>89908.444800000012</v>
      </c>
      <c r="AT77" s="136">
        <f t="shared" ref="AT77:BE77" si="146">SUM(AT70:AT76)</f>
        <v>60749.611200000014</v>
      </c>
      <c r="AU77" s="137">
        <f t="shared" si="146"/>
        <v>60749.611200000014</v>
      </c>
      <c r="AV77" s="137">
        <f t="shared" si="146"/>
        <v>60749.611200000014</v>
      </c>
      <c r="AW77" s="137">
        <f t="shared" si="146"/>
        <v>60749.611200000014</v>
      </c>
      <c r="AX77" s="137">
        <f t="shared" si="146"/>
        <v>60749.611200000014</v>
      </c>
      <c r="AY77" s="137">
        <f t="shared" si="146"/>
        <v>60749.611200000014</v>
      </c>
      <c r="AZ77" s="137">
        <f t="shared" si="146"/>
        <v>60749.611200000014</v>
      </c>
      <c r="BA77" s="137">
        <f t="shared" si="146"/>
        <v>60749.611200000014</v>
      </c>
      <c r="BB77" s="137">
        <f t="shared" si="146"/>
        <v>60749.611200000014</v>
      </c>
      <c r="BC77" s="137">
        <f t="shared" si="146"/>
        <v>60749.611200000014</v>
      </c>
      <c r="BD77" s="137">
        <f t="shared" si="146"/>
        <v>60749.611200000014</v>
      </c>
      <c r="BE77" s="137">
        <f t="shared" si="146"/>
        <v>60749.611200000014</v>
      </c>
      <c r="BF77" s="167">
        <f t="shared" ref="BF77:BQ77" si="147">SUM(BF70:BF76)</f>
        <v>60749.611200000014</v>
      </c>
      <c r="BG77" s="168">
        <f t="shared" si="147"/>
        <v>60749.611200000014</v>
      </c>
      <c r="BH77" s="168">
        <f t="shared" si="147"/>
        <v>60749.611200000014</v>
      </c>
      <c r="BI77" s="168">
        <f t="shared" si="147"/>
        <v>60749.611200000014</v>
      </c>
      <c r="BJ77" s="168">
        <f t="shared" si="147"/>
        <v>60749.611200000014</v>
      </c>
      <c r="BK77" s="168">
        <f t="shared" si="147"/>
        <v>60749.611200000014</v>
      </c>
      <c r="BL77" s="168">
        <f t="shared" si="147"/>
        <v>60749.611200000014</v>
      </c>
      <c r="BM77" s="168">
        <f t="shared" si="147"/>
        <v>60749.611200000014</v>
      </c>
      <c r="BN77" s="168">
        <f t="shared" si="147"/>
        <v>60749.611200000014</v>
      </c>
      <c r="BO77" s="168">
        <f t="shared" si="147"/>
        <v>60749.611200000014</v>
      </c>
      <c r="BP77" s="168">
        <f t="shared" si="147"/>
        <v>60749.611200000014</v>
      </c>
      <c r="BQ77" s="168">
        <f t="shared" si="147"/>
        <v>60749.611200000014</v>
      </c>
      <c r="BR77" s="10">
        <f t="shared" ref="BR77:CC77" si="148">SUM(BR70:BR76)</f>
        <v>77759.222400000013</v>
      </c>
      <c r="BS77" s="9">
        <f t="shared" si="148"/>
        <v>77759.222400000013</v>
      </c>
      <c r="BT77" s="9">
        <f t="shared" si="148"/>
        <v>77759.222400000013</v>
      </c>
      <c r="BU77" s="9">
        <f t="shared" si="148"/>
        <v>77759.222400000013</v>
      </c>
      <c r="BV77" s="9">
        <f t="shared" si="148"/>
        <v>77759.222400000013</v>
      </c>
      <c r="BW77" s="9">
        <f t="shared" si="148"/>
        <v>77759.222400000013</v>
      </c>
      <c r="BX77" s="9">
        <f t="shared" si="148"/>
        <v>77759.222400000013</v>
      </c>
      <c r="BY77" s="9">
        <f t="shared" si="148"/>
        <v>77759.222400000013</v>
      </c>
      <c r="BZ77" s="9">
        <f t="shared" si="148"/>
        <v>77759.222400000013</v>
      </c>
      <c r="CA77" s="9">
        <f t="shared" si="148"/>
        <v>77759.222400000013</v>
      </c>
      <c r="CB77" s="9">
        <f t="shared" si="148"/>
        <v>77759.222400000013</v>
      </c>
      <c r="CC77" s="9">
        <f t="shared" si="148"/>
        <v>77759.222400000013</v>
      </c>
      <c r="CE77" s="8">
        <f t="shared" si="101"/>
        <v>145830</v>
      </c>
      <c r="CF77" s="11">
        <f t="shared" si="102"/>
        <v>589492.08000000019</v>
      </c>
      <c r="CG77" s="108">
        <f t="shared" si="103"/>
        <v>1010862.8928000004</v>
      </c>
      <c r="CH77" s="138">
        <f t="shared" si="104"/>
        <v>728995.3344000004</v>
      </c>
      <c r="CI77" s="169">
        <f t="shared" si="105"/>
        <v>728995.3344000004</v>
      </c>
      <c r="CJ77" s="8">
        <f t="shared" si="106"/>
        <v>933110.66879999998</v>
      </c>
    </row>
    <row r="78" spans="1:88" s="4" customFormat="1">
      <c r="A78" s="17"/>
      <c r="B78" s="37" t="s">
        <v>6</v>
      </c>
      <c r="C78" s="212"/>
      <c r="D78" s="25"/>
      <c r="E78" s="18"/>
      <c r="F78" s="18"/>
      <c r="G78" s="18"/>
      <c r="H78" s="18"/>
      <c r="I78" s="18"/>
      <c r="J78" s="33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6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99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28"/>
      <c r="AU78" s="129"/>
      <c r="AV78" s="129"/>
      <c r="AW78" s="129"/>
      <c r="AX78" s="129"/>
      <c r="AY78" s="129"/>
      <c r="AZ78" s="129"/>
      <c r="BA78" s="129"/>
      <c r="BB78" s="129"/>
      <c r="BC78" s="129"/>
      <c r="BD78" s="129"/>
      <c r="BE78" s="129"/>
      <c r="BF78" s="159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33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E78" s="31"/>
      <c r="CF78" s="34"/>
      <c r="CG78" s="101"/>
      <c r="CH78" s="130"/>
      <c r="CI78" s="161"/>
      <c r="CJ78" s="31"/>
    </row>
    <row r="79" spans="1:88" s="4" customFormat="1">
      <c r="A79" s="17"/>
      <c r="B79" s="30" t="str">
        <f t="shared" ref="B79:B87" si="149">B15</f>
        <v>Business Development</v>
      </c>
      <c r="C79" s="212" t="s">
        <v>2</v>
      </c>
      <c r="D79" s="211">
        <v>8333</v>
      </c>
      <c r="E79" s="29">
        <f t="shared" ref="E79:I87" si="150">(1+E$69)*D79</f>
        <v>8999.6400000000012</v>
      </c>
      <c r="F79" s="29">
        <f t="shared" si="150"/>
        <v>9719.6112000000012</v>
      </c>
      <c r="G79" s="29">
        <f t="shared" si="150"/>
        <v>10497.180096000002</v>
      </c>
      <c r="H79" s="29">
        <f t="shared" si="150"/>
        <v>11336.954503680003</v>
      </c>
      <c r="I79" s="29">
        <f t="shared" si="150"/>
        <v>12243.910863974404</v>
      </c>
      <c r="J79" s="21">
        <f t="shared" ref="J79:U79" si="151">$D79*J15</f>
        <v>0</v>
      </c>
      <c r="K79" s="20">
        <f t="shared" si="151"/>
        <v>0</v>
      </c>
      <c r="L79" s="20">
        <f t="shared" si="151"/>
        <v>0</v>
      </c>
      <c r="M79" s="20">
        <f t="shared" si="151"/>
        <v>0</v>
      </c>
      <c r="N79" s="20">
        <f t="shared" si="151"/>
        <v>0</v>
      </c>
      <c r="O79" s="20">
        <f t="shared" si="151"/>
        <v>0</v>
      </c>
      <c r="P79" s="20">
        <f t="shared" si="151"/>
        <v>0</v>
      </c>
      <c r="Q79" s="20">
        <f t="shared" si="151"/>
        <v>0</v>
      </c>
      <c r="R79" s="20">
        <f t="shared" si="151"/>
        <v>0</v>
      </c>
      <c r="S79" s="20">
        <f t="shared" si="151"/>
        <v>0</v>
      </c>
      <c r="T79" s="20">
        <f t="shared" si="151"/>
        <v>0</v>
      </c>
      <c r="U79" s="20">
        <f t="shared" si="151"/>
        <v>0</v>
      </c>
      <c r="V79" s="24">
        <f t="shared" ref="V79:AG79" si="152">$E79*V15</f>
        <v>0</v>
      </c>
      <c r="W79" s="23">
        <f t="shared" si="152"/>
        <v>0</v>
      </c>
      <c r="X79" s="23">
        <f t="shared" si="152"/>
        <v>8999.6400000000012</v>
      </c>
      <c r="Y79" s="23">
        <f t="shared" si="152"/>
        <v>8999.6400000000012</v>
      </c>
      <c r="Z79" s="23">
        <f t="shared" si="152"/>
        <v>8999.6400000000012</v>
      </c>
      <c r="AA79" s="23">
        <f t="shared" si="152"/>
        <v>8999.6400000000012</v>
      </c>
      <c r="AB79" s="23">
        <f t="shared" si="152"/>
        <v>8999.6400000000012</v>
      </c>
      <c r="AC79" s="23">
        <f t="shared" si="152"/>
        <v>8999.6400000000012</v>
      </c>
      <c r="AD79" s="23">
        <f t="shared" si="152"/>
        <v>17999.280000000002</v>
      </c>
      <c r="AE79" s="23">
        <f t="shared" si="152"/>
        <v>17999.280000000002</v>
      </c>
      <c r="AF79" s="23">
        <f t="shared" si="152"/>
        <v>17999.280000000002</v>
      </c>
      <c r="AG79" s="23">
        <f t="shared" si="152"/>
        <v>17999.280000000002</v>
      </c>
      <c r="AH79" s="112">
        <f t="shared" ref="AH79:AS79" si="153">$F79*AH15</f>
        <v>19439.222400000002</v>
      </c>
      <c r="AI79" s="113">
        <f t="shared" si="153"/>
        <v>19439.222400000002</v>
      </c>
      <c r="AJ79" s="113">
        <f t="shared" si="153"/>
        <v>19439.222400000002</v>
      </c>
      <c r="AK79" s="113">
        <f t="shared" si="153"/>
        <v>19439.222400000002</v>
      </c>
      <c r="AL79" s="113">
        <f t="shared" si="153"/>
        <v>19439.222400000002</v>
      </c>
      <c r="AM79" s="113">
        <f t="shared" si="153"/>
        <v>19439.222400000002</v>
      </c>
      <c r="AN79" s="113">
        <f t="shared" si="153"/>
        <v>19439.222400000002</v>
      </c>
      <c r="AO79" s="113">
        <f t="shared" si="153"/>
        <v>19439.222400000002</v>
      </c>
      <c r="AP79" s="113">
        <f t="shared" si="153"/>
        <v>19439.222400000002</v>
      </c>
      <c r="AQ79" s="113">
        <f t="shared" si="153"/>
        <v>19439.222400000002</v>
      </c>
      <c r="AR79" s="113">
        <f t="shared" si="153"/>
        <v>19439.222400000002</v>
      </c>
      <c r="AS79" s="113">
        <f t="shared" si="153"/>
        <v>19439.222400000002</v>
      </c>
      <c r="AT79" s="142">
        <f t="shared" ref="AT79:BE79" si="154">$F79*AT15</f>
        <v>19439.222400000002</v>
      </c>
      <c r="AU79" s="143">
        <f t="shared" si="154"/>
        <v>19439.222400000002</v>
      </c>
      <c r="AV79" s="143">
        <f t="shared" si="154"/>
        <v>19439.222400000002</v>
      </c>
      <c r="AW79" s="143">
        <f t="shared" si="154"/>
        <v>19439.222400000002</v>
      </c>
      <c r="AX79" s="143">
        <f t="shared" si="154"/>
        <v>19439.222400000002</v>
      </c>
      <c r="AY79" s="143">
        <f t="shared" si="154"/>
        <v>19439.222400000002</v>
      </c>
      <c r="AZ79" s="143">
        <f t="shared" si="154"/>
        <v>19439.222400000002</v>
      </c>
      <c r="BA79" s="143">
        <f t="shared" si="154"/>
        <v>19439.222400000002</v>
      </c>
      <c r="BB79" s="143">
        <f t="shared" si="154"/>
        <v>19439.222400000002</v>
      </c>
      <c r="BC79" s="143">
        <f t="shared" si="154"/>
        <v>19439.222400000002</v>
      </c>
      <c r="BD79" s="143">
        <f t="shared" si="154"/>
        <v>19439.222400000002</v>
      </c>
      <c r="BE79" s="143">
        <f t="shared" si="154"/>
        <v>19439.222400000002</v>
      </c>
      <c r="BF79" s="173">
        <f t="shared" ref="BF79:BQ79" si="155">$F79*BF15</f>
        <v>29158.833600000005</v>
      </c>
      <c r="BG79" s="174">
        <f t="shared" si="155"/>
        <v>29158.833600000005</v>
      </c>
      <c r="BH79" s="174">
        <f t="shared" si="155"/>
        <v>29158.833600000005</v>
      </c>
      <c r="BI79" s="174">
        <f t="shared" si="155"/>
        <v>29158.833600000005</v>
      </c>
      <c r="BJ79" s="174">
        <f t="shared" si="155"/>
        <v>29158.833600000005</v>
      </c>
      <c r="BK79" s="174">
        <f t="shared" si="155"/>
        <v>29158.833600000005</v>
      </c>
      <c r="BL79" s="174">
        <f t="shared" si="155"/>
        <v>29158.833600000005</v>
      </c>
      <c r="BM79" s="174">
        <f t="shared" si="155"/>
        <v>29158.833600000005</v>
      </c>
      <c r="BN79" s="174">
        <f t="shared" si="155"/>
        <v>29158.833600000005</v>
      </c>
      <c r="BO79" s="174">
        <f t="shared" si="155"/>
        <v>29158.833600000005</v>
      </c>
      <c r="BP79" s="174">
        <f t="shared" si="155"/>
        <v>29158.833600000005</v>
      </c>
      <c r="BQ79" s="174">
        <f t="shared" si="155"/>
        <v>29158.833600000005</v>
      </c>
      <c r="BR79" s="21">
        <f t="shared" ref="BR79:CC79" si="156">$F79*BR15</f>
        <v>29158.833600000005</v>
      </c>
      <c r="BS79" s="20">
        <f t="shared" si="156"/>
        <v>29158.833600000005</v>
      </c>
      <c r="BT79" s="20">
        <f t="shared" si="156"/>
        <v>29158.833600000005</v>
      </c>
      <c r="BU79" s="20">
        <f t="shared" si="156"/>
        <v>29158.833600000005</v>
      </c>
      <c r="BV79" s="20">
        <f t="shared" si="156"/>
        <v>29158.833600000005</v>
      </c>
      <c r="BW79" s="20">
        <f t="shared" si="156"/>
        <v>29158.833600000005</v>
      </c>
      <c r="BX79" s="20">
        <f t="shared" si="156"/>
        <v>29158.833600000005</v>
      </c>
      <c r="BY79" s="20">
        <f t="shared" si="156"/>
        <v>29158.833600000005</v>
      </c>
      <c r="BZ79" s="20">
        <f t="shared" si="156"/>
        <v>29158.833600000005</v>
      </c>
      <c r="CA79" s="20">
        <f t="shared" si="156"/>
        <v>29158.833600000005</v>
      </c>
      <c r="CB79" s="20">
        <f t="shared" si="156"/>
        <v>29158.833600000005</v>
      </c>
      <c r="CC79" s="20">
        <f t="shared" si="156"/>
        <v>29158.833600000005</v>
      </c>
      <c r="CE79" s="19">
        <f t="shared" ref="CE79:CE88" si="157">SUM(J79:U79)</f>
        <v>0</v>
      </c>
      <c r="CF79" s="22">
        <f t="shared" ref="CF79:CF88" si="158">SUM(V79:AG79)</f>
        <v>125994.96</v>
      </c>
      <c r="CG79" s="103">
        <f t="shared" ref="CG79:CG88" si="159">SUM(AH79:AS79)</f>
        <v>233270.66880000001</v>
      </c>
      <c r="CH79" s="133">
        <f t="shared" ref="CH79:CH88" si="160">SUM(AT79:BE79)</f>
        <v>233270.66880000001</v>
      </c>
      <c r="CI79" s="164">
        <f t="shared" ref="CI79:CI88" si="161">SUM(BF79:BQ79)</f>
        <v>349906.00320000009</v>
      </c>
      <c r="CJ79" s="19">
        <f t="shared" ref="CJ79:CJ88" si="162">SUM(BR79:CC79)</f>
        <v>349906.00320000009</v>
      </c>
    </row>
    <row r="80" spans="1:88" s="4" customFormat="1">
      <c r="A80" s="17"/>
      <c r="B80" s="30" t="str">
        <f t="shared" si="149"/>
        <v xml:space="preserve">Sales </v>
      </c>
      <c r="C80" s="212" t="s">
        <v>2</v>
      </c>
      <c r="D80" s="211">
        <v>5333</v>
      </c>
      <c r="E80" s="29">
        <f t="shared" si="150"/>
        <v>5759.64</v>
      </c>
      <c r="F80" s="29">
        <f t="shared" si="150"/>
        <v>6220.4112000000005</v>
      </c>
      <c r="G80" s="29">
        <f t="shared" si="150"/>
        <v>6718.0440960000005</v>
      </c>
      <c r="H80" s="29">
        <f t="shared" si="150"/>
        <v>7255.487623680001</v>
      </c>
      <c r="I80" s="29">
        <f t="shared" si="150"/>
        <v>7835.9266335744014</v>
      </c>
      <c r="J80" s="21">
        <f t="shared" ref="J80:U80" si="163">$D80*J16</f>
        <v>0</v>
      </c>
      <c r="K80" s="20">
        <f t="shared" si="163"/>
        <v>0</v>
      </c>
      <c r="L80" s="20">
        <f t="shared" si="163"/>
        <v>0</v>
      </c>
      <c r="M80" s="20">
        <f t="shared" si="163"/>
        <v>0</v>
      </c>
      <c r="N80" s="20">
        <f t="shared" si="163"/>
        <v>0</v>
      </c>
      <c r="O80" s="20">
        <f t="shared" si="163"/>
        <v>0</v>
      </c>
      <c r="P80" s="20">
        <f t="shared" si="163"/>
        <v>0</v>
      </c>
      <c r="Q80" s="20">
        <f t="shared" si="163"/>
        <v>0</v>
      </c>
      <c r="R80" s="20">
        <f t="shared" si="163"/>
        <v>0</v>
      </c>
      <c r="S80" s="20">
        <f t="shared" si="163"/>
        <v>0</v>
      </c>
      <c r="T80" s="20">
        <f t="shared" si="163"/>
        <v>0</v>
      </c>
      <c r="U80" s="20">
        <f t="shared" si="163"/>
        <v>0</v>
      </c>
      <c r="V80" s="24">
        <f t="shared" ref="V80:AG80" si="164">$E80*V16</f>
        <v>5759.64</v>
      </c>
      <c r="W80" s="23">
        <f t="shared" si="164"/>
        <v>5759.64</v>
      </c>
      <c r="X80" s="23">
        <f t="shared" si="164"/>
        <v>5759.64</v>
      </c>
      <c r="Y80" s="23">
        <f t="shared" si="164"/>
        <v>5759.64</v>
      </c>
      <c r="Z80" s="23">
        <f t="shared" si="164"/>
        <v>5759.64</v>
      </c>
      <c r="AA80" s="23">
        <f t="shared" si="164"/>
        <v>5759.64</v>
      </c>
      <c r="AB80" s="23">
        <f t="shared" si="164"/>
        <v>5759.64</v>
      </c>
      <c r="AC80" s="23">
        <f t="shared" si="164"/>
        <v>5759.64</v>
      </c>
      <c r="AD80" s="23">
        <f t="shared" si="164"/>
        <v>5759.64</v>
      </c>
      <c r="AE80" s="23">
        <f t="shared" si="164"/>
        <v>5759.64</v>
      </c>
      <c r="AF80" s="23">
        <f t="shared" si="164"/>
        <v>5759.64</v>
      </c>
      <c r="AG80" s="23">
        <f t="shared" si="164"/>
        <v>5759.64</v>
      </c>
      <c r="AH80" s="112">
        <f t="shared" ref="AH80:AS80" si="165">$F80*AH16</f>
        <v>6220.4112000000005</v>
      </c>
      <c r="AI80" s="113">
        <f t="shared" si="165"/>
        <v>6220.4112000000005</v>
      </c>
      <c r="AJ80" s="113">
        <f t="shared" si="165"/>
        <v>6220.4112000000005</v>
      </c>
      <c r="AK80" s="113">
        <f t="shared" si="165"/>
        <v>6220.4112000000005</v>
      </c>
      <c r="AL80" s="113">
        <f t="shared" si="165"/>
        <v>6220.4112000000005</v>
      </c>
      <c r="AM80" s="113">
        <f t="shared" si="165"/>
        <v>6220.4112000000005</v>
      </c>
      <c r="AN80" s="113">
        <f t="shared" si="165"/>
        <v>6220.4112000000005</v>
      </c>
      <c r="AO80" s="113">
        <f t="shared" si="165"/>
        <v>6220.4112000000005</v>
      </c>
      <c r="AP80" s="113">
        <f t="shared" si="165"/>
        <v>6220.4112000000005</v>
      </c>
      <c r="AQ80" s="113">
        <f t="shared" si="165"/>
        <v>6220.4112000000005</v>
      </c>
      <c r="AR80" s="113">
        <f t="shared" si="165"/>
        <v>6220.4112000000005</v>
      </c>
      <c r="AS80" s="113">
        <f t="shared" si="165"/>
        <v>6220.4112000000005</v>
      </c>
      <c r="AT80" s="142">
        <f t="shared" ref="AT80:BE80" si="166">$F80*AT16</f>
        <v>12440.822400000001</v>
      </c>
      <c r="AU80" s="143">
        <f t="shared" si="166"/>
        <v>12440.822400000001</v>
      </c>
      <c r="AV80" s="143">
        <f t="shared" si="166"/>
        <v>12440.822400000001</v>
      </c>
      <c r="AW80" s="143">
        <f t="shared" si="166"/>
        <v>12440.822400000001</v>
      </c>
      <c r="AX80" s="143">
        <f t="shared" si="166"/>
        <v>12440.822400000001</v>
      </c>
      <c r="AY80" s="143">
        <f t="shared" si="166"/>
        <v>12440.822400000001</v>
      </c>
      <c r="AZ80" s="143">
        <f t="shared" si="166"/>
        <v>12440.822400000001</v>
      </c>
      <c r="BA80" s="143">
        <f t="shared" si="166"/>
        <v>12440.822400000001</v>
      </c>
      <c r="BB80" s="143">
        <f t="shared" si="166"/>
        <v>12440.822400000001</v>
      </c>
      <c r="BC80" s="143">
        <f t="shared" si="166"/>
        <v>12440.822400000001</v>
      </c>
      <c r="BD80" s="143">
        <f t="shared" si="166"/>
        <v>12440.822400000001</v>
      </c>
      <c r="BE80" s="143">
        <f t="shared" si="166"/>
        <v>12440.822400000001</v>
      </c>
      <c r="BF80" s="173">
        <f t="shared" ref="BF80:BQ80" si="167">$F80*BF16</f>
        <v>18661.2336</v>
      </c>
      <c r="BG80" s="174">
        <f t="shared" si="167"/>
        <v>18661.2336</v>
      </c>
      <c r="BH80" s="174">
        <f t="shared" si="167"/>
        <v>18661.2336</v>
      </c>
      <c r="BI80" s="174">
        <f t="shared" si="167"/>
        <v>18661.2336</v>
      </c>
      <c r="BJ80" s="174">
        <f t="shared" si="167"/>
        <v>18661.2336</v>
      </c>
      <c r="BK80" s="174">
        <f t="shared" si="167"/>
        <v>18661.2336</v>
      </c>
      <c r="BL80" s="174">
        <f t="shared" si="167"/>
        <v>18661.2336</v>
      </c>
      <c r="BM80" s="174">
        <f t="shared" si="167"/>
        <v>18661.2336</v>
      </c>
      <c r="BN80" s="174">
        <f t="shared" si="167"/>
        <v>18661.2336</v>
      </c>
      <c r="BO80" s="174">
        <f t="shared" si="167"/>
        <v>18661.2336</v>
      </c>
      <c r="BP80" s="174">
        <f t="shared" si="167"/>
        <v>18661.2336</v>
      </c>
      <c r="BQ80" s="174">
        <f t="shared" si="167"/>
        <v>18661.2336</v>
      </c>
      <c r="BR80" s="21">
        <f t="shared" ref="BR80:CC80" si="168">$F80*BR16</f>
        <v>24881.644800000002</v>
      </c>
      <c r="BS80" s="20">
        <f t="shared" si="168"/>
        <v>24881.644800000002</v>
      </c>
      <c r="BT80" s="20">
        <f t="shared" si="168"/>
        <v>24881.644800000002</v>
      </c>
      <c r="BU80" s="20">
        <f t="shared" si="168"/>
        <v>24881.644800000002</v>
      </c>
      <c r="BV80" s="20">
        <f t="shared" si="168"/>
        <v>24881.644800000002</v>
      </c>
      <c r="BW80" s="20">
        <f t="shared" si="168"/>
        <v>24881.644800000002</v>
      </c>
      <c r="BX80" s="20">
        <f t="shared" si="168"/>
        <v>24881.644800000002</v>
      </c>
      <c r="BY80" s="20">
        <f t="shared" si="168"/>
        <v>24881.644800000002</v>
      </c>
      <c r="BZ80" s="20">
        <f t="shared" si="168"/>
        <v>24881.644800000002</v>
      </c>
      <c r="CA80" s="20">
        <f t="shared" si="168"/>
        <v>24881.644800000002</v>
      </c>
      <c r="CB80" s="20">
        <f t="shared" si="168"/>
        <v>24881.644800000002</v>
      </c>
      <c r="CC80" s="20">
        <f t="shared" si="168"/>
        <v>24881.644800000002</v>
      </c>
      <c r="CE80" s="19">
        <f t="shared" si="157"/>
        <v>0</v>
      </c>
      <c r="CF80" s="22">
        <f t="shared" si="158"/>
        <v>69115.680000000008</v>
      </c>
      <c r="CG80" s="103">
        <f t="shared" si="159"/>
        <v>74644.934400000013</v>
      </c>
      <c r="CH80" s="133">
        <f t="shared" si="160"/>
        <v>149289.86880000003</v>
      </c>
      <c r="CI80" s="164">
        <f t="shared" si="161"/>
        <v>223934.80320000005</v>
      </c>
      <c r="CJ80" s="19">
        <f t="shared" si="162"/>
        <v>298579.73760000005</v>
      </c>
    </row>
    <row r="81" spans="1:88" s="4" customFormat="1">
      <c r="A81" s="17"/>
      <c r="B81" s="30" t="str">
        <f t="shared" si="149"/>
        <v>Marketing</v>
      </c>
      <c r="C81" s="212" t="s">
        <v>2</v>
      </c>
      <c r="D81" s="211">
        <v>4000</v>
      </c>
      <c r="E81" s="29">
        <f t="shared" si="150"/>
        <v>4320</v>
      </c>
      <c r="F81" s="29">
        <f t="shared" si="150"/>
        <v>4665.6000000000004</v>
      </c>
      <c r="G81" s="29">
        <f t="shared" si="150"/>
        <v>5038.8480000000009</v>
      </c>
      <c r="H81" s="29">
        <f t="shared" si="150"/>
        <v>5441.9558400000014</v>
      </c>
      <c r="I81" s="29">
        <f t="shared" si="150"/>
        <v>5877.3123072000017</v>
      </c>
      <c r="J81" s="21">
        <f t="shared" ref="J81:U81" si="169">$D81*J17</f>
        <v>0</v>
      </c>
      <c r="K81" s="20">
        <f t="shared" si="169"/>
        <v>0</v>
      </c>
      <c r="L81" s="20">
        <f t="shared" si="169"/>
        <v>0</v>
      </c>
      <c r="M81" s="20">
        <f t="shared" si="169"/>
        <v>0</v>
      </c>
      <c r="N81" s="20">
        <f t="shared" si="169"/>
        <v>0</v>
      </c>
      <c r="O81" s="20">
        <f t="shared" si="169"/>
        <v>0</v>
      </c>
      <c r="P81" s="20">
        <f t="shared" si="169"/>
        <v>0</v>
      </c>
      <c r="Q81" s="20">
        <f t="shared" si="169"/>
        <v>0</v>
      </c>
      <c r="R81" s="20">
        <f t="shared" si="169"/>
        <v>0</v>
      </c>
      <c r="S81" s="20">
        <f t="shared" si="169"/>
        <v>0</v>
      </c>
      <c r="T81" s="20">
        <f t="shared" si="169"/>
        <v>0</v>
      </c>
      <c r="U81" s="20">
        <f t="shared" si="169"/>
        <v>0</v>
      </c>
      <c r="V81" s="24">
        <f t="shared" ref="V81:AG81" si="170">$E81*V17</f>
        <v>0</v>
      </c>
      <c r="W81" s="23">
        <f t="shared" si="170"/>
        <v>0</v>
      </c>
      <c r="X81" s="23">
        <f t="shared" si="170"/>
        <v>0</v>
      </c>
      <c r="Y81" s="23">
        <f t="shared" si="170"/>
        <v>0</v>
      </c>
      <c r="Z81" s="23">
        <f t="shared" si="170"/>
        <v>0</v>
      </c>
      <c r="AA81" s="23">
        <f t="shared" si="170"/>
        <v>0</v>
      </c>
      <c r="AB81" s="23">
        <f t="shared" si="170"/>
        <v>0</v>
      </c>
      <c r="AC81" s="23">
        <f t="shared" si="170"/>
        <v>4320</v>
      </c>
      <c r="AD81" s="23">
        <f t="shared" si="170"/>
        <v>4320</v>
      </c>
      <c r="AE81" s="23">
        <f t="shared" si="170"/>
        <v>4320</v>
      </c>
      <c r="AF81" s="23">
        <f t="shared" si="170"/>
        <v>4320</v>
      </c>
      <c r="AG81" s="23">
        <f t="shared" si="170"/>
        <v>4320</v>
      </c>
      <c r="AH81" s="112">
        <f t="shared" ref="AH81:AS81" si="171">$F81*AH17</f>
        <v>4665.6000000000004</v>
      </c>
      <c r="AI81" s="113">
        <f t="shared" si="171"/>
        <v>4665.6000000000004</v>
      </c>
      <c r="AJ81" s="113">
        <f t="shared" si="171"/>
        <v>4665.6000000000004</v>
      </c>
      <c r="AK81" s="113">
        <f t="shared" si="171"/>
        <v>4665.6000000000004</v>
      </c>
      <c r="AL81" s="113">
        <f t="shared" si="171"/>
        <v>4665.6000000000004</v>
      </c>
      <c r="AM81" s="113">
        <f t="shared" si="171"/>
        <v>4665.6000000000004</v>
      </c>
      <c r="AN81" s="113">
        <f t="shared" si="171"/>
        <v>4665.6000000000004</v>
      </c>
      <c r="AO81" s="113">
        <f t="shared" si="171"/>
        <v>4665.6000000000004</v>
      </c>
      <c r="AP81" s="113">
        <f t="shared" si="171"/>
        <v>4665.6000000000004</v>
      </c>
      <c r="AQ81" s="113">
        <f t="shared" si="171"/>
        <v>9331.2000000000007</v>
      </c>
      <c r="AR81" s="113">
        <f t="shared" si="171"/>
        <v>9331.2000000000007</v>
      </c>
      <c r="AS81" s="113">
        <f t="shared" si="171"/>
        <v>9331.2000000000007</v>
      </c>
      <c r="AT81" s="142">
        <f t="shared" ref="AT81:BE81" si="172">$F81*AT17</f>
        <v>9331.2000000000007</v>
      </c>
      <c r="AU81" s="143">
        <f t="shared" si="172"/>
        <v>9331.2000000000007</v>
      </c>
      <c r="AV81" s="143">
        <f t="shared" si="172"/>
        <v>9331.2000000000007</v>
      </c>
      <c r="AW81" s="143">
        <f t="shared" si="172"/>
        <v>9331.2000000000007</v>
      </c>
      <c r="AX81" s="143">
        <f t="shared" si="172"/>
        <v>9331.2000000000007</v>
      </c>
      <c r="AY81" s="143">
        <f t="shared" si="172"/>
        <v>9331.2000000000007</v>
      </c>
      <c r="AZ81" s="143">
        <f t="shared" si="172"/>
        <v>9331.2000000000007</v>
      </c>
      <c r="BA81" s="143">
        <f t="shared" si="172"/>
        <v>9331.2000000000007</v>
      </c>
      <c r="BB81" s="143">
        <f t="shared" si="172"/>
        <v>9331.2000000000007</v>
      </c>
      <c r="BC81" s="143">
        <f t="shared" si="172"/>
        <v>9331.2000000000007</v>
      </c>
      <c r="BD81" s="143">
        <f t="shared" si="172"/>
        <v>9331.2000000000007</v>
      </c>
      <c r="BE81" s="143">
        <f t="shared" si="172"/>
        <v>9331.2000000000007</v>
      </c>
      <c r="BF81" s="173">
        <f t="shared" ref="BF81:BQ81" si="173">$F81*BF17</f>
        <v>13996.800000000001</v>
      </c>
      <c r="BG81" s="174">
        <f t="shared" si="173"/>
        <v>13996.800000000001</v>
      </c>
      <c r="BH81" s="174">
        <f t="shared" si="173"/>
        <v>13996.800000000001</v>
      </c>
      <c r="BI81" s="174">
        <f t="shared" si="173"/>
        <v>13996.800000000001</v>
      </c>
      <c r="BJ81" s="174">
        <f t="shared" si="173"/>
        <v>13996.800000000001</v>
      </c>
      <c r="BK81" s="174">
        <f t="shared" si="173"/>
        <v>13996.800000000001</v>
      </c>
      <c r="BL81" s="174">
        <f t="shared" si="173"/>
        <v>13996.800000000001</v>
      </c>
      <c r="BM81" s="174">
        <f t="shared" si="173"/>
        <v>13996.800000000001</v>
      </c>
      <c r="BN81" s="174">
        <f t="shared" si="173"/>
        <v>13996.800000000001</v>
      </c>
      <c r="BO81" s="174">
        <f t="shared" si="173"/>
        <v>13996.800000000001</v>
      </c>
      <c r="BP81" s="174">
        <f t="shared" si="173"/>
        <v>13996.800000000001</v>
      </c>
      <c r="BQ81" s="174">
        <f t="shared" si="173"/>
        <v>13996.800000000001</v>
      </c>
      <c r="BR81" s="21">
        <f t="shared" ref="BR81:CC81" si="174">$F81*BR17</f>
        <v>13996.800000000001</v>
      </c>
      <c r="BS81" s="20">
        <f t="shared" si="174"/>
        <v>13996.800000000001</v>
      </c>
      <c r="BT81" s="20">
        <f t="shared" si="174"/>
        <v>13996.800000000001</v>
      </c>
      <c r="BU81" s="20">
        <f t="shared" si="174"/>
        <v>13996.800000000001</v>
      </c>
      <c r="BV81" s="20">
        <f t="shared" si="174"/>
        <v>13996.800000000001</v>
      </c>
      <c r="BW81" s="20">
        <f t="shared" si="174"/>
        <v>13996.800000000001</v>
      </c>
      <c r="BX81" s="20">
        <f t="shared" si="174"/>
        <v>13996.800000000001</v>
      </c>
      <c r="BY81" s="20">
        <f t="shared" si="174"/>
        <v>13996.800000000001</v>
      </c>
      <c r="BZ81" s="20">
        <f t="shared" si="174"/>
        <v>13996.800000000001</v>
      </c>
      <c r="CA81" s="20">
        <f t="shared" si="174"/>
        <v>13996.800000000001</v>
      </c>
      <c r="CB81" s="20">
        <f t="shared" si="174"/>
        <v>13996.800000000001</v>
      </c>
      <c r="CC81" s="20">
        <f t="shared" si="174"/>
        <v>13996.800000000001</v>
      </c>
      <c r="CE81" s="19">
        <f t="shared" si="157"/>
        <v>0</v>
      </c>
      <c r="CF81" s="22">
        <f t="shared" si="158"/>
        <v>21600</v>
      </c>
      <c r="CG81" s="103">
        <f t="shared" si="159"/>
        <v>69983.999999999985</v>
      </c>
      <c r="CH81" s="133">
        <f t="shared" si="160"/>
        <v>111974.39999999998</v>
      </c>
      <c r="CI81" s="164">
        <f t="shared" si="161"/>
        <v>167961.59999999998</v>
      </c>
      <c r="CJ81" s="19">
        <f t="shared" si="162"/>
        <v>167961.59999999998</v>
      </c>
    </row>
    <row r="82" spans="1:88" s="4" customFormat="1">
      <c r="A82" s="17"/>
      <c r="B82" s="30" t="str">
        <f t="shared" si="149"/>
        <v>Additional Position</v>
      </c>
      <c r="C82" s="212" t="s">
        <v>2</v>
      </c>
      <c r="D82" s="211">
        <v>0</v>
      </c>
      <c r="E82" s="29">
        <f t="shared" si="150"/>
        <v>0</v>
      </c>
      <c r="F82" s="29">
        <f t="shared" si="150"/>
        <v>0</v>
      </c>
      <c r="G82" s="29">
        <f t="shared" si="150"/>
        <v>0</v>
      </c>
      <c r="H82" s="29">
        <f t="shared" si="150"/>
        <v>0</v>
      </c>
      <c r="I82" s="29">
        <f t="shared" si="150"/>
        <v>0</v>
      </c>
      <c r="J82" s="21">
        <f t="shared" ref="J82:U82" si="175">$D82*J18</f>
        <v>0</v>
      </c>
      <c r="K82" s="20">
        <f t="shared" si="175"/>
        <v>0</v>
      </c>
      <c r="L82" s="20">
        <f t="shared" si="175"/>
        <v>0</v>
      </c>
      <c r="M82" s="20">
        <f t="shared" si="175"/>
        <v>0</v>
      </c>
      <c r="N82" s="20">
        <f t="shared" si="175"/>
        <v>0</v>
      </c>
      <c r="O82" s="20">
        <f t="shared" si="175"/>
        <v>0</v>
      </c>
      <c r="P82" s="20">
        <f t="shared" si="175"/>
        <v>0</v>
      </c>
      <c r="Q82" s="20">
        <f t="shared" si="175"/>
        <v>0</v>
      </c>
      <c r="R82" s="20">
        <f t="shared" si="175"/>
        <v>0</v>
      </c>
      <c r="S82" s="20">
        <f t="shared" si="175"/>
        <v>0</v>
      </c>
      <c r="T82" s="20">
        <f t="shared" si="175"/>
        <v>0</v>
      </c>
      <c r="U82" s="20">
        <f t="shared" si="175"/>
        <v>0</v>
      </c>
      <c r="V82" s="24">
        <f t="shared" ref="V82:AG82" si="176">$E82*V18</f>
        <v>0</v>
      </c>
      <c r="W82" s="23">
        <f t="shared" si="176"/>
        <v>0</v>
      </c>
      <c r="X82" s="23">
        <f t="shared" si="176"/>
        <v>0</v>
      </c>
      <c r="Y82" s="23">
        <f t="shared" si="176"/>
        <v>0</v>
      </c>
      <c r="Z82" s="23">
        <f t="shared" si="176"/>
        <v>0</v>
      </c>
      <c r="AA82" s="23">
        <f t="shared" si="176"/>
        <v>0</v>
      </c>
      <c r="AB82" s="23">
        <f t="shared" si="176"/>
        <v>0</v>
      </c>
      <c r="AC82" s="23">
        <f t="shared" si="176"/>
        <v>0</v>
      </c>
      <c r="AD82" s="23">
        <f t="shared" si="176"/>
        <v>0</v>
      </c>
      <c r="AE82" s="23">
        <f t="shared" si="176"/>
        <v>0</v>
      </c>
      <c r="AF82" s="23">
        <f t="shared" si="176"/>
        <v>0</v>
      </c>
      <c r="AG82" s="23">
        <f t="shared" si="176"/>
        <v>0</v>
      </c>
      <c r="AH82" s="112">
        <f t="shared" ref="AH82:AS82" si="177">$F82*AH18</f>
        <v>0</v>
      </c>
      <c r="AI82" s="113">
        <f t="shared" si="177"/>
        <v>0</v>
      </c>
      <c r="AJ82" s="113">
        <f t="shared" si="177"/>
        <v>0</v>
      </c>
      <c r="AK82" s="113">
        <f t="shared" si="177"/>
        <v>0</v>
      </c>
      <c r="AL82" s="113">
        <f t="shared" si="177"/>
        <v>0</v>
      </c>
      <c r="AM82" s="113">
        <f t="shared" si="177"/>
        <v>0</v>
      </c>
      <c r="AN82" s="113">
        <f t="shared" si="177"/>
        <v>0</v>
      </c>
      <c r="AO82" s="113">
        <f t="shared" si="177"/>
        <v>0</v>
      </c>
      <c r="AP82" s="113">
        <f t="shared" si="177"/>
        <v>0</v>
      </c>
      <c r="AQ82" s="113">
        <f t="shared" si="177"/>
        <v>0</v>
      </c>
      <c r="AR82" s="113">
        <f t="shared" si="177"/>
        <v>0</v>
      </c>
      <c r="AS82" s="113">
        <f t="shared" si="177"/>
        <v>0</v>
      </c>
      <c r="AT82" s="142">
        <f t="shared" ref="AT82:BE82" si="178">$F82*AT18</f>
        <v>0</v>
      </c>
      <c r="AU82" s="143">
        <f t="shared" si="178"/>
        <v>0</v>
      </c>
      <c r="AV82" s="143">
        <f t="shared" si="178"/>
        <v>0</v>
      </c>
      <c r="AW82" s="143">
        <f t="shared" si="178"/>
        <v>0</v>
      </c>
      <c r="AX82" s="143">
        <f t="shared" si="178"/>
        <v>0</v>
      </c>
      <c r="AY82" s="143">
        <f t="shared" si="178"/>
        <v>0</v>
      </c>
      <c r="AZ82" s="143">
        <f t="shared" si="178"/>
        <v>0</v>
      </c>
      <c r="BA82" s="143">
        <f t="shared" si="178"/>
        <v>0</v>
      </c>
      <c r="BB82" s="143">
        <f t="shared" si="178"/>
        <v>0</v>
      </c>
      <c r="BC82" s="143">
        <f t="shared" si="178"/>
        <v>0</v>
      </c>
      <c r="BD82" s="143">
        <f t="shared" si="178"/>
        <v>0</v>
      </c>
      <c r="BE82" s="143">
        <f t="shared" si="178"/>
        <v>0</v>
      </c>
      <c r="BF82" s="173">
        <f t="shared" ref="BF82:BQ82" si="179">$F82*BF18</f>
        <v>0</v>
      </c>
      <c r="BG82" s="174">
        <f t="shared" si="179"/>
        <v>0</v>
      </c>
      <c r="BH82" s="174">
        <f t="shared" si="179"/>
        <v>0</v>
      </c>
      <c r="BI82" s="174">
        <f t="shared" si="179"/>
        <v>0</v>
      </c>
      <c r="BJ82" s="174">
        <f t="shared" si="179"/>
        <v>0</v>
      </c>
      <c r="BK82" s="174">
        <f t="shared" si="179"/>
        <v>0</v>
      </c>
      <c r="BL82" s="174">
        <f t="shared" si="179"/>
        <v>0</v>
      </c>
      <c r="BM82" s="174">
        <f t="shared" si="179"/>
        <v>0</v>
      </c>
      <c r="BN82" s="174">
        <f t="shared" si="179"/>
        <v>0</v>
      </c>
      <c r="BO82" s="174">
        <f t="shared" si="179"/>
        <v>0</v>
      </c>
      <c r="BP82" s="174">
        <f t="shared" si="179"/>
        <v>0</v>
      </c>
      <c r="BQ82" s="174">
        <f t="shared" si="179"/>
        <v>0</v>
      </c>
      <c r="BR82" s="21">
        <f t="shared" ref="BR82:CC82" si="180">$F82*BR18</f>
        <v>0</v>
      </c>
      <c r="BS82" s="20">
        <f t="shared" si="180"/>
        <v>0</v>
      </c>
      <c r="BT82" s="20">
        <f t="shared" si="180"/>
        <v>0</v>
      </c>
      <c r="BU82" s="20">
        <f t="shared" si="180"/>
        <v>0</v>
      </c>
      <c r="BV82" s="20">
        <f t="shared" si="180"/>
        <v>0</v>
      </c>
      <c r="BW82" s="20">
        <f t="shared" si="180"/>
        <v>0</v>
      </c>
      <c r="BX82" s="20">
        <f t="shared" si="180"/>
        <v>0</v>
      </c>
      <c r="BY82" s="20">
        <f t="shared" si="180"/>
        <v>0</v>
      </c>
      <c r="BZ82" s="20">
        <f t="shared" si="180"/>
        <v>0</v>
      </c>
      <c r="CA82" s="20">
        <f t="shared" si="180"/>
        <v>0</v>
      </c>
      <c r="CB82" s="20">
        <f t="shared" si="180"/>
        <v>0</v>
      </c>
      <c r="CC82" s="20">
        <f t="shared" si="180"/>
        <v>0</v>
      </c>
      <c r="CE82" s="19">
        <f t="shared" si="157"/>
        <v>0</v>
      </c>
      <c r="CF82" s="22">
        <f t="shared" si="158"/>
        <v>0</v>
      </c>
      <c r="CG82" s="103">
        <f t="shared" si="159"/>
        <v>0</v>
      </c>
      <c r="CH82" s="133">
        <f t="shared" si="160"/>
        <v>0</v>
      </c>
      <c r="CI82" s="164">
        <f t="shared" si="161"/>
        <v>0</v>
      </c>
      <c r="CJ82" s="19">
        <f t="shared" si="162"/>
        <v>0</v>
      </c>
    </row>
    <row r="83" spans="1:88" s="4" customFormat="1">
      <c r="A83" s="17"/>
      <c r="B83" s="30" t="str">
        <f t="shared" si="149"/>
        <v>Additional Position</v>
      </c>
      <c r="C83" s="212" t="s">
        <v>2</v>
      </c>
      <c r="D83" s="211">
        <v>0</v>
      </c>
      <c r="E83" s="29">
        <f t="shared" si="150"/>
        <v>0</v>
      </c>
      <c r="F83" s="29">
        <f t="shared" si="150"/>
        <v>0</v>
      </c>
      <c r="G83" s="29">
        <f t="shared" si="150"/>
        <v>0</v>
      </c>
      <c r="H83" s="29">
        <f t="shared" si="150"/>
        <v>0</v>
      </c>
      <c r="I83" s="29">
        <f t="shared" si="150"/>
        <v>0</v>
      </c>
      <c r="J83" s="21">
        <f t="shared" ref="J83:U83" si="181">$D83*J19</f>
        <v>0</v>
      </c>
      <c r="K83" s="20">
        <f t="shared" si="181"/>
        <v>0</v>
      </c>
      <c r="L83" s="20">
        <f t="shared" si="181"/>
        <v>0</v>
      </c>
      <c r="M83" s="20">
        <f t="shared" si="181"/>
        <v>0</v>
      </c>
      <c r="N83" s="20">
        <f t="shared" si="181"/>
        <v>0</v>
      </c>
      <c r="O83" s="20">
        <f t="shared" si="181"/>
        <v>0</v>
      </c>
      <c r="P83" s="20">
        <f t="shared" si="181"/>
        <v>0</v>
      </c>
      <c r="Q83" s="20">
        <f t="shared" si="181"/>
        <v>0</v>
      </c>
      <c r="R83" s="20">
        <f t="shared" si="181"/>
        <v>0</v>
      </c>
      <c r="S83" s="20">
        <f t="shared" si="181"/>
        <v>0</v>
      </c>
      <c r="T83" s="20">
        <f t="shared" si="181"/>
        <v>0</v>
      </c>
      <c r="U83" s="20">
        <f t="shared" si="181"/>
        <v>0</v>
      </c>
      <c r="V83" s="24">
        <f t="shared" ref="V83:AG83" si="182">$E83*V19</f>
        <v>0</v>
      </c>
      <c r="W83" s="23">
        <f t="shared" si="182"/>
        <v>0</v>
      </c>
      <c r="X83" s="23">
        <f t="shared" si="182"/>
        <v>0</v>
      </c>
      <c r="Y83" s="23">
        <f t="shared" si="182"/>
        <v>0</v>
      </c>
      <c r="Z83" s="23">
        <f t="shared" si="182"/>
        <v>0</v>
      </c>
      <c r="AA83" s="23">
        <f t="shared" si="182"/>
        <v>0</v>
      </c>
      <c r="AB83" s="23">
        <f t="shared" si="182"/>
        <v>0</v>
      </c>
      <c r="AC83" s="23">
        <f t="shared" si="182"/>
        <v>0</v>
      </c>
      <c r="AD83" s="23">
        <f t="shared" si="182"/>
        <v>0</v>
      </c>
      <c r="AE83" s="23">
        <f t="shared" si="182"/>
        <v>0</v>
      </c>
      <c r="AF83" s="23">
        <f t="shared" si="182"/>
        <v>0</v>
      </c>
      <c r="AG83" s="23">
        <f t="shared" si="182"/>
        <v>0</v>
      </c>
      <c r="AH83" s="112">
        <f t="shared" ref="AH83:AS83" si="183">$F83*AH19</f>
        <v>0</v>
      </c>
      <c r="AI83" s="113">
        <f t="shared" si="183"/>
        <v>0</v>
      </c>
      <c r="AJ83" s="113">
        <f t="shared" si="183"/>
        <v>0</v>
      </c>
      <c r="AK83" s="113">
        <f t="shared" si="183"/>
        <v>0</v>
      </c>
      <c r="AL83" s="113">
        <f t="shared" si="183"/>
        <v>0</v>
      </c>
      <c r="AM83" s="113">
        <f t="shared" si="183"/>
        <v>0</v>
      </c>
      <c r="AN83" s="113">
        <f t="shared" si="183"/>
        <v>0</v>
      </c>
      <c r="AO83" s="113">
        <f t="shared" si="183"/>
        <v>0</v>
      </c>
      <c r="AP83" s="113">
        <f t="shared" si="183"/>
        <v>0</v>
      </c>
      <c r="AQ83" s="113">
        <f t="shared" si="183"/>
        <v>0</v>
      </c>
      <c r="AR83" s="113">
        <f t="shared" si="183"/>
        <v>0</v>
      </c>
      <c r="AS83" s="113">
        <f t="shared" si="183"/>
        <v>0</v>
      </c>
      <c r="AT83" s="142">
        <f t="shared" ref="AT83:BE83" si="184">$F83*AT19</f>
        <v>0</v>
      </c>
      <c r="AU83" s="143">
        <f t="shared" si="184"/>
        <v>0</v>
      </c>
      <c r="AV83" s="143">
        <f t="shared" si="184"/>
        <v>0</v>
      </c>
      <c r="AW83" s="143">
        <f t="shared" si="184"/>
        <v>0</v>
      </c>
      <c r="AX83" s="143">
        <f t="shared" si="184"/>
        <v>0</v>
      </c>
      <c r="AY83" s="143">
        <f t="shared" si="184"/>
        <v>0</v>
      </c>
      <c r="AZ83" s="143">
        <f t="shared" si="184"/>
        <v>0</v>
      </c>
      <c r="BA83" s="143">
        <f t="shared" si="184"/>
        <v>0</v>
      </c>
      <c r="BB83" s="143">
        <f t="shared" si="184"/>
        <v>0</v>
      </c>
      <c r="BC83" s="143">
        <f t="shared" si="184"/>
        <v>0</v>
      </c>
      <c r="BD83" s="143">
        <f t="shared" si="184"/>
        <v>0</v>
      </c>
      <c r="BE83" s="143">
        <f t="shared" si="184"/>
        <v>0</v>
      </c>
      <c r="BF83" s="173">
        <f t="shared" ref="BF83:BQ83" si="185">$F83*BF19</f>
        <v>0</v>
      </c>
      <c r="BG83" s="174">
        <f t="shared" si="185"/>
        <v>0</v>
      </c>
      <c r="BH83" s="174">
        <f t="shared" si="185"/>
        <v>0</v>
      </c>
      <c r="BI83" s="174">
        <f t="shared" si="185"/>
        <v>0</v>
      </c>
      <c r="BJ83" s="174">
        <f t="shared" si="185"/>
        <v>0</v>
      </c>
      <c r="BK83" s="174">
        <f t="shared" si="185"/>
        <v>0</v>
      </c>
      <c r="BL83" s="174">
        <f t="shared" si="185"/>
        <v>0</v>
      </c>
      <c r="BM83" s="174">
        <f t="shared" si="185"/>
        <v>0</v>
      </c>
      <c r="BN83" s="174">
        <f t="shared" si="185"/>
        <v>0</v>
      </c>
      <c r="BO83" s="174">
        <f t="shared" si="185"/>
        <v>0</v>
      </c>
      <c r="BP83" s="174">
        <f t="shared" si="185"/>
        <v>0</v>
      </c>
      <c r="BQ83" s="174">
        <f t="shared" si="185"/>
        <v>0</v>
      </c>
      <c r="BR83" s="21">
        <f t="shared" ref="BR83:CC83" si="186">$F83*BR19</f>
        <v>0</v>
      </c>
      <c r="BS83" s="20">
        <f t="shared" si="186"/>
        <v>0</v>
      </c>
      <c r="BT83" s="20">
        <f t="shared" si="186"/>
        <v>0</v>
      </c>
      <c r="BU83" s="20">
        <f t="shared" si="186"/>
        <v>0</v>
      </c>
      <c r="BV83" s="20">
        <f t="shared" si="186"/>
        <v>0</v>
      </c>
      <c r="BW83" s="20">
        <f t="shared" si="186"/>
        <v>0</v>
      </c>
      <c r="BX83" s="20">
        <f t="shared" si="186"/>
        <v>0</v>
      </c>
      <c r="BY83" s="20">
        <f t="shared" si="186"/>
        <v>0</v>
      </c>
      <c r="BZ83" s="20">
        <f t="shared" si="186"/>
        <v>0</v>
      </c>
      <c r="CA83" s="20">
        <f t="shared" si="186"/>
        <v>0</v>
      </c>
      <c r="CB83" s="20">
        <f t="shared" si="186"/>
        <v>0</v>
      </c>
      <c r="CC83" s="20">
        <f t="shared" si="186"/>
        <v>0</v>
      </c>
      <c r="CE83" s="19">
        <f t="shared" si="157"/>
        <v>0</v>
      </c>
      <c r="CF83" s="22">
        <f t="shared" si="158"/>
        <v>0</v>
      </c>
      <c r="CG83" s="103">
        <f t="shared" si="159"/>
        <v>0</v>
      </c>
      <c r="CH83" s="133">
        <f t="shared" si="160"/>
        <v>0</v>
      </c>
      <c r="CI83" s="164">
        <f t="shared" si="161"/>
        <v>0</v>
      </c>
      <c r="CJ83" s="19">
        <f t="shared" si="162"/>
        <v>0</v>
      </c>
    </row>
    <row r="84" spans="1:88" s="4" customFormat="1">
      <c r="A84" s="17"/>
      <c r="B84" s="30" t="str">
        <f t="shared" si="149"/>
        <v>Additional Position</v>
      </c>
      <c r="C84" s="212" t="s">
        <v>2</v>
      </c>
      <c r="D84" s="211">
        <v>0</v>
      </c>
      <c r="E84" s="29">
        <f t="shared" si="150"/>
        <v>0</v>
      </c>
      <c r="F84" s="29">
        <f t="shared" si="150"/>
        <v>0</v>
      </c>
      <c r="G84" s="29">
        <f t="shared" si="150"/>
        <v>0</v>
      </c>
      <c r="H84" s="29">
        <f t="shared" si="150"/>
        <v>0</v>
      </c>
      <c r="I84" s="29">
        <f t="shared" si="150"/>
        <v>0</v>
      </c>
      <c r="J84" s="21">
        <f t="shared" ref="J84:U84" si="187">$D84*J20</f>
        <v>0</v>
      </c>
      <c r="K84" s="20">
        <f t="shared" si="187"/>
        <v>0</v>
      </c>
      <c r="L84" s="20">
        <f t="shared" si="187"/>
        <v>0</v>
      </c>
      <c r="M84" s="20">
        <f t="shared" si="187"/>
        <v>0</v>
      </c>
      <c r="N84" s="20">
        <f t="shared" si="187"/>
        <v>0</v>
      </c>
      <c r="O84" s="20">
        <f t="shared" si="187"/>
        <v>0</v>
      </c>
      <c r="P84" s="20">
        <f t="shared" si="187"/>
        <v>0</v>
      </c>
      <c r="Q84" s="20">
        <f t="shared" si="187"/>
        <v>0</v>
      </c>
      <c r="R84" s="20">
        <f t="shared" si="187"/>
        <v>0</v>
      </c>
      <c r="S84" s="20">
        <f t="shared" si="187"/>
        <v>0</v>
      </c>
      <c r="T84" s="20">
        <f t="shared" si="187"/>
        <v>0</v>
      </c>
      <c r="U84" s="20">
        <f t="shared" si="187"/>
        <v>0</v>
      </c>
      <c r="V84" s="24">
        <f t="shared" ref="V84:AG84" si="188">$E84*V20</f>
        <v>0</v>
      </c>
      <c r="W84" s="23">
        <f t="shared" si="188"/>
        <v>0</v>
      </c>
      <c r="X84" s="23">
        <f t="shared" si="188"/>
        <v>0</v>
      </c>
      <c r="Y84" s="23">
        <f t="shared" si="188"/>
        <v>0</v>
      </c>
      <c r="Z84" s="23">
        <f t="shared" si="188"/>
        <v>0</v>
      </c>
      <c r="AA84" s="23">
        <f t="shared" si="188"/>
        <v>0</v>
      </c>
      <c r="AB84" s="23">
        <f t="shared" si="188"/>
        <v>0</v>
      </c>
      <c r="AC84" s="23">
        <f t="shared" si="188"/>
        <v>0</v>
      </c>
      <c r="AD84" s="23">
        <f t="shared" si="188"/>
        <v>0</v>
      </c>
      <c r="AE84" s="23">
        <f t="shared" si="188"/>
        <v>0</v>
      </c>
      <c r="AF84" s="23">
        <f t="shared" si="188"/>
        <v>0</v>
      </c>
      <c r="AG84" s="23">
        <f t="shared" si="188"/>
        <v>0</v>
      </c>
      <c r="AH84" s="112">
        <f t="shared" ref="AH84:AS84" si="189">$F84*AH20</f>
        <v>0</v>
      </c>
      <c r="AI84" s="113">
        <f t="shared" si="189"/>
        <v>0</v>
      </c>
      <c r="AJ84" s="113">
        <f t="shared" si="189"/>
        <v>0</v>
      </c>
      <c r="AK84" s="113">
        <f t="shared" si="189"/>
        <v>0</v>
      </c>
      <c r="AL84" s="113">
        <f t="shared" si="189"/>
        <v>0</v>
      </c>
      <c r="AM84" s="113">
        <f t="shared" si="189"/>
        <v>0</v>
      </c>
      <c r="AN84" s="113">
        <f t="shared" si="189"/>
        <v>0</v>
      </c>
      <c r="AO84" s="113">
        <f t="shared" si="189"/>
        <v>0</v>
      </c>
      <c r="AP84" s="113">
        <f t="shared" si="189"/>
        <v>0</v>
      </c>
      <c r="AQ84" s="113">
        <f t="shared" si="189"/>
        <v>0</v>
      </c>
      <c r="AR84" s="113">
        <f t="shared" si="189"/>
        <v>0</v>
      </c>
      <c r="AS84" s="113">
        <f t="shared" si="189"/>
        <v>0</v>
      </c>
      <c r="AT84" s="142">
        <f t="shared" ref="AT84:BE84" si="190">$F84*AT20</f>
        <v>0</v>
      </c>
      <c r="AU84" s="143">
        <f t="shared" si="190"/>
        <v>0</v>
      </c>
      <c r="AV84" s="143">
        <f t="shared" si="190"/>
        <v>0</v>
      </c>
      <c r="AW84" s="143">
        <f t="shared" si="190"/>
        <v>0</v>
      </c>
      <c r="AX84" s="143">
        <f t="shared" si="190"/>
        <v>0</v>
      </c>
      <c r="AY84" s="143">
        <f t="shared" si="190"/>
        <v>0</v>
      </c>
      <c r="AZ84" s="143">
        <f t="shared" si="190"/>
        <v>0</v>
      </c>
      <c r="BA84" s="143">
        <f t="shared" si="190"/>
        <v>0</v>
      </c>
      <c r="BB84" s="143">
        <f t="shared" si="190"/>
        <v>0</v>
      </c>
      <c r="BC84" s="143">
        <f t="shared" si="190"/>
        <v>0</v>
      </c>
      <c r="BD84" s="143">
        <f t="shared" si="190"/>
        <v>0</v>
      </c>
      <c r="BE84" s="143">
        <f t="shared" si="190"/>
        <v>0</v>
      </c>
      <c r="BF84" s="173">
        <f t="shared" ref="BF84:BQ84" si="191">$F84*BF20</f>
        <v>0</v>
      </c>
      <c r="BG84" s="174">
        <f t="shared" si="191"/>
        <v>0</v>
      </c>
      <c r="BH84" s="174">
        <f t="shared" si="191"/>
        <v>0</v>
      </c>
      <c r="BI84" s="174">
        <f t="shared" si="191"/>
        <v>0</v>
      </c>
      <c r="BJ84" s="174">
        <f t="shared" si="191"/>
        <v>0</v>
      </c>
      <c r="BK84" s="174">
        <f t="shared" si="191"/>
        <v>0</v>
      </c>
      <c r="BL84" s="174">
        <f t="shared" si="191"/>
        <v>0</v>
      </c>
      <c r="BM84" s="174">
        <f t="shared" si="191"/>
        <v>0</v>
      </c>
      <c r="BN84" s="174">
        <f t="shared" si="191"/>
        <v>0</v>
      </c>
      <c r="BO84" s="174">
        <f t="shared" si="191"/>
        <v>0</v>
      </c>
      <c r="BP84" s="174">
        <f t="shared" si="191"/>
        <v>0</v>
      </c>
      <c r="BQ84" s="174">
        <f t="shared" si="191"/>
        <v>0</v>
      </c>
      <c r="BR84" s="21">
        <f t="shared" ref="BR84:CC84" si="192">$F84*BR20</f>
        <v>0</v>
      </c>
      <c r="BS84" s="20">
        <f t="shared" si="192"/>
        <v>0</v>
      </c>
      <c r="BT84" s="20">
        <f t="shared" si="192"/>
        <v>0</v>
      </c>
      <c r="BU84" s="20">
        <f t="shared" si="192"/>
        <v>0</v>
      </c>
      <c r="BV84" s="20">
        <f t="shared" si="192"/>
        <v>0</v>
      </c>
      <c r="BW84" s="20">
        <f t="shared" si="192"/>
        <v>0</v>
      </c>
      <c r="BX84" s="20">
        <f t="shared" si="192"/>
        <v>0</v>
      </c>
      <c r="BY84" s="20">
        <f t="shared" si="192"/>
        <v>0</v>
      </c>
      <c r="BZ84" s="20">
        <f t="shared" si="192"/>
        <v>0</v>
      </c>
      <c r="CA84" s="20">
        <f t="shared" si="192"/>
        <v>0</v>
      </c>
      <c r="CB84" s="20">
        <f t="shared" si="192"/>
        <v>0</v>
      </c>
      <c r="CC84" s="20">
        <f t="shared" si="192"/>
        <v>0</v>
      </c>
      <c r="CE84" s="19">
        <f t="shared" si="157"/>
        <v>0</v>
      </c>
      <c r="CF84" s="22">
        <f t="shared" si="158"/>
        <v>0</v>
      </c>
      <c r="CG84" s="103">
        <f t="shared" si="159"/>
        <v>0</v>
      </c>
      <c r="CH84" s="133">
        <f t="shared" si="160"/>
        <v>0</v>
      </c>
      <c r="CI84" s="164">
        <f t="shared" si="161"/>
        <v>0</v>
      </c>
      <c r="CJ84" s="19">
        <f t="shared" si="162"/>
        <v>0</v>
      </c>
    </row>
    <row r="85" spans="1:88" s="4" customFormat="1">
      <c r="A85" s="17"/>
      <c r="B85" s="30" t="str">
        <f t="shared" si="149"/>
        <v>Additional Position</v>
      </c>
      <c r="C85" s="212" t="s">
        <v>2</v>
      </c>
      <c r="D85" s="211">
        <v>0</v>
      </c>
      <c r="E85" s="29">
        <f t="shared" si="150"/>
        <v>0</v>
      </c>
      <c r="F85" s="29">
        <f t="shared" si="150"/>
        <v>0</v>
      </c>
      <c r="G85" s="29">
        <f t="shared" si="150"/>
        <v>0</v>
      </c>
      <c r="H85" s="29">
        <f t="shared" si="150"/>
        <v>0</v>
      </c>
      <c r="I85" s="29">
        <f t="shared" si="150"/>
        <v>0</v>
      </c>
      <c r="J85" s="21">
        <f t="shared" ref="J85:U85" si="193">$D85*J21</f>
        <v>0</v>
      </c>
      <c r="K85" s="20">
        <f t="shared" si="193"/>
        <v>0</v>
      </c>
      <c r="L85" s="20">
        <f t="shared" si="193"/>
        <v>0</v>
      </c>
      <c r="M85" s="20">
        <f t="shared" si="193"/>
        <v>0</v>
      </c>
      <c r="N85" s="20">
        <f t="shared" si="193"/>
        <v>0</v>
      </c>
      <c r="O85" s="20">
        <f t="shared" si="193"/>
        <v>0</v>
      </c>
      <c r="P85" s="20">
        <f t="shared" si="193"/>
        <v>0</v>
      </c>
      <c r="Q85" s="20">
        <f t="shared" si="193"/>
        <v>0</v>
      </c>
      <c r="R85" s="20">
        <f t="shared" si="193"/>
        <v>0</v>
      </c>
      <c r="S85" s="20">
        <f t="shared" si="193"/>
        <v>0</v>
      </c>
      <c r="T85" s="20">
        <f t="shared" si="193"/>
        <v>0</v>
      </c>
      <c r="U85" s="20">
        <f t="shared" si="193"/>
        <v>0</v>
      </c>
      <c r="V85" s="24">
        <f t="shared" ref="V85:AG85" si="194">$E85*V21</f>
        <v>0</v>
      </c>
      <c r="W85" s="23">
        <f t="shared" si="194"/>
        <v>0</v>
      </c>
      <c r="X85" s="23">
        <f t="shared" si="194"/>
        <v>0</v>
      </c>
      <c r="Y85" s="23">
        <f t="shared" si="194"/>
        <v>0</v>
      </c>
      <c r="Z85" s="23">
        <f t="shared" si="194"/>
        <v>0</v>
      </c>
      <c r="AA85" s="23">
        <f t="shared" si="194"/>
        <v>0</v>
      </c>
      <c r="AB85" s="23">
        <f t="shared" si="194"/>
        <v>0</v>
      </c>
      <c r="AC85" s="23">
        <f t="shared" si="194"/>
        <v>0</v>
      </c>
      <c r="AD85" s="23">
        <f t="shared" si="194"/>
        <v>0</v>
      </c>
      <c r="AE85" s="23">
        <f t="shared" si="194"/>
        <v>0</v>
      </c>
      <c r="AF85" s="23">
        <f t="shared" si="194"/>
        <v>0</v>
      </c>
      <c r="AG85" s="23">
        <f t="shared" si="194"/>
        <v>0</v>
      </c>
      <c r="AH85" s="112">
        <f t="shared" ref="AH85:AS85" si="195">$F85*AH21</f>
        <v>0</v>
      </c>
      <c r="AI85" s="113">
        <f t="shared" si="195"/>
        <v>0</v>
      </c>
      <c r="AJ85" s="113">
        <f t="shared" si="195"/>
        <v>0</v>
      </c>
      <c r="AK85" s="113">
        <f t="shared" si="195"/>
        <v>0</v>
      </c>
      <c r="AL85" s="113">
        <f t="shared" si="195"/>
        <v>0</v>
      </c>
      <c r="AM85" s="113">
        <f t="shared" si="195"/>
        <v>0</v>
      </c>
      <c r="AN85" s="113">
        <f t="shared" si="195"/>
        <v>0</v>
      </c>
      <c r="AO85" s="113">
        <f t="shared" si="195"/>
        <v>0</v>
      </c>
      <c r="AP85" s="113">
        <f t="shared" si="195"/>
        <v>0</v>
      </c>
      <c r="AQ85" s="113">
        <f t="shared" si="195"/>
        <v>0</v>
      </c>
      <c r="AR85" s="113">
        <f t="shared" si="195"/>
        <v>0</v>
      </c>
      <c r="AS85" s="113">
        <f t="shared" si="195"/>
        <v>0</v>
      </c>
      <c r="AT85" s="142">
        <f t="shared" ref="AT85:BE85" si="196">$F85*AT21</f>
        <v>0</v>
      </c>
      <c r="AU85" s="143">
        <f t="shared" si="196"/>
        <v>0</v>
      </c>
      <c r="AV85" s="143">
        <f t="shared" si="196"/>
        <v>0</v>
      </c>
      <c r="AW85" s="143">
        <f t="shared" si="196"/>
        <v>0</v>
      </c>
      <c r="AX85" s="143">
        <f t="shared" si="196"/>
        <v>0</v>
      </c>
      <c r="AY85" s="143">
        <f t="shared" si="196"/>
        <v>0</v>
      </c>
      <c r="AZ85" s="143">
        <f t="shared" si="196"/>
        <v>0</v>
      </c>
      <c r="BA85" s="143">
        <f t="shared" si="196"/>
        <v>0</v>
      </c>
      <c r="BB85" s="143">
        <f t="shared" si="196"/>
        <v>0</v>
      </c>
      <c r="BC85" s="143">
        <f t="shared" si="196"/>
        <v>0</v>
      </c>
      <c r="BD85" s="143">
        <f t="shared" si="196"/>
        <v>0</v>
      </c>
      <c r="BE85" s="143">
        <f t="shared" si="196"/>
        <v>0</v>
      </c>
      <c r="BF85" s="173">
        <f t="shared" ref="BF85:BQ85" si="197">$F85*BF21</f>
        <v>0</v>
      </c>
      <c r="BG85" s="174">
        <f t="shared" si="197"/>
        <v>0</v>
      </c>
      <c r="BH85" s="174">
        <f t="shared" si="197"/>
        <v>0</v>
      </c>
      <c r="BI85" s="174">
        <f t="shared" si="197"/>
        <v>0</v>
      </c>
      <c r="BJ85" s="174">
        <f t="shared" si="197"/>
        <v>0</v>
      </c>
      <c r="BK85" s="174">
        <f t="shared" si="197"/>
        <v>0</v>
      </c>
      <c r="BL85" s="174">
        <f t="shared" si="197"/>
        <v>0</v>
      </c>
      <c r="BM85" s="174">
        <f t="shared" si="197"/>
        <v>0</v>
      </c>
      <c r="BN85" s="174">
        <f t="shared" si="197"/>
        <v>0</v>
      </c>
      <c r="BO85" s="174">
        <f t="shared" si="197"/>
        <v>0</v>
      </c>
      <c r="BP85" s="174">
        <f t="shared" si="197"/>
        <v>0</v>
      </c>
      <c r="BQ85" s="174">
        <f t="shared" si="197"/>
        <v>0</v>
      </c>
      <c r="BR85" s="21">
        <f t="shared" ref="BR85:CC85" si="198">$F85*BR21</f>
        <v>0</v>
      </c>
      <c r="BS85" s="20">
        <f t="shared" si="198"/>
        <v>0</v>
      </c>
      <c r="BT85" s="20">
        <f t="shared" si="198"/>
        <v>0</v>
      </c>
      <c r="BU85" s="20">
        <f t="shared" si="198"/>
        <v>0</v>
      </c>
      <c r="BV85" s="20">
        <f t="shared" si="198"/>
        <v>0</v>
      </c>
      <c r="BW85" s="20">
        <f t="shared" si="198"/>
        <v>0</v>
      </c>
      <c r="BX85" s="20">
        <f t="shared" si="198"/>
        <v>0</v>
      </c>
      <c r="BY85" s="20">
        <f t="shared" si="198"/>
        <v>0</v>
      </c>
      <c r="BZ85" s="20">
        <f t="shared" si="198"/>
        <v>0</v>
      </c>
      <c r="CA85" s="20">
        <f t="shared" si="198"/>
        <v>0</v>
      </c>
      <c r="CB85" s="20">
        <f t="shared" si="198"/>
        <v>0</v>
      </c>
      <c r="CC85" s="20">
        <f t="shared" si="198"/>
        <v>0</v>
      </c>
      <c r="CE85" s="19">
        <f t="shared" si="157"/>
        <v>0</v>
      </c>
      <c r="CF85" s="22">
        <f t="shared" si="158"/>
        <v>0</v>
      </c>
      <c r="CG85" s="103">
        <f t="shared" si="159"/>
        <v>0</v>
      </c>
      <c r="CH85" s="133">
        <f t="shared" si="160"/>
        <v>0</v>
      </c>
      <c r="CI85" s="164">
        <f t="shared" si="161"/>
        <v>0</v>
      </c>
      <c r="CJ85" s="19">
        <f t="shared" si="162"/>
        <v>0</v>
      </c>
    </row>
    <row r="86" spans="1:88" s="4" customFormat="1">
      <c r="A86" s="17"/>
      <c r="B86" s="30" t="str">
        <f t="shared" si="149"/>
        <v>Additional Position</v>
      </c>
      <c r="C86" s="212" t="s">
        <v>2</v>
      </c>
      <c r="D86" s="211">
        <v>0</v>
      </c>
      <c r="E86" s="29">
        <f t="shared" si="150"/>
        <v>0</v>
      </c>
      <c r="F86" s="29">
        <f t="shared" si="150"/>
        <v>0</v>
      </c>
      <c r="G86" s="29">
        <f t="shared" si="150"/>
        <v>0</v>
      </c>
      <c r="H86" s="29">
        <f t="shared" si="150"/>
        <v>0</v>
      </c>
      <c r="I86" s="29">
        <f t="shared" si="150"/>
        <v>0</v>
      </c>
      <c r="J86" s="21">
        <f t="shared" ref="J86:U86" si="199">$D86*J22</f>
        <v>0</v>
      </c>
      <c r="K86" s="20">
        <f t="shared" si="199"/>
        <v>0</v>
      </c>
      <c r="L86" s="20">
        <f t="shared" si="199"/>
        <v>0</v>
      </c>
      <c r="M86" s="20">
        <f t="shared" si="199"/>
        <v>0</v>
      </c>
      <c r="N86" s="20">
        <f t="shared" si="199"/>
        <v>0</v>
      </c>
      <c r="O86" s="20">
        <f t="shared" si="199"/>
        <v>0</v>
      </c>
      <c r="P86" s="20">
        <f t="shared" si="199"/>
        <v>0</v>
      </c>
      <c r="Q86" s="20">
        <f t="shared" si="199"/>
        <v>0</v>
      </c>
      <c r="R86" s="20">
        <f t="shared" si="199"/>
        <v>0</v>
      </c>
      <c r="S86" s="20">
        <f t="shared" si="199"/>
        <v>0</v>
      </c>
      <c r="T86" s="20">
        <f t="shared" si="199"/>
        <v>0</v>
      </c>
      <c r="U86" s="20">
        <f t="shared" si="199"/>
        <v>0</v>
      </c>
      <c r="V86" s="24">
        <f t="shared" ref="V86:AG86" si="200">$E86*V22</f>
        <v>0</v>
      </c>
      <c r="W86" s="23">
        <f t="shared" si="200"/>
        <v>0</v>
      </c>
      <c r="X86" s="23">
        <f t="shared" si="200"/>
        <v>0</v>
      </c>
      <c r="Y86" s="23">
        <f t="shared" si="200"/>
        <v>0</v>
      </c>
      <c r="Z86" s="23">
        <f t="shared" si="200"/>
        <v>0</v>
      </c>
      <c r="AA86" s="23">
        <f t="shared" si="200"/>
        <v>0</v>
      </c>
      <c r="AB86" s="23">
        <f t="shared" si="200"/>
        <v>0</v>
      </c>
      <c r="AC86" s="23">
        <f t="shared" si="200"/>
        <v>0</v>
      </c>
      <c r="AD86" s="23">
        <f t="shared" si="200"/>
        <v>0</v>
      </c>
      <c r="AE86" s="23">
        <f t="shared" si="200"/>
        <v>0</v>
      </c>
      <c r="AF86" s="23">
        <f t="shared" si="200"/>
        <v>0</v>
      </c>
      <c r="AG86" s="23">
        <f t="shared" si="200"/>
        <v>0</v>
      </c>
      <c r="AH86" s="112">
        <f t="shared" ref="AH86:AS86" si="201">$F86*AH22</f>
        <v>0</v>
      </c>
      <c r="AI86" s="113">
        <f t="shared" si="201"/>
        <v>0</v>
      </c>
      <c r="AJ86" s="113">
        <f t="shared" si="201"/>
        <v>0</v>
      </c>
      <c r="AK86" s="113">
        <f t="shared" si="201"/>
        <v>0</v>
      </c>
      <c r="AL86" s="113">
        <f t="shared" si="201"/>
        <v>0</v>
      </c>
      <c r="AM86" s="113">
        <f t="shared" si="201"/>
        <v>0</v>
      </c>
      <c r="AN86" s="113">
        <f t="shared" si="201"/>
        <v>0</v>
      </c>
      <c r="AO86" s="113">
        <f t="shared" si="201"/>
        <v>0</v>
      </c>
      <c r="AP86" s="113">
        <f t="shared" si="201"/>
        <v>0</v>
      </c>
      <c r="AQ86" s="113">
        <f t="shared" si="201"/>
        <v>0</v>
      </c>
      <c r="AR86" s="113">
        <f t="shared" si="201"/>
        <v>0</v>
      </c>
      <c r="AS86" s="113">
        <f t="shared" si="201"/>
        <v>0</v>
      </c>
      <c r="AT86" s="142">
        <f t="shared" ref="AT86:BE86" si="202">$F86*AT22</f>
        <v>0</v>
      </c>
      <c r="AU86" s="143">
        <f t="shared" si="202"/>
        <v>0</v>
      </c>
      <c r="AV86" s="143">
        <f t="shared" si="202"/>
        <v>0</v>
      </c>
      <c r="AW86" s="143">
        <f t="shared" si="202"/>
        <v>0</v>
      </c>
      <c r="AX86" s="143">
        <f t="shared" si="202"/>
        <v>0</v>
      </c>
      <c r="AY86" s="143">
        <f t="shared" si="202"/>
        <v>0</v>
      </c>
      <c r="AZ86" s="143">
        <f t="shared" si="202"/>
        <v>0</v>
      </c>
      <c r="BA86" s="143">
        <f t="shared" si="202"/>
        <v>0</v>
      </c>
      <c r="BB86" s="143">
        <f t="shared" si="202"/>
        <v>0</v>
      </c>
      <c r="BC86" s="143">
        <f t="shared" si="202"/>
        <v>0</v>
      </c>
      <c r="BD86" s="143">
        <f t="shared" si="202"/>
        <v>0</v>
      </c>
      <c r="BE86" s="143">
        <f t="shared" si="202"/>
        <v>0</v>
      </c>
      <c r="BF86" s="173">
        <f t="shared" ref="BF86:BQ86" si="203">$F86*BF22</f>
        <v>0</v>
      </c>
      <c r="BG86" s="174">
        <f t="shared" si="203"/>
        <v>0</v>
      </c>
      <c r="BH86" s="174">
        <f t="shared" si="203"/>
        <v>0</v>
      </c>
      <c r="BI86" s="174">
        <f t="shared" si="203"/>
        <v>0</v>
      </c>
      <c r="BJ86" s="174">
        <f t="shared" si="203"/>
        <v>0</v>
      </c>
      <c r="BK86" s="174">
        <f t="shared" si="203"/>
        <v>0</v>
      </c>
      <c r="BL86" s="174">
        <f t="shared" si="203"/>
        <v>0</v>
      </c>
      <c r="BM86" s="174">
        <f t="shared" si="203"/>
        <v>0</v>
      </c>
      <c r="BN86" s="174">
        <f t="shared" si="203"/>
        <v>0</v>
      </c>
      <c r="BO86" s="174">
        <f t="shared" si="203"/>
        <v>0</v>
      </c>
      <c r="BP86" s="174">
        <f t="shared" si="203"/>
        <v>0</v>
      </c>
      <c r="BQ86" s="174">
        <f t="shared" si="203"/>
        <v>0</v>
      </c>
      <c r="BR86" s="21">
        <f t="shared" ref="BR86:CC86" si="204">$F86*BR22</f>
        <v>0</v>
      </c>
      <c r="BS86" s="20">
        <f t="shared" si="204"/>
        <v>0</v>
      </c>
      <c r="BT86" s="20">
        <f t="shared" si="204"/>
        <v>0</v>
      </c>
      <c r="BU86" s="20">
        <f t="shared" si="204"/>
        <v>0</v>
      </c>
      <c r="BV86" s="20">
        <f t="shared" si="204"/>
        <v>0</v>
      </c>
      <c r="BW86" s="20">
        <f t="shared" si="204"/>
        <v>0</v>
      </c>
      <c r="BX86" s="20">
        <f t="shared" si="204"/>
        <v>0</v>
      </c>
      <c r="BY86" s="20">
        <f t="shared" si="204"/>
        <v>0</v>
      </c>
      <c r="BZ86" s="20">
        <f t="shared" si="204"/>
        <v>0</v>
      </c>
      <c r="CA86" s="20">
        <f t="shared" si="204"/>
        <v>0</v>
      </c>
      <c r="CB86" s="20">
        <f t="shared" si="204"/>
        <v>0</v>
      </c>
      <c r="CC86" s="20">
        <f t="shared" si="204"/>
        <v>0</v>
      </c>
      <c r="CE86" s="19">
        <f t="shared" si="157"/>
        <v>0</v>
      </c>
      <c r="CF86" s="22">
        <f t="shared" si="158"/>
        <v>0</v>
      </c>
      <c r="CG86" s="103">
        <f t="shared" si="159"/>
        <v>0</v>
      </c>
      <c r="CH86" s="133">
        <f t="shared" si="160"/>
        <v>0</v>
      </c>
      <c r="CI86" s="164">
        <f t="shared" si="161"/>
        <v>0</v>
      </c>
      <c r="CJ86" s="19">
        <f t="shared" si="162"/>
        <v>0</v>
      </c>
    </row>
    <row r="87" spans="1:88" s="4" customFormat="1">
      <c r="A87" s="17"/>
      <c r="B87" s="30" t="str">
        <f t="shared" si="149"/>
        <v>Additional Position</v>
      </c>
      <c r="C87" s="212" t="s">
        <v>2</v>
      </c>
      <c r="D87" s="211">
        <v>0</v>
      </c>
      <c r="E87" s="29">
        <f t="shared" si="150"/>
        <v>0</v>
      </c>
      <c r="F87" s="29">
        <f t="shared" si="150"/>
        <v>0</v>
      </c>
      <c r="G87" s="29">
        <f t="shared" si="150"/>
        <v>0</v>
      </c>
      <c r="H87" s="29">
        <f t="shared" si="150"/>
        <v>0</v>
      </c>
      <c r="I87" s="29">
        <f t="shared" si="150"/>
        <v>0</v>
      </c>
      <c r="J87" s="21">
        <f t="shared" ref="J87:U87" si="205">$D87*J23</f>
        <v>0</v>
      </c>
      <c r="K87" s="20">
        <f t="shared" si="205"/>
        <v>0</v>
      </c>
      <c r="L87" s="20">
        <f t="shared" si="205"/>
        <v>0</v>
      </c>
      <c r="M87" s="20">
        <f t="shared" si="205"/>
        <v>0</v>
      </c>
      <c r="N87" s="20">
        <f t="shared" si="205"/>
        <v>0</v>
      </c>
      <c r="O87" s="20">
        <f t="shared" si="205"/>
        <v>0</v>
      </c>
      <c r="P87" s="20">
        <f t="shared" si="205"/>
        <v>0</v>
      </c>
      <c r="Q87" s="20">
        <f t="shared" si="205"/>
        <v>0</v>
      </c>
      <c r="R87" s="20">
        <f t="shared" si="205"/>
        <v>0</v>
      </c>
      <c r="S87" s="20">
        <f t="shared" si="205"/>
        <v>0</v>
      </c>
      <c r="T87" s="20">
        <f t="shared" si="205"/>
        <v>0</v>
      </c>
      <c r="U87" s="20">
        <f t="shared" si="205"/>
        <v>0</v>
      </c>
      <c r="V87" s="24">
        <f t="shared" ref="V87:AG87" si="206">$E87*V23</f>
        <v>0</v>
      </c>
      <c r="W87" s="23">
        <f t="shared" si="206"/>
        <v>0</v>
      </c>
      <c r="X87" s="23">
        <f t="shared" si="206"/>
        <v>0</v>
      </c>
      <c r="Y87" s="23">
        <f t="shared" si="206"/>
        <v>0</v>
      </c>
      <c r="Z87" s="23">
        <f t="shared" si="206"/>
        <v>0</v>
      </c>
      <c r="AA87" s="23">
        <f t="shared" si="206"/>
        <v>0</v>
      </c>
      <c r="AB87" s="23">
        <f t="shared" si="206"/>
        <v>0</v>
      </c>
      <c r="AC87" s="23">
        <f t="shared" si="206"/>
        <v>0</v>
      </c>
      <c r="AD87" s="23">
        <f t="shared" si="206"/>
        <v>0</v>
      </c>
      <c r="AE87" s="23">
        <f t="shared" si="206"/>
        <v>0</v>
      </c>
      <c r="AF87" s="23">
        <f t="shared" si="206"/>
        <v>0</v>
      </c>
      <c r="AG87" s="23">
        <f t="shared" si="206"/>
        <v>0</v>
      </c>
      <c r="AH87" s="112">
        <f t="shared" ref="AH87:AS87" si="207">$F87*AH23</f>
        <v>0</v>
      </c>
      <c r="AI87" s="113">
        <f t="shared" si="207"/>
        <v>0</v>
      </c>
      <c r="AJ87" s="113">
        <f t="shared" si="207"/>
        <v>0</v>
      </c>
      <c r="AK87" s="113">
        <f t="shared" si="207"/>
        <v>0</v>
      </c>
      <c r="AL87" s="113">
        <f t="shared" si="207"/>
        <v>0</v>
      </c>
      <c r="AM87" s="113">
        <f t="shared" si="207"/>
        <v>0</v>
      </c>
      <c r="AN87" s="113">
        <f t="shared" si="207"/>
        <v>0</v>
      </c>
      <c r="AO87" s="113">
        <f t="shared" si="207"/>
        <v>0</v>
      </c>
      <c r="AP87" s="113">
        <f t="shared" si="207"/>
        <v>0</v>
      </c>
      <c r="AQ87" s="113">
        <f t="shared" si="207"/>
        <v>0</v>
      </c>
      <c r="AR87" s="113">
        <f t="shared" si="207"/>
        <v>0</v>
      </c>
      <c r="AS87" s="113">
        <f t="shared" si="207"/>
        <v>0</v>
      </c>
      <c r="AT87" s="142">
        <f t="shared" ref="AT87:BE87" si="208">$F87*AT23</f>
        <v>0</v>
      </c>
      <c r="AU87" s="143">
        <f t="shared" si="208"/>
        <v>0</v>
      </c>
      <c r="AV87" s="143">
        <f t="shared" si="208"/>
        <v>0</v>
      </c>
      <c r="AW87" s="143">
        <f t="shared" si="208"/>
        <v>0</v>
      </c>
      <c r="AX87" s="143">
        <f t="shared" si="208"/>
        <v>0</v>
      </c>
      <c r="AY87" s="143">
        <f t="shared" si="208"/>
        <v>0</v>
      </c>
      <c r="AZ87" s="143">
        <f t="shared" si="208"/>
        <v>0</v>
      </c>
      <c r="BA87" s="143">
        <f t="shared" si="208"/>
        <v>0</v>
      </c>
      <c r="BB87" s="143">
        <f t="shared" si="208"/>
        <v>0</v>
      </c>
      <c r="BC87" s="143">
        <f t="shared" si="208"/>
        <v>0</v>
      </c>
      <c r="BD87" s="143">
        <f t="shared" si="208"/>
        <v>0</v>
      </c>
      <c r="BE87" s="143">
        <f t="shared" si="208"/>
        <v>0</v>
      </c>
      <c r="BF87" s="173">
        <f t="shared" ref="BF87:BQ87" si="209">$F87*BF23</f>
        <v>0</v>
      </c>
      <c r="BG87" s="174">
        <f t="shared" si="209"/>
        <v>0</v>
      </c>
      <c r="BH87" s="174">
        <f t="shared" si="209"/>
        <v>0</v>
      </c>
      <c r="BI87" s="174">
        <f t="shared" si="209"/>
        <v>0</v>
      </c>
      <c r="BJ87" s="174">
        <f t="shared" si="209"/>
        <v>0</v>
      </c>
      <c r="BK87" s="174">
        <f t="shared" si="209"/>
        <v>0</v>
      </c>
      <c r="BL87" s="174">
        <f t="shared" si="209"/>
        <v>0</v>
      </c>
      <c r="BM87" s="174">
        <f t="shared" si="209"/>
        <v>0</v>
      </c>
      <c r="BN87" s="174">
        <f t="shared" si="209"/>
        <v>0</v>
      </c>
      <c r="BO87" s="174">
        <f t="shared" si="209"/>
        <v>0</v>
      </c>
      <c r="BP87" s="174">
        <f t="shared" si="209"/>
        <v>0</v>
      </c>
      <c r="BQ87" s="174">
        <f t="shared" si="209"/>
        <v>0</v>
      </c>
      <c r="BR87" s="21">
        <f t="shared" ref="BR87:CC87" si="210">$F87*BR23</f>
        <v>0</v>
      </c>
      <c r="BS87" s="20">
        <f t="shared" si="210"/>
        <v>0</v>
      </c>
      <c r="BT87" s="20">
        <f t="shared" si="210"/>
        <v>0</v>
      </c>
      <c r="BU87" s="20">
        <f t="shared" si="210"/>
        <v>0</v>
      </c>
      <c r="BV87" s="20">
        <f t="shared" si="210"/>
        <v>0</v>
      </c>
      <c r="BW87" s="20">
        <f t="shared" si="210"/>
        <v>0</v>
      </c>
      <c r="BX87" s="20">
        <f t="shared" si="210"/>
        <v>0</v>
      </c>
      <c r="BY87" s="20">
        <f t="shared" si="210"/>
        <v>0</v>
      </c>
      <c r="BZ87" s="20">
        <f t="shared" si="210"/>
        <v>0</v>
      </c>
      <c r="CA87" s="20">
        <f t="shared" si="210"/>
        <v>0</v>
      </c>
      <c r="CB87" s="20">
        <f t="shared" si="210"/>
        <v>0</v>
      </c>
      <c r="CC87" s="20">
        <f t="shared" si="210"/>
        <v>0</v>
      </c>
      <c r="CE87" s="19">
        <f t="shared" si="157"/>
        <v>0</v>
      </c>
      <c r="CF87" s="22">
        <f t="shared" si="158"/>
        <v>0</v>
      </c>
      <c r="CG87" s="103">
        <f t="shared" si="159"/>
        <v>0</v>
      </c>
      <c r="CH87" s="133">
        <f t="shared" si="160"/>
        <v>0</v>
      </c>
      <c r="CI87" s="164">
        <f t="shared" si="161"/>
        <v>0</v>
      </c>
      <c r="CJ87" s="19">
        <f t="shared" si="162"/>
        <v>0</v>
      </c>
    </row>
    <row r="88" spans="1:88" s="4" customFormat="1">
      <c r="A88" s="17"/>
      <c r="B88" s="16" t="s">
        <v>5</v>
      </c>
      <c r="C88" s="210"/>
      <c r="D88" s="14"/>
      <c r="E88" s="28"/>
      <c r="F88" s="28"/>
      <c r="G88" s="28"/>
      <c r="H88" s="28"/>
      <c r="I88" s="28"/>
      <c r="J88" s="10">
        <f t="shared" ref="J88:U88" si="211">SUM(J79:J87)</f>
        <v>0</v>
      </c>
      <c r="K88" s="9">
        <f t="shared" si="211"/>
        <v>0</v>
      </c>
      <c r="L88" s="9">
        <f t="shared" si="211"/>
        <v>0</v>
      </c>
      <c r="M88" s="9">
        <f t="shared" si="211"/>
        <v>0</v>
      </c>
      <c r="N88" s="9">
        <f t="shared" si="211"/>
        <v>0</v>
      </c>
      <c r="O88" s="9">
        <f t="shared" si="211"/>
        <v>0</v>
      </c>
      <c r="P88" s="9">
        <f t="shared" si="211"/>
        <v>0</v>
      </c>
      <c r="Q88" s="9">
        <f t="shared" si="211"/>
        <v>0</v>
      </c>
      <c r="R88" s="9">
        <f t="shared" si="211"/>
        <v>0</v>
      </c>
      <c r="S88" s="9">
        <f t="shared" si="211"/>
        <v>0</v>
      </c>
      <c r="T88" s="9">
        <f t="shared" si="211"/>
        <v>0</v>
      </c>
      <c r="U88" s="9">
        <f t="shared" si="211"/>
        <v>0</v>
      </c>
      <c r="V88" s="13">
        <f t="shared" ref="V88:AG88" si="212">SUM(V79:V87)</f>
        <v>5759.64</v>
      </c>
      <c r="W88" s="12">
        <f t="shared" si="212"/>
        <v>5759.64</v>
      </c>
      <c r="X88" s="12">
        <f t="shared" si="212"/>
        <v>14759.280000000002</v>
      </c>
      <c r="Y88" s="12">
        <f t="shared" si="212"/>
        <v>14759.280000000002</v>
      </c>
      <c r="Z88" s="12">
        <f t="shared" si="212"/>
        <v>14759.280000000002</v>
      </c>
      <c r="AA88" s="12">
        <f t="shared" si="212"/>
        <v>14759.280000000002</v>
      </c>
      <c r="AB88" s="12">
        <f t="shared" si="212"/>
        <v>14759.280000000002</v>
      </c>
      <c r="AC88" s="12">
        <f t="shared" si="212"/>
        <v>19079.280000000002</v>
      </c>
      <c r="AD88" s="12">
        <f t="shared" si="212"/>
        <v>28078.920000000002</v>
      </c>
      <c r="AE88" s="12">
        <f t="shared" si="212"/>
        <v>28078.920000000002</v>
      </c>
      <c r="AF88" s="12">
        <f t="shared" si="212"/>
        <v>28078.920000000002</v>
      </c>
      <c r="AG88" s="12">
        <f t="shared" si="212"/>
        <v>28078.920000000002</v>
      </c>
      <c r="AH88" s="106">
        <f t="shared" ref="AH88:AS88" si="213">SUM(AH79:AH87)</f>
        <v>30325.2336</v>
      </c>
      <c r="AI88" s="107">
        <f t="shared" si="213"/>
        <v>30325.2336</v>
      </c>
      <c r="AJ88" s="107">
        <f t="shared" si="213"/>
        <v>30325.2336</v>
      </c>
      <c r="AK88" s="107">
        <f t="shared" si="213"/>
        <v>30325.2336</v>
      </c>
      <c r="AL88" s="107">
        <f t="shared" si="213"/>
        <v>30325.2336</v>
      </c>
      <c r="AM88" s="107">
        <f t="shared" si="213"/>
        <v>30325.2336</v>
      </c>
      <c r="AN88" s="107">
        <f t="shared" si="213"/>
        <v>30325.2336</v>
      </c>
      <c r="AO88" s="107">
        <f t="shared" si="213"/>
        <v>30325.2336</v>
      </c>
      <c r="AP88" s="107">
        <f t="shared" si="213"/>
        <v>30325.2336</v>
      </c>
      <c r="AQ88" s="107">
        <f t="shared" si="213"/>
        <v>34990.833599999998</v>
      </c>
      <c r="AR88" s="107">
        <f t="shared" si="213"/>
        <v>34990.833599999998</v>
      </c>
      <c r="AS88" s="123">
        <f t="shared" si="213"/>
        <v>34990.833599999998</v>
      </c>
      <c r="AT88" s="136">
        <f t="shared" ref="AT88:BE88" si="214">SUM(AT79:AT87)</f>
        <v>41211.2448</v>
      </c>
      <c r="AU88" s="137">
        <f t="shared" si="214"/>
        <v>41211.2448</v>
      </c>
      <c r="AV88" s="137">
        <f t="shared" si="214"/>
        <v>41211.2448</v>
      </c>
      <c r="AW88" s="137">
        <f t="shared" si="214"/>
        <v>41211.2448</v>
      </c>
      <c r="AX88" s="137">
        <f t="shared" si="214"/>
        <v>41211.2448</v>
      </c>
      <c r="AY88" s="137">
        <f t="shared" si="214"/>
        <v>41211.2448</v>
      </c>
      <c r="AZ88" s="137">
        <f t="shared" si="214"/>
        <v>41211.2448</v>
      </c>
      <c r="BA88" s="137">
        <f t="shared" si="214"/>
        <v>41211.2448</v>
      </c>
      <c r="BB88" s="137">
        <f t="shared" si="214"/>
        <v>41211.2448</v>
      </c>
      <c r="BC88" s="137">
        <f t="shared" si="214"/>
        <v>41211.2448</v>
      </c>
      <c r="BD88" s="137">
        <f t="shared" si="214"/>
        <v>41211.2448</v>
      </c>
      <c r="BE88" s="153">
        <f t="shared" si="214"/>
        <v>41211.2448</v>
      </c>
      <c r="BF88" s="167">
        <f t="shared" ref="BF88:BQ88" si="215">SUM(BF79:BF87)</f>
        <v>61816.867200000008</v>
      </c>
      <c r="BG88" s="168">
        <f t="shared" si="215"/>
        <v>61816.867200000008</v>
      </c>
      <c r="BH88" s="168">
        <f t="shared" si="215"/>
        <v>61816.867200000008</v>
      </c>
      <c r="BI88" s="168">
        <f t="shared" si="215"/>
        <v>61816.867200000008</v>
      </c>
      <c r="BJ88" s="168">
        <f t="shared" si="215"/>
        <v>61816.867200000008</v>
      </c>
      <c r="BK88" s="168">
        <f t="shared" si="215"/>
        <v>61816.867200000008</v>
      </c>
      <c r="BL88" s="168">
        <f t="shared" si="215"/>
        <v>61816.867200000008</v>
      </c>
      <c r="BM88" s="168">
        <f t="shared" si="215"/>
        <v>61816.867200000008</v>
      </c>
      <c r="BN88" s="168">
        <f t="shared" si="215"/>
        <v>61816.867200000008</v>
      </c>
      <c r="BO88" s="168">
        <f t="shared" si="215"/>
        <v>61816.867200000008</v>
      </c>
      <c r="BP88" s="168">
        <f t="shared" si="215"/>
        <v>61816.867200000008</v>
      </c>
      <c r="BQ88" s="181">
        <f t="shared" si="215"/>
        <v>61816.867200000008</v>
      </c>
      <c r="BR88" s="10">
        <f t="shared" ref="BR88:CC88" si="216">SUM(BR79:BR87)</f>
        <v>68037.27840000001</v>
      </c>
      <c r="BS88" s="9">
        <f t="shared" si="216"/>
        <v>68037.27840000001</v>
      </c>
      <c r="BT88" s="9">
        <f t="shared" si="216"/>
        <v>68037.27840000001</v>
      </c>
      <c r="BU88" s="9">
        <f t="shared" si="216"/>
        <v>68037.27840000001</v>
      </c>
      <c r="BV88" s="9">
        <f t="shared" si="216"/>
        <v>68037.27840000001</v>
      </c>
      <c r="BW88" s="9">
        <f t="shared" si="216"/>
        <v>68037.27840000001</v>
      </c>
      <c r="BX88" s="9">
        <f t="shared" si="216"/>
        <v>68037.27840000001</v>
      </c>
      <c r="BY88" s="9">
        <f t="shared" si="216"/>
        <v>68037.27840000001</v>
      </c>
      <c r="BZ88" s="9">
        <f t="shared" si="216"/>
        <v>68037.27840000001</v>
      </c>
      <c r="CA88" s="9">
        <f t="shared" si="216"/>
        <v>68037.27840000001</v>
      </c>
      <c r="CB88" s="9">
        <f t="shared" si="216"/>
        <v>68037.27840000001</v>
      </c>
      <c r="CC88" s="182">
        <f t="shared" si="216"/>
        <v>68037.27840000001</v>
      </c>
      <c r="CE88" s="8">
        <f t="shared" si="157"/>
        <v>0</v>
      </c>
      <c r="CF88" s="11">
        <f t="shared" si="158"/>
        <v>216710.64000000004</v>
      </c>
      <c r="CG88" s="123">
        <f t="shared" si="159"/>
        <v>377899.60320000007</v>
      </c>
      <c r="CH88" s="153">
        <f t="shared" si="160"/>
        <v>494534.93759999989</v>
      </c>
      <c r="CI88" s="181">
        <f t="shared" si="161"/>
        <v>741802.40639999986</v>
      </c>
      <c r="CJ88" s="182">
        <f t="shared" si="162"/>
        <v>816447.34079999989</v>
      </c>
    </row>
    <row r="89" spans="1:88" s="4" customFormat="1">
      <c r="A89" s="17"/>
      <c r="B89" s="37" t="s">
        <v>4</v>
      </c>
      <c r="C89" s="212"/>
      <c r="D89" s="25"/>
      <c r="E89" s="18"/>
      <c r="F89" s="18"/>
      <c r="G89" s="18"/>
      <c r="H89" s="18"/>
      <c r="I89" s="18"/>
      <c r="J89" s="33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6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99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28"/>
      <c r="AU89" s="129"/>
      <c r="AV89" s="129"/>
      <c r="AW89" s="129"/>
      <c r="AX89" s="129"/>
      <c r="AY89" s="129"/>
      <c r="AZ89" s="129"/>
      <c r="BA89" s="129"/>
      <c r="BB89" s="129"/>
      <c r="BC89" s="129"/>
      <c r="BD89" s="129"/>
      <c r="BE89" s="129"/>
      <c r="BF89" s="159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33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E89" s="31"/>
      <c r="CF89" s="34"/>
      <c r="CG89" s="101"/>
      <c r="CH89" s="130"/>
      <c r="CI89" s="161"/>
      <c r="CJ89" s="31"/>
    </row>
    <row r="90" spans="1:88" s="4" customFormat="1">
      <c r="A90" s="17"/>
      <c r="B90" s="30" t="str">
        <f t="shared" ref="B90:B97" si="217">B26</f>
        <v>Senior Engineer</v>
      </c>
      <c r="C90" s="212" t="s">
        <v>2</v>
      </c>
      <c r="D90" s="211">
        <v>16667</v>
      </c>
      <c r="E90" s="29">
        <f t="shared" ref="E90:I97" si="218">(1+E$69)*D90</f>
        <v>18000.36</v>
      </c>
      <c r="F90" s="29">
        <f t="shared" si="218"/>
        <v>19440.388800000001</v>
      </c>
      <c r="G90" s="29">
        <f t="shared" si="218"/>
        <v>20995.619904000003</v>
      </c>
      <c r="H90" s="29">
        <f t="shared" si="218"/>
        <v>22675.269496320005</v>
      </c>
      <c r="I90" s="29">
        <f t="shared" si="218"/>
        <v>24489.291056025606</v>
      </c>
      <c r="J90" s="21">
        <f t="shared" ref="J90:U90" si="219">$D90*J26</f>
        <v>0</v>
      </c>
      <c r="K90" s="20">
        <f t="shared" si="219"/>
        <v>0</v>
      </c>
      <c r="L90" s="20">
        <f t="shared" si="219"/>
        <v>0</v>
      </c>
      <c r="M90" s="20">
        <f t="shared" si="219"/>
        <v>0</v>
      </c>
      <c r="N90" s="20">
        <f t="shared" si="219"/>
        <v>0</v>
      </c>
      <c r="O90" s="20">
        <f t="shared" si="219"/>
        <v>0</v>
      </c>
      <c r="P90" s="20">
        <f t="shared" si="219"/>
        <v>0</v>
      </c>
      <c r="Q90" s="20">
        <f t="shared" si="219"/>
        <v>16667</v>
      </c>
      <c r="R90" s="20">
        <f t="shared" si="219"/>
        <v>16667</v>
      </c>
      <c r="S90" s="20">
        <f t="shared" si="219"/>
        <v>33334</v>
      </c>
      <c r="T90" s="20">
        <f t="shared" si="219"/>
        <v>33334</v>
      </c>
      <c r="U90" s="20">
        <f t="shared" si="219"/>
        <v>50001</v>
      </c>
      <c r="V90" s="24">
        <f t="shared" ref="V90:AG90" si="220">$E90*V26</f>
        <v>54001.08</v>
      </c>
      <c r="W90" s="23">
        <f t="shared" si="220"/>
        <v>54001.08</v>
      </c>
      <c r="X90" s="23">
        <f t="shared" si="220"/>
        <v>54001.08</v>
      </c>
      <c r="Y90" s="23">
        <f t="shared" si="220"/>
        <v>54001.08</v>
      </c>
      <c r="Z90" s="23">
        <f t="shared" si="220"/>
        <v>54001.08</v>
      </c>
      <c r="AA90" s="23">
        <f t="shared" si="220"/>
        <v>54001.08</v>
      </c>
      <c r="AB90" s="23">
        <f t="shared" si="220"/>
        <v>72001.440000000002</v>
      </c>
      <c r="AC90" s="23">
        <f t="shared" si="220"/>
        <v>72001.440000000002</v>
      </c>
      <c r="AD90" s="23">
        <f t="shared" si="220"/>
        <v>72001.440000000002</v>
      </c>
      <c r="AE90" s="23">
        <f t="shared" si="220"/>
        <v>72001.440000000002</v>
      </c>
      <c r="AF90" s="23">
        <f t="shared" si="220"/>
        <v>72001.440000000002</v>
      </c>
      <c r="AG90" s="23">
        <f t="shared" si="220"/>
        <v>72001.440000000002</v>
      </c>
      <c r="AH90" s="112">
        <f t="shared" ref="AH90:AS90" si="221">$F90*AH26</f>
        <v>77761.555200000003</v>
      </c>
      <c r="AI90" s="113">
        <f t="shared" si="221"/>
        <v>77761.555200000003</v>
      </c>
      <c r="AJ90" s="113">
        <f t="shared" si="221"/>
        <v>77761.555200000003</v>
      </c>
      <c r="AK90" s="113">
        <f t="shared" si="221"/>
        <v>77761.555200000003</v>
      </c>
      <c r="AL90" s="113">
        <f t="shared" si="221"/>
        <v>77761.555200000003</v>
      </c>
      <c r="AM90" s="113">
        <f t="shared" si="221"/>
        <v>77761.555200000003</v>
      </c>
      <c r="AN90" s="113">
        <f t="shared" si="221"/>
        <v>77761.555200000003</v>
      </c>
      <c r="AO90" s="113">
        <f t="shared" si="221"/>
        <v>77761.555200000003</v>
      </c>
      <c r="AP90" s="113">
        <f t="shared" si="221"/>
        <v>77761.555200000003</v>
      </c>
      <c r="AQ90" s="113">
        <f t="shared" si="221"/>
        <v>77761.555200000003</v>
      </c>
      <c r="AR90" s="113">
        <f t="shared" si="221"/>
        <v>77761.555200000003</v>
      </c>
      <c r="AS90" s="113">
        <f t="shared" si="221"/>
        <v>77761.555200000003</v>
      </c>
      <c r="AT90" s="142">
        <f t="shared" ref="AT90:BE90" si="222">$F90*AT26</f>
        <v>77761.555200000003</v>
      </c>
      <c r="AU90" s="143">
        <f t="shared" si="222"/>
        <v>77761.555200000003</v>
      </c>
      <c r="AV90" s="143">
        <f t="shared" si="222"/>
        <v>77761.555200000003</v>
      </c>
      <c r="AW90" s="143">
        <f t="shared" si="222"/>
        <v>77761.555200000003</v>
      </c>
      <c r="AX90" s="143">
        <f t="shared" si="222"/>
        <v>77761.555200000003</v>
      </c>
      <c r="AY90" s="143">
        <f t="shared" si="222"/>
        <v>77761.555200000003</v>
      </c>
      <c r="AZ90" s="143">
        <f t="shared" si="222"/>
        <v>97201.944000000003</v>
      </c>
      <c r="BA90" s="143">
        <f t="shared" si="222"/>
        <v>97201.944000000003</v>
      </c>
      <c r="BB90" s="143">
        <f t="shared" si="222"/>
        <v>97201.944000000003</v>
      </c>
      <c r="BC90" s="143">
        <f t="shared" si="222"/>
        <v>97201.944000000003</v>
      </c>
      <c r="BD90" s="143">
        <f t="shared" si="222"/>
        <v>97201.944000000003</v>
      </c>
      <c r="BE90" s="143">
        <f t="shared" si="222"/>
        <v>97201.944000000003</v>
      </c>
      <c r="BF90" s="173">
        <f t="shared" ref="BF90:BQ90" si="223">$F90*BF26</f>
        <v>116642.3328</v>
      </c>
      <c r="BG90" s="174">
        <f t="shared" si="223"/>
        <v>116642.3328</v>
      </c>
      <c r="BH90" s="174">
        <f t="shared" si="223"/>
        <v>116642.3328</v>
      </c>
      <c r="BI90" s="174">
        <f t="shared" si="223"/>
        <v>116642.3328</v>
      </c>
      <c r="BJ90" s="174">
        <f t="shared" si="223"/>
        <v>116642.3328</v>
      </c>
      <c r="BK90" s="174">
        <f t="shared" si="223"/>
        <v>116642.3328</v>
      </c>
      <c r="BL90" s="174">
        <f t="shared" si="223"/>
        <v>136082.72159999999</v>
      </c>
      <c r="BM90" s="174">
        <f t="shared" si="223"/>
        <v>136082.72159999999</v>
      </c>
      <c r="BN90" s="174">
        <f t="shared" si="223"/>
        <v>136082.72159999999</v>
      </c>
      <c r="BO90" s="174">
        <f t="shared" si="223"/>
        <v>136082.72159999999</v>
      </c>
      <c r="BP90" s="174">
        <f t="shared" si="223"/>
        <v>136082.72159999999</v>
      </c>
      <c r="BQ90" s="174">
        <f t="shared" si="223"/>
        <v>136082.72159999999</v>
      </c>
      <c r="BR90" s="21">
        <f t="shared" ref="BR90:CC90" si="224">$F90*BR26</f>
        <v>155523.11040000001</v>
      </c>
      <c r="BS90" s="20">
        <f t="shared" si="224"/>
        <v>155523.11040000001</v>
      </c>
      <c r="BT90" s="20">
        <f t="shared" si="224"/>
        <v>155523.11040000001</v>
      </c>
      <c r="BU90" s="20">
        <f t="shared" si="224"/>
        <v>155523.11040000001</v>
      </c>
      <c r="BV90" s="20">
        <f t="shared" si="224"/>
        <v>155523.11040000001</v>
      </c>
      <c r="BW90" s="20">
        <f t="shared" si="224"/>
        <v>155523.11040000001</v>
      </c>
      <c r="BX90" s="20">
        <f t="shared" si="224"/>
        <v>174963.49920000002</v>
      </c>
      <c r="BY90" s="20">
        <f t="shared" si="224"/>
        <v>174963.49920000002</v>
      </c>
      <c r="BZ90" s="20">
        <f t="shared" si="224"/>
        <v>174963.49920000002</v>
      </c>
      <c r="CA90" s="20">
        <f t="shared" si="224"/>
        <v>174963.49920000002</v>
      </c>
      <c r="CB90" s="20">
        <f t="shared" si="224"/>
        <v>174963.49920000002</v>
      </c>
      <c r="CC90" s="20">
        <f t="shared" si="224"/>
        <v>174963.49920000002</v>
      </c>
      <c r="CE90" s="19">
        <f t="shared" ref="CE90:CE98" si="225">SUM(J90:U90)</f>
        <v>150003</v>
      </c>
      <c r="CF90" s="22">
        <f t="shared" ref="CF90:CF98" si="226">SUM(V90:AG90)</f>
        <v>756015.11999999988</v>
      </c>
      <c r="CG90" s="103">
        <f t="shared" ref="CG90:CG98" si="227">SUM(AH90:AS90)</f>
        <v>933138.66240000026</v>
      </c>
      <c r="CH90" s="133">
        <f t="shared" ref="CH90:CH98" si="228">SUM(AT90:BE90)</f>
        <v>1049780.9952</v>
      </c>
      <c r="CI90" s="164">
        <f t="shared" ref="CI90:CI98" si="229">SUM(BF90:BQ90)</f>
        <v>1516350.3264000001</v>
      </c>
      <c r="CJ90" s="19">
        <f t="shared" ref="CJ90:CJ98" si="230">SUM(BR90:CC90)</f>
        <v>1982919.6575999998</v>
      </c>
    </row>
    <row r="91" spans="1:88" s="4" customFormat="1">
      <c r="A91" s="17"/>
      <c r="B91" s="30" t="str">
        <f t="shared" si="217"/>
        <v xml:space="preserve">Engineer </v>
      </c>
      <c r="C91" s="212" t="s">
        <v>2</v>
      </c>
      <c r="D91" s="211">
        <v>11667</v>
      </c>
      <c r="E91" s="29">
        <f t="shared" si="218"/>
        <v>12600.36</v>
      </c>
      <c r="F91" s="29">
        <f t="shared" si="218"/>
        <v>13608.388800000001</v>
      </c>
      <c r="G91" s="29">
        <f t="shared" si="218"/>
        <v>14697.059904000002</v>
      </c>
      <c r="H91" s="29">
        <f t="shared" si="218"/>
        <v>15872.824696320004</v>
      </c>
      <c r="I91" s="29">
        <f t="shared" si="218"/>
        <v>17142.650672025604</v>
      </c>
      <c r="J91" s="21">
        <f t="shared" ref="J91:U91" si="231">$D91*J27</f>
        <v>0</v>
      </c>
      <c r="K91" s="20">
        <f t="shared" si="231"/>
        <v>0</v>
      </c>
      <c r="L91" s="20">
        <f t="shared" si="231"/>
        <v>0</v>
      </c>
      <c r="M91" s="20">
        <f t="shared" si="231"/>
        <v>0</v>
      </c>
      <c r="N91" s="20">
        <f t="shared" si="231"/>
        <v>0</v>
      </c>
      <c r="O91" s="20">
        <f t="shared" si="231"/>
        <v>0</v>
      </c>
      <c r="P91" s="20">
        <f t="shared" si="231"/>
        <v>0</v>
      </c>
      <c r="Q91" s="20">
        <f t="shared" si="231"/>
        <v>0</v>
      </c>
      <c r="R91" s="20">
        <f t="shared" si="231"/>
        <v>11667</v>
      </c>
      <c r="S91" s="20">
        <f t="shared" si="231"/>
        <v>23334</v>
      </c>
      <c r="T91" s="20">
        <f t="shared" si="231"/>
        <v>35001</v>
      </c>
      <c r="U91" s="20">
        <f t="shared" si="231"/>
        <v>46668</v>
      </c>
      <c r="V91" s="24">
        <f t="shared" ref="V91:AG91" si="232">$E91*V27</f>
        <v>63001.8</v>
      </c>
      <c r="W91" s="23">
        <f t="shared" si="232"/>
        <v>63001.8</v>
      </c>
      <c r="X91" s="23">
        <f t="shared" si="232"/>
        <v>63001.8</v>
      </c>
      <c r="Y91" s="23">
        <f t="shared" si="232"/>
        <v>63001.8</v>
      </c>
      <c r="Z91" s="23">
        <f t="shared" si="232"/>
        <v>75602.16</v>
      </c>
      <c r="AA91" s="23">
        <f t="shared" si="232"/>
        <v>75602.16</v>
      </c>
      <c r="AB91" s="23">
        <f t="shared" si="232"/>
        <v>75602.16</v>
      </c>
      <c r="AC91" s="23">
        <f t="shared" si="232"/>
        <v>75602.16</v>
      </c>
      <c r="AD91" s="23">
        <f t="shared" si="232"/>
        <v>75602.16</v>
      </c>
      <c r="AE91" s="23">
        <f t="shared" si="232"/>
        <v>75602.16</v>
      </c>
      <c r="AF91" s="23">
        <f t="shared" si="232"/>
        <v>75602.16</v>
      </c>
      <c r="AG91" s="23">
        <f t="shared" si="232"/>
        <v>75602.16</v>
      </c>
      <c r="AH91" s="112">
        <f t="shared" ref="AH91:AS91" si="233">$F91*AH27</f>
        <v>81650.332800000004</v>
      </c>
      <c r="AI91" s="113">
        <f t="shared" si="233"/>
        <v>81650.332800000004</v>
      </c>
      <c r="AJ91" s="113">
        <f t="shared" si="233"/>
        <v>81650.332800000004</v>
      </c>
      <c r="AK91" s="113">
        <f t="shared" si="233"/>
        <v>81650.332800000004</v>
      </c>
      <c r="AL91" s="113">
        <f t="shared" si="233"/>
        <v>81650.332800000004</v>
      </c>
      <c r="AM91" s="113">
        <f t="shared" si="233"/>
        <v>81650.332800000004</v>
      </c>
      <c r="AN91" s="113">
        <f t="shared" si="233"/>
        <v>81650.332800000004</v>
      </c>
      <c r="AO91" s="113">
        <f t="shared" si="233"/>
        <v>81650.332800000004</v>
      </c>
      <c r="AP91" s="113">
        <f t="shared" si="233"/>
        <v>81650.332800000004</v>
      </c>
      <c r="AQ91" s="113">
        <f t="shared" si="233"/>
        <v>81650.332800000004</v>
      </c>
      <c r="AR91" s="113">
        <f t="shared" si="233"/>
        <v>81650.332800000004</v>
      </c>
      <c r="AS91" s="113">
        <f t="shared" si="233"/>
        <v>81650.332800000004</v>
      </c>
      <c r="AT91" s="142">
        <f t="shared" ref="AT91:BE91" si="234">$F91*AT27</f>
        <v>95258.721600000004</v>
      </c>
      <c r="AU91" s="143">
        <f t="shared" si="234"/>
        <v>95258.721600000004</v>
      </c>
      <c r="AV91" s="143">
        <f t="shared" si="234"/>
        <v>95258.721600000004</v>
      </c>
      <c r="AW91" s="143">
        <f t="shared" si="234"/>
        <v>108867.11040000001</v>
      </c>
      <c r="AX91" s="143">
        <f t="shared" si="234"/>
        <v>108867.11040000001</v>
      </c>
      <c r="AY91" s="143">
        <f t="shared" si="234"/>
        <v>122475.49920000001</v>
      </c>
      <c r="AZ91" s="143">
        <f t="shared" si="234"/>
        <v>122475.49920000001</v>
      </c>
      <c r="BA91" s="143">
        <f t="shared" si="234"/>
        <v>122475.49920000001</v>
      </c>
      <c r="BB91" s="143">
        <f t="shared" si="234"/>
        <v>122475.49920000001</v>
      </c>
      <c r="BC91" s="143">
        <f t="shared" si="234"/>
        <v>136083.88800000001</v>
      </c>
      <c r="BD91" s="143">
        <f t="shared" si="234"/>
        <v>136083.88800000001</v>
      </c>
      <c r="BE91" s="143">
        <f t="shared" si="234"/>
        <v>136083.88800000001</v>
      </c>
      <c r="BF91" s="173">
        <f t="shared" ref="BF91:BQ91" si="235">$F91*BF27</f>
        <v>149692.27679999999</v>
      </c>
      <c r="BG91" s="174">
        <f t="shared" si="235"/>
        <v>149692.27679999999</v>
      </c>
      <c r="BH91" s="174">
        <f t="shared" si="235"/>
        <v>149692.27679999999</v>
      </c>
      <c r="BI91" s="174">
        <f t="shared" si="235"/>
        <v>149692.27679999999</v>
      </c>
      <c r="BJ91" s="174">
        <f t="shared" si="235"/>
        <v>149692.27679999999</v>
      </c>
      <c r="BK91" s="174">
        <f t="shared" si="235"/>
        <v>149692.27679999999</v>
      </c>
      <c r="BL91" s="174">
        <f t="shared" si="235"/>
        <v>163300.66560000001</v>
      </c>
      <c r="BM91" s="174">
        <f t="shared" si="235"/>
        <v>163300.66560000001</v>
      </c>
      <c r="BN91" s="174">
        <f t="shared" si="235"/>
        <v>163300.66560000001</v>
      </c>
      <c r="BO91" s="174">
        <f t="shared" si="235"/>
        <v>163300.66560000001</v>
      </c>
      <c r="BP91" s="174">
        <f t="shared" si="235"/>
        <v>163300.66560000001</v>
      </c>
      <c r="BQ91" s="174">
        <f t="shared" si="235"/>
        <v>163300.66560000001</v>
      </c>
      <c r="BR91" s="21">
        <f t="shared" ref="BR91:CC91" si="236">$F91*BR27</f>
        <v>163300.66560000001</v>
      </c>
      <c r="BS91" s="20">
        <f t="shared" si="236"/>
        <v>163300.66560000001</v>
      </c>
      <c r="BT91" s="20">
        <f t="shared" si="236"/>
        <v>163300.66560000001</v>
      </c>
      <c r="BU91" s="20">
        <f t="shared" si="236"/>
        <v>163300.66560000001</v>
      </c>
      <c r="BV91" s="20">
        <f t="shared" si="236"/>
        <v>163300.66560000001</v>
      </c>
      <c r="BW91" s="20">
        <f t="shared" si="236"/>
        <v>163300.66560000001</v>
      </c>
      <c r="BX91" s="20">
        <f t="shared" si="236"/>
        <v>190517.44320000001</v>
      </c>
      <c r="BY91" s="20">
        <f t="shared" si="236"/>
        <v>190517.44320000001</v>
      </c>
      <c r="BZ91" s="20">
        <f t="shared" si="236"/>
        <v>190517.44320000001</v>
      </c>
      <c r="CA91" s="20">
        <f t="shared" si="236"/>
        <v>190517.44320000001</v>
      </c>
      <c r="CB91" s="20">
        <f t="shared" si="236"/>
        <v>190517.44320000001</v>
      </c>
      <c r="CC91" s="20">
        <f t="shared" si="236"/>
        <v>190517.44320000001</v>
      </c>
      <c r="CE91" s="19">
        <f t="shared" si="225"/>
        <v>116670</v>
      </c>
      <c r="CF91" s="22">
        <f t="shared" si="226"/>
        <v>856824.48000000021</v>
      </c>
      <c r="CG91" s="103">
        <f t="shared" si="227"/>
        <v>979803.99359999981</v>
      </c>
      <c r="CH91" s="133">
        <f t="shared" si="228"/>
        <v>1401664.0463999999</v>
      </c>
      <c r="CI91" s="164">
        <f t="shared" si="229"/>
        <v>1877957.6543999997</v>
      </c>
      <c r="CJ91" s="19">
        <f t="shared" si="230"/>
        <v>2122908.6528000003</v>
      </c>
    </row>
    <row r="92" spans="1:88" s="4" customFormat="1">
      <c r="A92" s="17"/>
      <c r="B92" s="30" t="str">
        <f t="shared" si="217"/>
        <v>Junior Engineer</v>
      </c>
      <c r="C92" s="212" t="s">
        <v>2</v>
      </c>
      <c r="D92" s="211">
        <v>7500</v>
      </c>
      <c r="E92" s="29">
        <f t="shared" si="218"/>
        <v>8100.0000000000009</v>
      </c>
      <c r="F92" s="29">
        <f t="shared" si="218"/>
        <v>8748.0000000000018</v>
      </c>
      <c r="G92" s="29">
        <f t="shared" si="218"/>
        <v>9447.840000000002</v>
      </c>
      <c r="H92" s="29">
        <f t="shared" si="218"/>
        <v>10203.667200000004</v>
      </c>
      <c r="I92" s="29">
        <f t="shared" si="218"/>
        <v>11019.960576000005</v>
      </c>
      <c r="J92" s="21">
        <f t="shared" ref="J92:U92" si="237">$D92*J28</f>
        <v>0</v>
      </c>
      <c r="K92" s="20">
        <f t="shared" si="237"/>
        <v>0</v>
      </c>
      <c r="L92" s="20">
        <f t="shared" si="237"/>
        <v>0</v>
      </c>
      <c r="M92" s="20">
        <f t="shared" si="237"/>
        <v>0</v>
      </c>
      <c r="N92" s="20">
        <f t="shared" si="237"/>
        <v>0</v>
      </c>
      <c r="O92" s="20">
        <f t="shared" si="237"/>
        <v>0</v>
      </c>
      <c r="P92" s="20">
        <f t="shared" si="237"/>
        <v>0</v>
      </c>
      <c r="Q92" s="20">
        <f t="shared" si="237"/>
        <v>15000</v>
      </c>
      <c r="R92" s="20">
        <f t="shared" si="237"/>
        <v>15000</v>
      </c>
      <c r="S92" s="20">
        <f t="shared" si="237"/>
        <v>15000</v>
      </c>
      <c r="T92" s="20">
        <f t="shared" si="237"/>
        <v>22500</v>
      </c>
      <c r="U92" s="20">
        <f t="shared" si="237"/>
        <v>22500</v>
      </c>
      <c r="V92" s="24">
        <f t="shared" ref="V92:AG92" si="238">$E92*V28</f>
        <v>32400.000000000004</v>
      </c>
      <c r="W92" s="23">
        <f t="shared" si="238"/>
        <v>32400.000000000004</v>
      </c>
      <c r="X92" s="23">
        <f t="shared" si="238"/>
        <v>32400.000000000004</v>
      </c>
      <c r="Y92" s="23">
        <f t="shared" si="238"/>
        <v>32400.000000000004</v>
      </c>
      <c r="Z92" s="23">
        <f t="shared" si="238"/>
        <v>40500.000000000007</v>
      </c>
      <c r="AA92" s="23">
        <f t="shared" si="238"/>
        <v>40500.000000000007</v>
      </c>
      <c r="AB92" s="23">
        <f t="shared" si="238"/>
        <v>40500.000000000007</v>
      </c>
      <c r="AC92" s="23">
        <f t="shared" si="238"/>
        <v>40500.000000000007</v>
      </c>
      <c r="AD92" s="23">
        <f t="shared" si="238"/>
        <v>40500.000000000007</v>
      </c>
      <c r="AE92" s="23">
        <f t="shared" si="238"/>
        <v>40500.000000000007</v>
      </c>
      <c r="AF92" s="23">
        <f t="shared" si="238"/>
        <v>40500.000000000007</v>
      </c>
      <c r="AG92" s="23">
        <f t="shared" si="238"/>
        <v>40500.000000000007</v>
      </c>
      <c r="AH92" s="112">
        <f t="shared" ref="AH92:AS92" si="239">$F92*AH28</f>
        <v>43740.000000000007</v>
      </c>
      <c r="AI92" s="113">
        <f t="shared" si="239"/>
        <v>43740.000000000007</v>
      </c>
      <c r="AJ92" s="113">
        <f t="shared" si="239"/>
        <v>43740.000000000007</v>
      </c>
      <c r="AK92" s="113">
        <f t="shared" si="239"/>
        <v>43740.000000000007</v>
      </c>
      <c r="AL92" s="113">
        <f t="shared" si="239"/>
        <v>43740.000000000007</v>
      </c>
      <c r="AM92" s="113">
        <f t="shared" si="239"/>
        <v>43740.000000000007</v>
      </c>
      <c r="AN92" s="113">
        <f t="shared" si="239"/>
        <v>43740.000000000007</v>
      </c>
      <c r="AO92" s="113">
        <f t="shared" si="239"/>
        <v>43740.000000000007</v>
      </c>
      <c r="AP92" s="113">
        <f t="shared" si="239"/>
        <v>43740.000000000007</v>
      </c>
      <c r="AQ92" s="113">
        <f t="shared" si="239"/>
        <v>43740.000000000007</v>
      </c>
      <c r="AR92" s="113">
        <f t="shared" si="239"/>
        <v>43740.000000000007</v>
      </c>
      <c r="AS92" s="113">
        <f t="shared" si="239"/>
        <v>43740.000000000007</v>
      </c>
      <c r="AT92" s="142">
        <f t="shared" ref="AT92:BE92" si="240">$F92*AT28</f>
        <v>52488.000000000015</v>
      </c>
      <c r="AU92" s="143">
        <f t="shared" si="240"/>
        <v>52488.000000000015</v>
      </c>
      <c r="AV92" s="143">
        <f t="shared" si="240"/>
        <v>52488.000000000015</v>
      </c>
      <c r="AW92" s="143">
        <f t="shared" si="240"/>
        <v>52488.000000000015</v>
      </c>
      <c r="AX92" s="143">
        <f t="shared" si="240"/>
        <v>52488.000000000015</v>
      </c>
      <c r="AY92" s="143">
        <f t="shared" si="240"/>
        <v>61236.000000000015</v>
      </c>
      <c r="AZ92" s="143">
        <f t="shared" si="240"/>
        <v>61236.000000000015</v>
      </c>
      <c r="BA92" s="143">
        <f t="shared" si="240"/>
        <v>61236.000000000015</v>
      </c>
      <c r="BB92" s="143">
        <f t="shared" si="240"/>
        <v>61236.000000000015</v>
      </c>
      <c r="BC92" s="143">
        <f t="shared" si="240"/>
        <v>69984.000000000015</v>
      </c>
      <c r="BD92" s="143">
        <f t="shared" si="240"/>
        <v>69984.000000000015</v>
      </c>
      <c r="BE92" s="143">
        <f t="shared" si="240"/>
        <v>69984.000000000015</v>
      </c>
      <c r="BF92" s="173">
        <f t="shared" ref="BF92:BQ92" si="241">$F92*BF28</f>
        <v>69984.000000000015</v>
      </c>
      <c r="BG92" s="174">
        <f t="shared" si="241"/>
        <v>69984.000000000015</v>
      </c>
      <c r="BH92" s="174">
        <f t="shared" si="241"/>
        <v>69984.000000000015</v>
      </c>
      <c r="BI92" s="174">
        <f t="shared" si="241"/>
        <v>69984.000000000015</v>
      </c>
      <c r="BJ92" s="174">
        <f t="shared" si="241"/>
        <v>69984.000000000015</v>
      </c>
      <c r="BK92" s="174">
        <f t="shared" si="241"/>
        <v>69984.000000000015</v>
      </c>
      <c r="BL92" s="174">
        <f t="shared" si="241"/>
        <v>78732.000000000015</v>
      </c>
      <c r="BM92" s="174">
        <f t="shared" si="241"/>
        <v>78732.000000000015</v>
      </c>
      <c r="BN92" s="174">
        <f t="shared" si="241"/>
        <v>78732.000000000015</v>
      </c>
      <c r="BO92" s="174">
        <f t="shared" si="241"/>
        <v>78732.000000000015</v>
      </c>
      <c r="BP92" s="174">
        <f t="shared" si="241"/>
        <v>87480.000000000015</v>
      </c>
      <c r="BQ92" s="174">
        <f t="shared" si="241"/>
        <v>87480.000000000015</v>
      </c>
      <c r="BR92" s="21">
        <f t="shared" ref="BR92:CC92" si="242">$F92*BR28</f>
        <v>96228.000000000015</v>
      </c>
      <c r="BS92" s="20">
        <f t="shared" si="242"/>
        <v>96228.000000000015</v>
      </c>
      <c r="BT92" s="20">
        <f t="shared" si="242"/>
        <v>96228.000000000015</v>
      </c>
      <c r="BU92" s="20">
        <f t="shared" si="242"/>
        <v>104976.00000000003</v>
      </c>
      <c r="BV92" s="20">
        <f t="shared" si="242"/>
        <v>104976.00000000003</v>
      </c>
      <c r="BW92" s="20">
        <f t="shared" si="242"/>
        <v>104976.00000000003</v>
      </c>
      <c r="BX92" s="20">
        <f t="shared" si="242"/>
        <v>104976.00000000003</v>
      </c>
      <c r="BY92" s="20">
        <f t="shared" si="242"/>
        <v>122472.00000000003</v>
      </c>
      <c r="BZ92" s="20">
        <f t="shared" si="242"/>
        <v>122472.00000000003</v>
      </c>
      <c r="CA92" s="20">
        <f t="shared" si="242"/>
        <v>122472.00000000003</v>
      </c>
      <c r="CB92" s="20">
        <f t="shared" si="242"/>
        <v>122472.00000000003</v>
      </c>
      <c r="CC92" s="20">
        <f t="shared" si="242"/>
        <v>122472.00000000003</v>
      </c>
      <c r="CE92" s="19">
        <f t="shared" si="225"/>
        <v>90000</v>
      </c>
      <c r="CF92" s="22">
        <f t="shared" si="226"/>
        <v>453600.00000000006</v>
      </c>
      <c r="CG92" s="103">
        <f t="shared" si="227"/>
        <v>524880.00000000012</v>
      </c>
      <c r="CH92" s="133">
        <f t="shared" si="228"/>
        <v>717336.00000000012</v>
      </c>
      <c r="CI92" s="164">
        <f t="shared" si="229"/>
        <v>909792.00000000012</v>
      </c>
      <c r="CJ92" s="19">
        <f t="shared" si="230"/>
        <v>1320948.0000000002</v>
      </c>
    </row>
    <row r="93" spans="1:88" s="4" customFormat="1">
      <c r="A93" s="17"/>
      <c r="B93" s="30" t="str">
        <f t="shared" si="217"/>
        <v>Technician</v>
      </c>
      <c r="C93" s="212" t="s">
        <v>2</v>
      </c>
      <c r="D93" s="211">
        <v>7500</v>
      </c>
      <c r="E93" s="29">
        <f t="shared" si="218"/>
        <v>8100.0000000000009</v>
      </c>
      <c r="F93" s="29">
        <f t="shared" si="218"/>
        <v>8748.0000000000018</v>
      </c>
      <c r="G93" s="29">
        <f t="shared" si="218"/>
        <v>9447.840000000002</v>
      </c>
      <c r="H93" s="29">
        <f t="shared" si="218"/>
        <v>10203.667200000004</v>
      </c>
      <c r="I93" s="29">
        <f t="shared" si="218"/>
        <v>11019.960576000005</v>
      </c>
      <c r="J93" s="21">
        <f t="shared" ref="J93:U93" si="243">$D93*J29</f>
        <v>0</v>
      </c>
      <c r="K93" s="20">
        <f t="shared" si="243"/>
        <v>0</v>
      </c>
      <c r="L93" s="20">
        <f t="shared" si="243"/>
        <v>0</v>
      </c>
      <c r="M93" s="20">
        <f t="shared" si="243"/>
        <v>0</v>
      </c>
      <c r="N93" s="20">
        <f t="shared" si="243"/>
        <v>0</v>
      </c>
      <c r="O93" s="20">
        <f t="shared" si="243"/>
        <v>0</v>
      </c>
      <c r="P93" s="20">
        <f t="shared" si="243"/>
        <v>0</v>
      </c>
      <c r="Q93" s="20">
        <f t="shared" si="243"/>
        <v>0</v>
      </c>
      <c r="R93" s="20">
        <f t="shared" si="243"/>
        <v>0</v>
      </c>
      <c r="S93" s="20">
        <f t="shared" si="243"/>
        <v>0</v>
      </c>
      <c r="T93" s="20">
        <f t="shared" si="243"/>
        <v>7500</v>
      </c>
      <c r="U93" s="20">
        <f t="shared" si="243"/>
        <v>7500</v>
      </c>
      <c r="V93" s="24">
        <f t="shared" ref="V93:AG93" si="244">$E93*V29</f>
        <v>8100.0000000000009</v>
      </c>
      <c r="W93" s="23">
        <f t="shared" si="244"/>
        <v>16200.000000000002</v>
      </c>
      <c r="X93" s="23">
        <f t="shared" si="244"/>
        <v>16200.000000000002</v>
      </c>
      <c r="Y93" s="23">
        <f t="shared" si="244"/>
        <v>16200.000000000002</v>
      </c>
      <c r="Z93" s="23">
        <f t="shared" si="244"/>
        <v>16200.000000000002</v>
      </c>
      <c r="AA93" s="23">
        <f t="shared" si="244"/>
        <v>16200.000000000002</v>
      </c>
      <c r="AB93" s="23">
        <f t="shared" si="244"/>
        <v>16200.000000000002</v>
      </c>
      <c r="AC93" s="23">
        <f t="shared" si="244"/>
        <v>16200.000000000002</v>
      </c>
      <c r="AD93" s="23">
        <f t="shared" si="244"/>
        <v>16200.000000000002</v>
      </c>
      <c r="AE93" s="23">
        <f t="shared" si="244"/>
        <v>16200.000000000002</v>
      </c>
      <c r="AF93" s="23">
        <f t="shared" si="244"/>
        <v>16200.000000000002</v>
      </c>
      <c r="AG93" s="23">
        <f t="shared" si="244"/>
        <v>16200.000000000002</v>
      </c>
      <c r="AH93" s="112">
        <f t="shared" ref="AH93:AS93" si="245">$F93*AH29</f>
        <v>17496.000000000004</v>
      </c>
      <c r="AI93" s="113">
        <f t="shared" si="245"/>
        <v>17496.000000000004</v>
      </c>
      <c r="AJ93" s="113">
        <f t="shared" si="245"/>
        <v>17496.000000000004</v>
      </c>
      <c r="AK93" s="113">
        <f t="shared" si="245"/>
        <v>17496.000000000004</v>
      </c>
      <c r="AL93" s="113">
        <f t="shared" si="245"/>
        <v>17496.000000000004</v>
      </c>
      <c r="AM93" s="113">
        <f t="shared" si="245"/>
        <v>17496.000000000004</v>
      </c>
      <c r="AN93" s="113">
        <f t="shared" si="245"/>
        <v>17496.000000000004</v>
      </c>
      <c r="AO93" s="113">
        <f t="shared" si="245"/>
        <v>17496.000000000004</v>
      </c>
      <c r="AP93" s="113">
        <f t="shared" si="245"/>
        <v>17496.000000000004</v>
      </c>
      <c r="AQ93" s="113">
        <f t="shared" si="245"/>
        <v>17496.000000000004</v>
      </c>
      <c r="AR93" s="113">
        <f t="shared" si="245"/>
        <v>17496.000000000004</v>
      </c>
      <c r="AS93" s="113">
        <f t="shared" si="245"/>
        <v>17496.000000000004</v>
      </c>
      <c r="AT93" s="142">
        <f t="shared" ref="AT93:BE93" si="246">$F93*AT29</f>
        <v>26244.000000000007</v>
      </c>
      <c r="AU93" s="143">
        <f t="shared" si="246"/>
        <v>26244.000000000007</v>
      </c>
      <c r="AV93" s="143">
        <f t="shared" si="246"/>
        <v>26244.000000000007</v>
      </c>
      <c r="AW93" s="143">
        <f t="shared" si="246"/>
        <v>26244.000000000007</v>
      </c>
      <c r="AX93" s="143">
        <f t="shared" si="246"/>
        <v>26244.000000000007</v>
      </c>
      <c r="AY93" s="143">
        <f t="shared" si="246"/>
        <v>26244.000000000007</v>
      </c>
      <c r="AZ93" s="143">
        <f t="shared" si="246"/>
        <v>26244.000000000007</v>
      </c>
      <c r="BA93" s="143">
        <f t="shared" si="246"/>
        <v>26244.000000000007</v>
      </c>
      <c r="BB93" s="143">
        <f t="shared" si="246"/>
        <v>26244.000000000007</v>
      </c>
      <c r="BC93" s="143">
        <f t="shared" si="246"/>
        <v>26244.000000000007</v>
      </c>
      <c r="BD93" s="143">
        <f t="shared" si="246"/>
        <v>26244.000000000007</v>
      </c>
      <c r="BE93" s="143">
        <f t="shared" si="246"/>
        <v>26244.000000000007</v>
      </c>
      <c r="BF93" s="173">
        <f t="shared" ref="BF93:BQ93" si="247">$F93*BF29</f>
        <v>26244.000000000007</v>
      </c>
      <c r="BG93" s="174">
        <f t="shared" si="247"/>
        <v>26244.000000000007</v>
      </c>
      <c r="BH93" s="174">
        <f t="shared" si="247"/>
        <v>26244.000000000007</v>
      </c>
      <c r="BI93" s="174">
        <f t="shared" si="247"/>
        <v>26244.000000000007</v>
      </c>
      <c r="BJ93" s="174">
        <f t="shared" si="247"/>
        <v>26244.000000000007</v>
      </c>
      <c r="BK93" s="174">
        <f t="shared" si="247"/>
        <v>26244.000000000007</v>
      </c>
      <c r="BL93" s="174">
        <f t="shared" si="247"/>
        <v>26244.000000000007</v>
      </c>
      <c r="BM93" s="174">
        <f t="shared" si="247"/>
        <v>26244.000000000007</v>
      </c>
      <c r="BN93" s="174">
        <f t="shared" si="247"/>
        <v>26244.000000000007</v>
      </c>
      <c r="BO93" s="174">
        <f t="shared" si="247"/>
        <v>26244.000000000007</v>
      </c>
      <c r="BP93" s="174">
        <f t="shared" si="247"/>
        <v>26244.000000000007</v>
      </c>
      <c r="BQ93" s="174">
        <f t="shared" si="247"/>
        <v>26244.000000000007</v>
      </c>
      <c r="BR93" s="21">
        <f t="shared" ref="BR93:CC93" si="248">$F93*BR29</f>
        <v>34992.000000000007</v>
      </c>
      <c r="BS93" s="20">
        <f t="shared" si="248"/>
        <v>34992.000000000007</v>
      </c>
      <c r="BT93" s="20">
        <f t="shared" si="248"/>
        <v>34992.000000000007</v>
      </c>
      <c r="BU93" s="20">
        <f t="shared" si="248"/>
        <v>34992.000000000007</v>
      </c>
      <c r="BV93" s="20">
        <f t="shared" si="248"/>
        <v>34992.000000000007</v>
      </c>
      <c r="BW93" s="20">
        <f t="shared" si="248"/>
        <v>34992.000000000007</v>
      </c>
      <c r="BX93" s="20">
        <f t="shared" si="248"/>
        <v>34992.000000000007</v>
      </c>
      <c r="BY93" s="20">
        <f t="shared" si="248"/>
        <v>34992.000000000007</v>
      </c>
      <c r="BZ93" s="20">
        <f t="shared" si="248"/>
        <v>34992.000000000007</v>
      </c>
      <c r="CA93" s="20">
        <f t="shared" si="248"/>
        <v>34992.000000000007</v>
      </c>
      <c r="CB93" s="20">
        <f t="shared" si="248"/>
        <v>34992.000000000007</v>
      </c>
      <c r="CC93" s="20">
        <f t="shared" si="248"/>
        <v>34992.000000000007</v>
      </c>
      <c r="CE93" s="19">
        <f t="shared" si="225"/>
        <v>15000</v>
      </c>
      <c r="CF93" s="22">
        <f t="shared" si="226"/>
        <v>186300.00000000003</v>
      </c>
      <c r="CG93" s="103">
        <f t="shared" si="227"/>
        <v>209952.00000000003</v>
      </c>
      <c r="CH93" s="133">
        <f t="shared" si="228"/>
        <v>314928.00000000006</v>
      </c>
      <c r="CI93" s="164">
        <f t="shared" si="229"/>
        <v>314928.00000000006</v>
      </c>
      <c r="CJ93" s="19">
        <f t="shared" si="230"/>
        <v>419904.00000000006</v>
      </c>
    </row>
    <row r="94" spans="1:88" s="4" customFormat="1">
      <c r="A94" s="17"/>
      <c r="B94" s="30" t="str">
        <f t="shared" si="217"/>
        <v>Additional Position</v>
      </c>
      <c r="C94" s="212" t="s">
        <v>2</v>
      </c>
      <c r="D94" s="211">
        <v>0</v>
      </c>
      <c r="E94" s="29">
        <f t="shared" si="218"/>
        <v>0</v>
      </c>
      <c r="F94" s="29">
        <f t="shared" si="218"/>
        <v>0</v>
      </c>
      <c r="G94" s="29">
        <f t="shared" si="218"/>
        <v>0</v>
      </c>
      <c r="H94" s="29">
        <f t="shared" si="218"/>
        <v>0</v>
      </c>
      <c r="I94" s="29">
        <f t="shared" si="218"/>
        <v>0</v>
      </c>
      <c r="J94" s="21">
        <f t="shared" ref="J94:U94" si="249">$D94*J30</f>
        <v>0</v>
      </c>
      <c r="K94" s="20">
        <f t="shared" si="249"/>
        <v>0</v>
      </c>
      <c r="L94" s="20">
        <f t="shared" si="249"/>
        <v>0</v>
      </c>
      <c r="M94" s="20">
        <f t="shared" si="249"/>
        <v>0</v>
      </c>
      <c r="N94" s="20">
        <f t="shared" si="249"/>
        <v>0</v>
      </c>
      <c r="O94" s="20">
        <f t="shared" si="249"/>
        <v>0</v>
      </c>
      <c r="P94" s="20">
        <f t="shared" si="249"/>
        <v>0</v>
      </c>
      <c r="Q94" s="20">
        <f t="shared" si="249"/>
        <v>0</v>
      </c>
      <c r="R94" s="20">
        <f t="shared" si="249"/>
        <v>0</v>
      </c>
      <c r="S94" s="20">
        <f t="shared" si="249"/>
        <v>0</v>
      </c>
      <c r="T94" s="20">
        <f t="shared" si="249"/>
        <v>0</v>
      </c>
      <c r="U94" s="20">
        <f t="shared" si="249"/>
        <v>0</v>
      </c>
      <c r="V94" s="24">
        <f t="shared" ref="V94:AG94" si="250">$E94*V30</f>
        <v>0</v>
      </c>
      <c r="W94" s="23">
        <f t="shared" si="250"/>
        <v>0</v>
      </c>
      <c r="X94" s="23">
        <f t="shared" si="250"/>
        <v>0</v>
      </c>
      <c r="Y94" s="23">
        <f t="shared" si="250"/>
        <v>0</v>
      </c>
      <c r="Z94" s="23">
        <f t="shared" si="250"/>
        <v>0</v>
      </c>
      <c r="AA94" s="23">
        <f t="shared" si="250"/>
        <v>0</v>
      </c>
      <c r="AB94" s="23">
        <f t="shared" si="250"/>
        <v>0</v>
      </c>
      <c r="AC94" s="23">
        <f t="shared" si="250"/>
        <v>0</v>
      </c>
      <c r="AD94" s="23">
        <f t="shared" si="250"/>
        <v>0</v>
      </c>
      <c r="AE94" s="23">
        <f t="shared" si="250"/>
        <v>0</v>
      </c>
      <c r="AF94" s="23">
        <f t="shared" si="250"/>
        <v>0</v>
      </c>
      <c r="AG94" s="23">
        <f t="shared" si="250"/>
        <v>0</v>
      </c>
      <c r="AH94" s="112">
        <f t="shared" ref="AH94:AS94" si="251">$F94*AH30</f>
        <v>0</v>
      </c>
      <c r="AI94" s="113">
        <f t="shared" si="251"/>
        <v>0</v>
      </c>
      <c r="AJ94" s="113">
        <f t="shared" si="251"/>
        <v>0</v>
      </c>
      <c r="AK94" s="113">
        <f t="shared" si="251"/>
        <v>0</v>
      </c>
      <c r="AL94" s="113">
        <f t="shared" si="251"/>
        <v>0</v>
      </c>
      <c r="AM94" s="113">
        <f t="shared" si="251"/>
        <v>0</v>
      </c>
      <c r="AN94" s="113">
        <f t="shared" si="251"/>
        <v>0</v>
      </c>
      <c r="AO94" s="113">
        <f t="shared" si="251"/>
        <v>0</v>
      </c>
      <c r="AP94" s="113">
        <f t="shared" si="251"/>
        <v>0</v>
      </c>
      <c r="AQ94" s="113">
        <f t="shared" si="251"/>
        <v>0</v>
      </c>
      <c r="AR94" s="113">
        <f t="shared" si="251"/>
        <v>0</v>
      </c>
      <c r="AS94" s="113">
        <f t="shared" si="251"/>
        <v>0</v>
      </c>
      <c r="AT94" s="142">
        <f t="shared" ref="AT94:BE94" si="252">$F94*AT30</f>
        <v>0</v>
      </c>
      <c r="AU94" s="143">
        <f t="shared" si="252"/>
        <v>0</v>
      </c>
      <c r="AV94" s="143">
        <f t="shared" si="252"/>
        <v>0</v>
      </c>
      <c r="AW94" s="143">
        <f t="shared" si="252"/>
        <v>0</v>
      </c>
      <c r="AX94" s="143">
        <f t="shared" si="252"/>
        <v>0</v>
      </c>
      <c r="AY94" s="143">
        <f t="shared" si="252"/>
        <v>0</v>
      </c>
      <c r="AZ94" s="143">
        <f t="shared" si="252"/>
        <v>0</v>
      </c>
      <c r="BA94" s="143">
        <f t="shared" si="252"/>
        <v>0</v>
      </c>
      <c r="BB94" s="143">
        <f t="shared" si="252"/>
        <v>0</v>
      </c>
      <c r="BC94" s="143">
        <f t="shared" si="252"/>
        <v>0</v>
      </c>
      <c r="BD94" s="143">
        <f t="shared" si="252"/>
        <v>0</v>
      </c>
      <c r="BE94" s="143">
        <f t="shared" si="252"/>
        <v>0</v>
      </c>
      <c r="BF94" s="173">
        <f t="shared" ref="BF94:BQ94" si="253">$F94*BF30</f>
        <v>0</v>
      </c>
      <c r="BG94" s="174">
        <f t="shared" si="253"/>
        <v>0</v>
      </c>
      <c r="BH94" s="174">
        <f t="shared" si="253"/>
        <v>0</v>
      </c>
      <c r="BI94" s="174">
        <f t="shared" si="253"/>
        <v>0</v>
      </c>
      <c r="BJ94" s="174">
        <f t="shared" si="253"/>
        <v>0</v>
      </c>
      <c r="BK94" s="174">
        <f t="shared" si="253"/>
        <v>0</v>
      </c>
      <c r="BL94" s="174">
        <f t="shared" si="253"/>
        <v>0</v>
      </c>
      <c r="BM94" s="174">
        <f t="shared" si="253"/>
        <v>0</v>
      </c>
      <c r="BN94" s="174">
        <f t="shared" si="253"/>
        <v>0</v>
      </c>
      <c r="BO94" s="174">
        <f t="shared" si="253"/>
        <v>0</v>
      </c>
      <c r="BP94" s="174">
        <f t="shared" si="253"/>
        <v>0</v>
      </c>
      <c r="BQ94" s="174">
        <f t="shared" si="253"/>
        <v>0</v>
      </c>
      <c r="BR94" s="21">
        <f t="shared" ref="BR94:CC94" si="254">$F94*BR30</f>
        <v>0</v>
      </c>
      <c r="BS94" s="20">
        <f t="shared" si="254"/>
        <v>0</v>
      </c>
      <c r="BT94" s="20">
        <f t="shared" si="254"/>
        <v>0</v>
      </c>
      <c r="BU94" s="20">
        <f t="shared" si="254"/>
        <v>0</v>
      </c>
      <c r="BV94" s="20">
        <f t="shared" si="254"/>
        <v>0</v>
      </c>
      <c r="BW94" s="20">
        <f t="shared" si="254"/>
        <v>0</v>
      </c>
      <c r="BX94" s="20">
        <f t="shared" si="254"/>
        <v>0</v>
      </c>
      <c r="BY94" s="20">
        <f t="shared" si="254"/>
        <v>0</v>
      </c>
      <c r="BZ94" s="20">
        <f t="shared" si="254"/>
        <v>0</v>
      </c>
      <c r="CA94" s="20">
        <f t="shared" si="254"/>
        <v>0</v>
      </c>
      <c r="CB94" s="20">
        <f t="shared" si="254"/>
        <v>0</v>
      </c>
      <c r="CC94" s="20">
        <f t="shared" si="254"/>
        <v>0</v>
      </c>
      <c r="CE94" s="19">
        <f t="shared" si="225"/>
        <v>0</v>
      </c>
      <c r="CF94" s="22">
        <f t="shared" si="226"/>
        <v>0</v>
      </c>
      <c r="CG94" s="103">
        <f t="shared" si="227"/>
        <v>0</v>
      </c>
      <c r="CH94" s="133">
        <f t="shared" si="228"/>
        <v>0</v>
      </c>
      <c r="CI94" s="164">
        <f t="shared" si="229"/>
        <v>0</v>
      </c>
      <c r="CJ94" s="19">
        <f t="shared" si="230"/>
        <v>0</v>
      </c>
    </row>
    <row r="95" spans="1:88" s="4" customFormat="1">
      <c r="A95" s="17"/>
      <c r="B95" s="30" t="str">
        <f t="shared" si="217"/>
        <v>Additional Position</v>
      </c>
      <c r="C95" s="212" t="s">
        <v>2</v>
      </c>
      <c r="D95" s="211">
        <v>0</v>
      </c>
      <c r="E95" s="29">
        <f t="shared" si="218"/>
        <v>0</v>
      </c>
      <c r="F95" s="29">
        <f t="shared" si="218"/>
        <v>0</v>
      </c>
      <c r="G95" s="29">
        <f t="shared" si="218"/>
        <v>0</v>
      </c>
      <c r="H95" s="29">
        <f t="shared" si="218"/>
        <v>0</v>
      </c>
      <c r="I95" s="29">
        <f t="shared" si="218"/>
        <v>0</v>
      </c>
      <c r="J95" s="21">
        <f t="shared" ref="J95:U95" si="255">$D95*J31</f>
        <v>0</v>
      </c>
      <c r="K95" s="20">
        <f t="shared" si="255"/>
        <v>0</v>
      </c>
      <c r="L95" s="20">
        <f t="shared" si="255"/>
        <v>0</v>
      </c>
      <c r="M95" s="20">
        <f t="shared" si="255"/>
        <v>0</v>
      </c>
      <c r="N95" s="20">
        <f t="shared" si="255"/>
        <v>0</v>
      </c>
      <c r="O95" s="20">
        <f t="shared" si="255"/>
        <v>0</v>
      </c>
      <c r="P95" s="20">
        <f t="shared" si="255"/>
        <v>0</v>
      </c>
      <c r="Q95" s="20">
        <f t="shared" si="255"/>
        <v>0</v>
      </c>
      <c r="R95" s="20">
        <f t="shared" si="255"/>
        <v>0</v>
      </c>
      <c r="S95" s="20">
        <f t="shared" si="255"/>
        <v>0</v>
      </c>
      <c r="T95" s="20">
        <f t="shared" si="255"/>
        <v>0</v>
      </c>
      <c r="U95" s="20">
        <f t="shared" si="255"/>
        <v>0</v>
      </c>
      <c r="V95" s="24">
        <f t="shared" ref="V95:AG95" si="256">$E95*V31</f>
        <v>0</v>
      </c>
      <c r="W95" s="23">
        <f t="shared" si="256"/>
        <v>0</v>
      </c>
      <c r="X95" s="23">
        <f t="shared" si="256"/>
        <v>0</v>
      </c>
      <c r="Y95" s="23">
        <f t="shared" si="256"/>
        <v>0</v>
      </c>
      <c r="Z95" s="23">
        <f t="shared" si="256"/>
        <v>0</v>
      </c>
      <c r="AA95" s="23">
        <f t="shared" si="256"/>
        <v>0</v>
      </c>
      <c r="AB95" s="23">
        <f t="shared" si="256"/>
        <v>0</v>
      </c>
      <c r="AC95" s="23">
        <f t="shared" si="256"/>
        <v>0</v>
      </c>
      <c r="AD95" s="23">
        <f t="shared" si="256"/>
        <v>0</v>
      </c>
      <c r="AE95" s="23">
        <f t="shared" si="256"/>
        <v>0</v>
      </c>
      <c r="AF95" s="23">
        <f t="shared" si="256"/>
        <v>0</v>
      </c>
      <c r="AG95" s="23">
        <f t="shared" si="256"/>
        <v>0</v>
      </c>
      <c r="AH95" s="112">
        <f t="shared" ref="AH95:AS95" si="257">$F95*AH31</f>
        <v>0</v>
      </c>
      <c r="AI95" s="113">
        <f t="shared" si="257"/>
        <v>0</v>
      </c>
      <c r="AJ95" s="113">
        <f t="shared" si="257"/>
        <v>0</v>
      </c>
      <c r="AK95" s="113">
        <f t="shared" si="257"/>
        <v>0</v>
      </c>
      <c r="AL95" s="113">
        <f t="shared" si="257"/>
        <v>0</v>
      </c>
      <c r="AM95" s="113">
        <f t="shared" si="257"/>
        <v>0</v>
      </c>
      <c r="AN95" s="113">
        <f t="shared" si="257"/>
        <v>0</v>
      </c>
      <c r="AO95" s="113">
        <f t="shared" si="257"/>
        <v>0</v>
      </c>
      <c r="AP95" s="113">
        <f t="shared" si="257"/>
        <v>0</v>
      </c>
      <c r="AQ95" s="113">
        <f t="shared" si="257"/>
        <v>0</v>
      </c>
      <c r="AR95" s="113">
        <f t="shared" si="257"/>
        <v>0</v>
      </c>
      <c r="AS95" s="113">
        <f t="shared" si="257"/>
        <v>0</v>
      </c>
      <c r="AT95" s="142">
        <f t="shared" ref="AT95:BE95" si="258">$F95*AT31</f>
        <v>0</v>
      </c>
      <c r="AU95" s="143">
        <f t="shared" si="258"/>
        <v>0</v>
      </c>
      <c r="AV95" s="143">
        <f t="shared" si="258"/>
        <v>0</v>
      </c>
      <c r="AW95" s="143">
        <f t="shared" si="258"/>
        <v>0</v>
      </c>
      <c r="AX95" s="143">
        <f t="shared" si="258"/>
        <v>0</v>
      </c>
      <c r="AY95" s="143">
        <f t="shared" si="258"/>
        <v>0</v>
      </c>
      <c r="AZ95" s="143">
        <f t="shared" si="258"/>
        <v>0</v>
      </c>
      <c r="BA95" s="143">
        <f t="shared" si="258"/>
        <v>0</v>
      </c>
      <c r="BB95" s="143">
        <f t="shared" si="258"/>
        <v>0</v>
      </c>
      <c r="BC95" s="143">
        <f t="shared" si="258"/>
        <v>0</v>
      </c>
      <c r="BD95" s="143">
        <f t="shared" si="258"/>
        <v>0</v>
      </c>
      <c r="BE95" s="143">
        <f t="shared" si="258"/>
        <v>0</v>
      </c>
      <c r="BF95" s="173">
        <f t="shared" ref="BF95:BQ95" si="259">$F95*BF31</f>
        <v>0</v>
      </c>
      <c r="BG95" s="174">
        <f t="shared" si="259"/>
        <v>0</v>
      </c>
      <c r="BH95" s="174">
        <f t="shared" si="259"/>
        <v>0</v>
      </c>
      <c r="BI95" s="174">
        <f t="shared" si="259"/>
        <v>0</v>
      </c>
      <c r="BJ95" s="174">
        <f t="shared" si="259"/>
        <v>0</v>
      </c>
      <c r="BK95" s="174">
        <f t="shared" si="259"/>
        <v>0</v>
      </c>
      <c r="BL95" s="174">
        <f t="shared" si="259"/>
        <v>0</v>
      </c>
      <c r="BM95" s="174">
        <f t="shared" si="259"/>
        <v>0</v>
      </c>
      <c r="BN95" s="174">
        <f t="shared" si="259"/>
        <v>0</v>
      </c>
      <c r="BO95" s="174">
        <f t="shared" si="259"/>
        <v>0</v>
      </c>
      <c r="BP95" s="174">
        <f t="shared" si="259"/>
        <v>0</v>
      </c>
      <c r="BQ95" s="174">
        <f t="shared" si="259"/>
        <v>0</v>
      </c>
      <c r="BR95" s="21">
        <f t="shared" ref="BR95:CC95" si="260">$F95*BR31</f>
        <v>0</v>
      </c>
      <c r="BS95" s="20">
        <f t="shared" si="260"/>
        <v>0</v>
      </c>
      <c r="BT95" s="20">
        <f t="shared" si="260"/>
        <v>0</v>
      </c>
      <c r="BU95" s="20">
        <f t="shared" si="260"/>
        <v>0</v>
      </c>
      <c r="BV95" s="20">
        <f t="shared" si="260"/>
        <v>0</v>
      </c>
      <c r="BW95" s="20">
        <f t="shared" si="260"/>
        <v>0</v>
      </c>
      <c r="BX95" s="20">
        <f t="shared" si="260"/>
        <v>0</v>
      </c>
      <c r="BY95" s="20">
        <f t="shared" si="260"/>
        <v>0</v>
      </c>
      <c r="BZ95" s="20">
        <f t="shared" si="260"/>
        <v>0</v>
      </c>
      <c r="CA95" s="20">
        <f t="shared" si="260"/>
        <v>0</v>
      </c>
      <c r="CB95" s="20">
        <f t="shared" si="260"/>
        <v>0</v>
      </c>
      <c r="CC95" s="20">
        <f t="shared" si="260"/>
        <v>0</v>
      </c>
      <c r="CE95" s="19">
        <f t="shared" si="225"/>
        <v>0</v>
      </c>
      <c r="CF95" s="22">
        <f t="shared" si="226"/>
        <v>0</v>
      </c>
      <c r="CG95" s="103">
        <f t="shared" si="227"/>
        <v>0</v>
      </c>
      <c r="CH95" s="133">
        <f t="shared" si="228"/>
        <v>0</v>
      </c>
      <c r="CI95" s="164">
        <f t="shared" si="229"/>
        <v>0</v>
      </c>
      <c r="CJ95" s="19">
        <f t="shared" si="230"/>
        <v>0</v>
      </c>
    </row>
    <row r="96" spans="1:88" s="4" customFormat="1">
      <c r="A96" s="17"/>
      <c r="B96" s="30" t="str">
        <f t="shared" si="217"/>
        <v>Additional Position</v>
      </c>
      <c r="C96" s="212" t="s">
        <v>2</v>
      </c>
      <c r="D96" s="211">
        <v>0</v>
      </c>
      <c r="E96" s="29">
        <f t="shared" si="218"/>
        <v>0</v>
      </c>
      <c r="F96" s="29">
        <f t="shared" si="218"/>
        <v>0</v>
      </c>
      <c r="G96" s="29">
        <f t="shared" si="218"/>
        <v>0</v>
      </c>
      <c r="H96" s="29">
        <f t="shared" si="218"/>
        <v>0</v>
      </c>
      <c r="I96" s="29">
        <f t="shared" si="218"/>
        <v>0</v>
      </c>
      <c r="J96" s="21">
        <f t="shared" ref="J96:U96" si="261">$D96*J32</f>
        <v>0</v>
      </c>
      <c r="K96" s="20">
        <f t="shared" si="261"/>
        <v>0</v>
      </c>
      <c r="L96" s="20">
        <f t="shared" si="261"/>
        <v>0</v>
      </c>
      <c r="M96" s="20">
        <f t="shared" si="261"/>
        <v>0</v>
      </c>
      <c r="N96" s="20">
        <f t="shared" si="261"/>
        <v>0</v>
      </c>
      <c r="O96" s="20">
        <f t="shared" si="261"/>
        <v>0</v>
      </c>
      <c r="P96" s="20">
        <f t="shared" si="261"/>
        <v>0</v>
      </c>
      <c r="Q96" s="20">
        <f t="shared" si="261"/>
        <v>0</v>
      </c>
      <c r="R96" s="20">
        <f t="shared" si="261"/>
        <v>0</v>
      </c>
      <c r="S96" s="20">
        <f t="shared" si="261"/>
        <v>0</v>
      </c>
      <c r="T96" s="20">
        <f t="shared" si="261"/>
        <v>0</v>
      </c>
      <c r="U96" s="20">
        <f t="shared" si="261"/>
        <v>0</v>
      </c>
      <c r="V96" s="24">
        <f t="shared" ref="V96:AG96" si="262">$E96*V32</f>
        <v>0</v>
      </c>
      <c r="W96" s="23">
        <f t="shared" si="262"/>
        <v>0</v>
      </c>
      <c r="X96" s="23">
        <f t="shared" si="262"/>
        <v>0</v>
      </c>
      <c r="Y96" s="23">
        <f t="shared" si="262"/>
        <v>0</v>
      </c>
      <c r="Z96" s="23">
        <f t="shared" si="262"/>
        <v>0</v>
      </c>
      <c r="AA96" s="23">
        <f t="shared" si="262"/>
        <v>0</v>
      </c>
      <c r="AB96" s="23">
        <f t="shared" si="262"/>
        <v>0</v>
      </c>
      <c r="AC96" s="23">
        <f t="shared" si="262"/>
        <v>0</v>
      </c>
      <c r="AD96" s="23">
        <f t="shared" si="262"/>
        <v>0</v>
      </c>
      <c r="AE96" s="23">
        <f t="shared" si="262"/>
        <v>0</v>
      </c>
      <c r="AF96" s="23">
        <f t="shared" si="262"/>
        <v>0</v>
      </c>
      <c r="AG96" s="23">
        <f t="shared" si="262"/>
        <v>0</v>
      </c>
      <c r="AH96" s="112">
        <f t="shared" ref="AH96:AS96" si="263">$F96*AH32</f>
        <v>0</v>
      </c>
      <c r="AI96" s="113">
        <f t="shared" si="263"/>
        <v>0</v>
      </c>
      <c r="AJ96" s="113">
        <f t="shared" si="263"/>
        <v>0</v>
      </c>
      <c r="AK96" s="113">
        <f t="shared" si="263"/>
        <v>0</v>
      </c>
      <c r="AL96" s="113">
        <f t="shared" si="263"/>
        <v>0</v>
      </c>
      <c r="AM96" s="113">
        <f t="shared" si="263"/>
        <v>0</v>
      </c>
      <c r="AN96" s="113">
        <f t="shared" si="263"/>
        <v>0</v>
      </c>
      <c r="AO96" s="113">
        <f t="shared" si="263"/>
        <v>0</v>
      </c>
      <c r="AP96" s="113">
        <f t="shared" si="263"/>
        <v>0</v>
      </c>
      <c r="AQ96" s="113">
        <f t="shared" si="263"/>
        <v>0</v>
      </c>
      <c r="AR96" s="113">
        <f t="shared" si="263"/>
        <v>0</v>
      </c>
      <c r="AS96" s="113">
        <f t="shared" si="263"/>
        <v>0</v>
      </c>
      <c r="AT96" s="142">
        <f t="shared" ref="AT96:BE96" si="264">$F96*AT32</f>
        <v>0</v>
      </c>
      <c r="AU96" s="143">
        <f t="shared" si="264"/>
        <v>0</v>
      </c>
      <c r="AV96" s="143">
        <f t="shared" si="264"/>
        <v>0</v>
      </c>
      <c r="AW96" s="143">
        <f t="shared" si="264"/>
        <v>0</v>
      </c>
      <c r="AX96" s="143">
        <f t="shared" si="264"/>
        <v>0</v>
      </c>
      <c r="AY96" s="143">
        <f t="shared" si="264"/>
        <v>0</v>
      </c>
      <c r="AZ96" s="143">
        <f t="shared" si="264"/>
        <v>0</v>
      </c>
      <c r="BA96" s="143">
        <f t="shared" si="264"/>
        <v>0</v>
      </c>
      <c r="BB96" s="143">
        <f t="shared" si="264"/>
        <v>0</v>
      </c>
      <c r="BC96" s="143">
        <f t="shared" si="264"/>
        <v>0</v>
      </c>
      <c r="BD96" s="143">
        <f t="shared" si="264"/>
        <v>0</v>
      </c>
      <c r="BE96" s="143">
        <f t="shared" si="264"/>
        <v>0</v>
      </c>
      <c r="BF96" s="173">
        <f t="shared" ref="BF96:BQ96" si="265">$F96*BF32</f>
        <v>0</v>
      </c>
      <c r="BG96" s="174">
        <f t="shared" si="265"/>
        <v>0</v>
      </c>
      <c r="BH96" s="174">
        <f t="shared" si="265"/>
        <v>0</v>
      </c>
      <c r="BI96" s="174">
        <f t="shared" si="265"/>
        <v>0</v>
      </c>
      <c r="BJ96" s="174">
        <f t="shared" si="265"/>
        <v>0</v>
      </c>
      <c r="BK96" s="174">
        <f t="shared" si="265"/>
        <v>0</v>
      </c>
      <c r="BL96" s="174">
        <f t="shared" si="265"/>
        <v>0</v>
      </c>
      <c r="BM96" s="174">
        <f t="shared" si="265"/>
        <v>0</v>
      </c>
      <c r="BN96" s="174">
        <f t="shared" si="265"/>
        <v>0</v>
      </c>
      <c r="BO96" s="174">
        <f t="shared" si="265"/>
        <v>0</v>
      </c>
      <c r="BP96" s="174">
        <f t="shared" si="265"/>
        <v>0</v>
      </c>
      <c r="BQ96" s="174">
        <f t="shared" si="265"/>
        <v>0</v>
      </c>
      <c r="BR96" s="21">
        <f t="shared" ref="BR96:CC96" si="266">$F96*BR32</f>
        <v>0</v>
      </c>
      <c r="BS96" s="20">
        <f t="shared" si="266"/>
        <v>0</v>
      </c>
      <c r="BT96" s="20">
        <f t="shared" si="266"/>
        <v>0</v>
      </c>
      <c r="BU96" s="20">
        <f t="shared" si="266"/>
        <v>0</v>
      </c>
      <c r="BV96" s="20">
        <f t="shared" si="266"/>
        <v>0</v>
      </c>
      <c r="BW96" s="20">
        <f t="shared" si="266"/>
        <v>0</v>
      </c>
      <c r="BX96" s="20">
        <f t="shared" si="266"/>
        <v>0</v>
      </c>
      <c r="BY96" s="20">
        <f t="shared" si="266"/>
        <v>0</v>
      </c>
      <c r="BZ96" s="20">
        <f t="shared" si="266"/>
        <v>0</v>
      </c>
      <c r="CA96" s="20">
        <f t="shared" si="266"/>
        <v>0</v>
      </c>
      <c r="CB96" s="20">
        <f t="shared" si="266"/>
        <v>0</v>
      </c>
      <c r="CC96" s="20">
        <f t="shared" si="266"/>
        <v>0</v>
      </c>
      <c r="CE96" s="19">
        <f t="shared" si="225"/>
        <v>0</v>
      </c>
      <c r="CF96" s="22">
        <f t="shared" si="226"/>
        <v>0</v>
      </c>
      <c r="CG96" s="103">
        <f t="shared" si="227"/>
        <v>0</v>
      </c>
      <c r="CH96" s="133">
        <f t="shared" si="228"/>
        <v>0</v>
      </c>
      <c r="CI96" s="164">
        <f t="shared" si="229"/>
        <v>0</v>
      </c>
      <c r="CJ96" s="19">
        <f t="shared" si="230"/>
        <v>0</v>
      </c>
    </row>
    <row r="97" spans="1:88" s="4" customFormat="1">
      <c r="A97" s="17"/>
      <c r="B97" s="30" t="str">
        <f t="shared" si="217"/>
        <v>Additional Position</v>
      </c>
      <c r="C97" s="212" t="s">
        <v>2</v>
      </c>
      <c r="D97" s="211">
        <v>0</v>
      </c>
      <c r="E97" s="29">
        <f t="shared" si="218"/>
        <v>0</v>
      </c>
      <c r="F97" s="29">
        <f t="shared" si="218"/>
        <v>0</v>
      </c>
      <c r="G97" s="29">
        <f t="shared" si="218"/>
        <v>0</v>
      </c>
      <c r="H97" s="29">
        <f t="shared" si="218"/>
        <v>0</v>
      </c>
      <c r="I97" s="29">
        <f t="shared" si="218"/>
        <v>0</v>
      </c>
      <c r="J97" s="21">
        <f t="shared" ref="J97:U97" si="267">$D97*J33</f>
        <v>0</v>
      </c>
      <c r="K97" s="20">
        <f t="shared" si="267"/>
        <v>0</v>
      </c>
      <c r="L97" s="20">
        <f t="shared" si="267"/>
        <v>0</v>
      </c>
      <c r="M97" s="20">
        <f t="shared" si="267"/>
        <v>0</v>
      </c>
      <c r="N97" s="20">
        <f t="shared" si="267"/>
        <v>0</v>
      </c>
      <c r="O97" s="20">
        <f t="shared" si="267"/>
        <v>0</v>
      </c>
      <c r="P97" s="20">
        <f t="shared" si="267"/>
        <v>0</v>
      </c>
      <c r="Q97" s="20">
        <f t="shared" si="267"/>
        <v>0</v>
      </c>
      <c r="R97" s="20">
        <f t="shared" si="267"/>
        <v>0</v>
      </c>
      <c r="S97" s="20">
        <f t="shared" si="267"/>
        <v>0</v>
      </c>
      <c r="T97" s="20">
        <f t="shared" si="267"/>
        <v>0</v>
      </c>
      <c r="U97" s="20">
        <f t="shared" si="267"/>
        <v>0</v>
      </c>
      <c r="V97" s="24">
        <f t="shared" ref="V97:AG97" si="268">$E97*V33</f>
        <v>0</v>
      </c>
      <c r="W97" s="23">
        <f t="shared" si="268"/>
        <v>0</v>
      </c>
      <c r="X97" s="23">
        <f t="shared" si="268"/>
        <v>0</v>
      </c>
      <c r="Y97" s="23">
        <f t="shared" si="268"/>
        <v>0</v>
      </c>
      <c r="Z97" s="23">
        <f t="shared" si="268"/>
        <v>0</v>
      </c>
      <c r="AA97" s="23">
        <f t="shared" si="268"/>
        <v>0</v>
      </c>
      <c r="AB97" s="23">
        <f t="shared" si="268"/>
        <v>0</v>
      </c>
      <c r="AC97" s="23">
        <f t="shared" si="268"/>
        <v>0</v>
      </c>
      <c r="AD97" s="23">
        <f t="shared" si="268"/>
        <v>0</v>
      </c>
      <c r="AE97" s="23">
        <f t="shared" si="268"/>
        <v>0</v>
      </c>
      <c r="AF97" s="23">
        <f t="shared" si="268"/>
        <v>0</v>
      </c>
      <c r="AG97" s="23">
        <f t="shared" si="268"/>
        <v>0</v>
      </c>
      <c r="AH97" s="112">
        <f t="shared" ref="AH97:AS97" si="269">$F97*AH33</f>
        <v>0</v>
      </c>
      <c r="AI97" s="113">
        <f t="shared" si="269"/>
        <v>0</v>
      </c>
      <c r="AJ97" s="113">
        <f t="shared" si="269"/>
        <v>0</v>
      </c>
      <c r="AK97" s="113">
        <f t="shared" si="269"/>
        <v>0</v>
      </c>
      <c r="AL97" s="113">
        <f t="shared" si="269"/>
        <v>0</v>
      </c>
      <c r="AM97" s="113">
        <f t="shared" si="269"/>
        <v>0</v>
      </c>
      <c r="AN97" s="113">
        <f t="shared" si="269"/>
        <v>0</v>
      </c>
      <c r="AO97" s="113">
        <f t="shared" si="269"/>
        <v>0</v>
      </c>
      <c r="AP97" s="113">
        <f t="shared" si="269"/>
        <v>0</v>
      </c>
      <c r="AQ97" s="113">
        <f t="shared" si="269"/>
        <v>0</v>
      </c>
      <c r="AR97" s="113">
        <f t="shared" si="269"/>
        <v>0</v>
      </c>
      <c r="AS97" s="113">
        <f t="shared" si="269"/>
        <v>0</v>
      </c>
      <c r="AT97" s="142">
        <f t="shared" ref="AT97:BE97" si="270">$F97*AT33</f>
        <v>0</v>
      </c>
      <c r="AU97" s="143">
        <f t="shared" si="270"/>
        <v>0</v>
      </c>
      <c r="AV97" s="143">
        <f t="shared" si="270"/>
        <v>0</v>
      </c>
      <c r="AW97" s="143">
        <f t="shared" si="270"/>
        <v>0</v>
      </c>
      <c r="AX97" s="143">
        <f t="shared" si="270"/>
        <v>0</v>
      </c>
      <c r="AY97" s="143">
        <f t="shared" si="270"/>
        <v>0</v>
      </c>
      <c r="AZ97" s="143">
        <f t="shared" si="270"/>
        <v>0</v>
      </c>
      <c r="BA97" s="143">
        <f t="shared" si="270"/>
        <v>0</v>
      </c>
      <c r="BB97" s="143">
        <f t="shared" si="270"/>
        <v>0</v>
      </c>
      <c r="BC97" s="143">
        <f t="shared" si="270"/>
        <v>0</v>
      </c>
      <c r="BD97" s="143">
        <f t="shared" si="270"/>
        <v>0</v>
      </c>
      <c r="BE97" s="143">
        <f t="shared" si="270"/>
        <v>0</v>
      </c>
      <c r="BF97" s="173">
        <f t="shared" ref="BF97:BQ97" si="271">$F97*BF33</f>
        <v>0</v>
      </c>
      <c r="BG97" s="174">
        <f t="shared" si="271"/>
        <v>0</v>
      </c>
      <c r="BH97" s="174">
        <f t="shared" si="271"/>
        <v>0</v>
      </c>
      <c r="BI97" s="174">
        <f t="shared" si="271"/>
        <v>0</v>
      </c>
      <c r="BJ97" s="174">
        <f t="shared" si="271"/>
        <v>0</v>
      </c>
      <c r="BK97" s="174">
        <f t="shared" si="271"/>
        <v>0</v>
      </c>
      <c r="BL97" s="174">
        <f t="shared" si="271"/>
        <v>0</v>
      </c>
      <c r="BM97" s="174">
        <f t="shared" si="271"/>
        <v>0</v>
      </c>
      <c r="BN97" s="174">
        <f t="shared" si="271"/>
        <v>0</v>
      </c>
      <c r="BO97" s="174">
        <f t="shared" si="271"/>
        <v>0</v>
      </c>
      <c r="BP97" s="174">
        <f t="shared" si="271"/>
        <v>0</v>
      </c>
      <c r="BQ97" s="174">
        <f t="shared" si="271"/>
        <v>0</v>
      </c>
      <c r="BR97" s="21">
        <f t="shared" ref="BR97:CC97" si="272">$F97*BR33</f>
        <v>0</v>
      </c>
      <c r="BS97" s="20">
        <f t="shared" si="272"/>
        <v>0</v>
      </c>
      <c r="BT97" s="20">
        <f t="shared" si="272"/>
        <v>0</v>
      </c>
      <c r="BU97" s="20">
        <f t="shared" si="272"/>
        <v>0</v>
      </c>
      <c r="BV97" s="20">
        <f t="shared" si="272"/>
        <v>0</v>
      </c>
      <c r="BW97" s="20">
        <f t="shared" si="272"/>
        <v>0</v>
      </c>
      <c r="BX97" s="20">
        <f t="shared" si="272"/>
        <v>0</v>
      </c>
      <c r="BY97" s="20">
        <f t="shared" si="272"/>
        <v>0</v>
      </c>
      <c r="BZ97" s="20">
        <f t="shared" si="272"/>
        <v>0</v>
      </c>
      <c r="CA97" s="20">
        <f t="shared" si="272"/>
        <v>0</v>
      </c>
      <c r="CB97" s="20">
        <f t="shared" si="272"/>
        <v>0</v>
      </c>
      <c r="CC97" s="20">
        <f t="shared" si="272"/>
        <v>0</v>
      </c>
      <c r="CE97" s="19">
        <f t="shared" si="225"/>
        <v>0</v>
      </c>
      <c r="CF97" s="22">
        <f t="shared" si="226"/>
        <v>0</v>
      </c>
      <c r="CG97" s="103">
        <f t="shared" si="227"/>
        <v>0</v>
      </c>
      <c r="CH97" s="133">
        <f t="shared" si="228"/>
        <v>0</v>
      </c>
      <c r="CI97" s="164">
        <f t="shared" si="229"/>
        <v>0</v>
      </c>
      <c r="CJ97" s="19">
        <f t="shared" si="230"/>
        <v>0</v>
      </c>
    </row>
    <row r="98" spans="1:88" s="4" customFormat="1">
      <c r="A98" s="17"/>
      <c r="B98" s="16" t="s">
        <v>3</v>
      </c>
      <c r="C98" s="210"/>
      <c r="D98" s="14"/>
      <c r="E98" s="28"/>
      <c r="F98" s="28"/>
      <c r="G98" s="28"/>
      <c r="H98" s="28"/>
      <c r="I98" s="28"/>
      <c r="J98" s="10">
        <f t="shared" ref="J98:U98" si="273">SUM(J90:J97)</f>
        <v>0</v>
      </c>
      <c r="K98" s="9">
        <f t="shared" si="273"/>
        <v>0</v>
      </c>
      <c r="L98" s="9">
        <f t="shared" si="273"/>
        <v>0</v>
      </c>
      <c r="M98" s="9">
        <f t="shared" si="273"/>
        <v>0</v>
      </c>
      <c r="N98" s="9">
        <f t="shared" si="273"/>
        <v>0</v>
      </c>
      <c r="O98" s="9">
        <f t="shared" si="273"/>
        <v>0</v>
      </c>
      <c r="P98" s="9">
        <f t="shared" si="273"/>
        <v>0</v>
      </c>
      <c r="Q98" s="9">
        <f t="shared" si="273"/>
        <v>31667</v>
      </c>
      <c r="R98" s="9">
        <f t="shared" si="273"/>
        <v>43334</v>
      </c>
      <c r="S98" s="9">
        <f t="shared" si="273"/>
        <v>71668</v>
      </c>
      <c r="T98" s="9">
        <f t="shared" si="273"/>
        <v>98335</v>
      </c>
      <c r="U98" s="9">
        <f t="shared" si="273"/>
        <v>126669</v>
      </c>
      <c r="V98" s="13">
        <f t="shared" ref="V98:AG98" si="274">SUM(V90:V97)</f>
        <v>157502.88</v>
      </c>
      <c r="W98" s="12">
        <f t="shared" si="274"/>
        <v>165602.88</v>
      </c>
      <c r="X98" s="12">
        <f t="shared" si="274"/>
        <v>165602.88</v>
      </c>
      <c r="Y98" s="12">
        <f t="shared" si="274"/>
        <v>165602.88</v>
      </c>
      <c r="Z98" s="12">
        <f t="shared" si="274"/>
        <v>186303.24000000002</v>
      </c>
      <c r="AA98" s="12">
        <f t="shared" si="274"/>
        <v>186303.24000000002</v>
      </c>
      <c r="AB98" s="12">
        <f t="shared" si="274"/>
        <v>204303.6</v>
      </c>
      <c r="AC98" s="12">
        <f t="shared" si="274"/>
        <v>204303.6</v>
      </c>
      <c r="AD98" s="12">
        <f t="shared" si="274"/>
        <v>204303.6</v>
      </c>
      <c r="AE98" s="12">
        <f t="shared" si="274"/>
        <v>204303.6</v>
      </c>
      <c r="AF98" s="12">
        <f t="shared" si="274"/>
        <v>204303.6</v>
      </c>
      <c r="AG98" s="12">
        <f t="shared" si="274"/>
        <v>204303.6</v>
      </c>
      <c r="AH98" s="106">
        <f t="shared" ref="AH98:AS98" si="275">SUM(AH90:AH97)</f>
        <v>220647.88800000001</v>
      </c>
      <c r="AI98" s="107">
        <f t="shared" si="275"/>
        <v>220647.88800000001</v>
      </c>
      <c r="AJ98" s="107">
        <f t="shared" si="275"/>
        <v>220647.88800000001</v>
      </c>
      <c r="AK98" s="107">
        <f t="shared" si="275"/>
        <v>220647.88800000001</v>
      </c>
      <c r="AL98" s="107">
        <f t="shared" si="275"/>
        <v>220647.88800000001</v>
      </c>
      <c r="AM98" s="107">
        <f t="shared" si="275"/>
        <v>220647.88800000001</v>
      </c>
      <c r="AN98" s="107">
        <f t="shared" si="275"/>
        <v>220647.88800000001</v>
      </c>
      <c r="AO98" s="107">
        <f t="shared" si="275"/>
        <v>220647.88800000001</v>
      </c>
      <c r="AP98" s="107">
        <f t="shared" si="275"/>
        <v>220647.88800000001</v>
      </c>
      <c r="AQ98" s="107">
        <f t="shared" si="275"/>
        <v>220647.88800000001</v>
      </c>
      <c r="AR98" s="107">
        <f t="shared" si="275"/>
        <v>220647.88800000001</v>
      </c>
      <c r="AS98" s="123">
        <f t="shared" si="275"/>
        <v>220647.88800000001</v>
      </c>
      <c r="AT98" s="136">
        <f t="shared" ref="AT98:BE98" si="276">SUM(AT90:AT97)</f>
        <v>251752.27679999999</v>
      </c>
      <c r="AU98" s="137">
        <f t="shared" si="276"/>
        <v>251752.27679999999</v>
      </c>
      <c r="AV98" s="137">
        <f t="shared" si="276"/>
        <v>251752.27679999999</v>
      </c>
      <c r="AW98" s="137">
        <f t="shared" si="276"/>
        <v>265360.66560000001</v>
      </c>
      <c r="AX98" s="137">
        <f t="shared" si="276"/>
        <v>265360.66560000001</v>
      </c>
      <c r="AY98" s="137">
        <f t="shared" si="276"/>
        <v>287717.05440000002</v>
      </c>
      <c r="AZ98" s="137">
        <f t="shared" si="276"/>
        <v>307157.44320000004</v>
      </c>
      <c r="BA98" s="137">
        <f t="shared" si="276"/>
        <v>307157.44320000004</v>
      </c>
      <c r="BB98" s="137">
        <f t="shared" si="276"/>
        <v>307157.44320000004</v>
      </c>
      <c r="BC98" s="137">
        <f t="shared" si="276"/>
        <v>329513.83199999999</v>
      </c>
      <c r="BD98" s="137">
        <f t="shared" si="276"/>
        <v>329513.83199999999</v>
      </c>
      <c r="BE98" s="153">
        <f t="shared" si="276"/>
        <v>329513.83199999999</v>
      </c>
      <c r="BF98" s="167">
        <f t="shared" ref="BF98:BQ98" si="277">SUM(BF90:BF97)</f>
        <v>362562.60959999997</v>
      </c>
      <c r="BG98" s="168">
        <f t="shared" si="277"/>
        <v>362562.60959999997</v>
      </c>
      <c r="BH98" s="168">
        <f t="shared" si="277"/>
        <v>362562.60959999997</v>
      </c>
      <c r="BI98" s="168">
        <f t="shared" si="277"/>
        <v>362562.60959999997</v>
      </c>
      <c r="BJ98" s="168">
        <f t="shared" si="277"/>
        <v>362562.60959999997</v>
      </c>
      <c r="BK98" s="168">
        <f t="shared" si="277"/>
        <v>362562.60959999997</v>
      </c>
      <c r="BL98" s="168">
        <f t="shared" si="277"/>
        <v>404359.3872</v>
      </c>
      <c r="BM98" s="168">
        <f t="shared" si="277"/>
        <v>404359.3872</v>
      </c>
      <c r="BN98" s="168">
        <f t="shared" si="277"/>
        <v>404359.3872</v>
      </c>
      <c r="BO98" s="168">
        <f t="shared" si="277"/>
        <v>404359.3872</v>
      </c>
      <c r="BP98" s="168">
        <f t="shared" si="277"/>
        <v>413107.3872</v>
      </c>
      <c r="BQ98" s="181">
        <f t="shared" si="277"/>
        <v>413107.3872</v>
      </c>
      <c r="BR98" s="10">
        <f t="shared" ref="BR98:CC98" si="278">SUM(BR90:BR97)</f>
        <v>450043.77600000001</v>
      </c>
      <c r="BS98" s="9">
        <f t="shared" si="278"/>
        <v>450043.77600000001</v>
      </c>
      <c r="BT98" s="9">
        <f t="shared" si="278"/>
        <v>450043.77600000001</v>
      </c>
      <c r="BU98" s="9">
        <f t="shared" si="278"/>
        <v>458791.77600000007</v>
      </c>
      <c r="BV98" s="9">
        <f t="shared" si="278"/>
        <v>458791.77600000007</v>
      </c>
      <c r="BW98" s="9">
        <f t="shared" si="278"/>
        <v>458791.77600000007</v>
      </c>
      <c r="BX98" s="9">
        <f t="shared" si="278"/>
        <v>505448.94240000006</v>
      </c>
      <c r="BY98" s="9">
        <f t="shared" si="278"/>
        <v>522944.94240000006</v>
      </c>
      <c r="BZ98" s="9">
        <f t="shared" si="278"/>
        <v>522944.94240000006</v>
      </c>
      <c r="CA98" s="9">
        <f t="shared" si="278"/>
        <v>522944.94240000006</v>
      </c>
      <c r="CB98" s="9">
        <f t="shared" si="278"/>
        <v>522944.94240000006</v>
      </c>
      <c r="CC98" s="182">
        <f t="shared" si="278"/>
        <v>522944.94240000006</v>
      </c>
      <c r="CE98" s="8">
        <f t="shared" si="225"/>
        <v>371673</v>
      </c>
      <c r="CF98" s="11">
        <f t="shared" si="226"/>
        <v>2252739.6000000006</v>
      </c>
      <c r="CG98" s="123">
        <f t="shared" si="227"/>
        <v>2647774.6559999995</v>
      </c>
      <c r="CH98" s="153">
        <f t="shared" si="228"/>
        <v>3483709.0416000001</v>
      </c>
      <c r="CI98" s="181">
        <f t="shared" si="229"/>
        <v>4619027.9807999991</v>
      </c>
      <c r="CJ98" s="182">
        <f t="shared" si="230"/>
        <v>5846680.3104000008</v>
      </c>
    </row>
    <row r="99" spans="1:88" s="4" customFormat="1">
      <c r="A99" s="17"/>
      <c r="B99" s="37" t="s">
        <v>156</v>
      </c>
      <c r="C99" s="212"/>
      <c r="D99" s="25"/>
      <c r="E99" s="18"/>
      <c r="F99" s="18"/>
      <c r="G99" s="18"/>
      <c r="H99" s="18"/>
      <c r="I99" s="18"/>
      <c r="J99" s="33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6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99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28"/>
      <c r="AU99" s="129"/>
      <c r="AV99" s="129"/>
      <c r="AW99" s="129"/>
      <c r="AX99" s="129"/>
      <c r="AY99" s="129"/>
      <c r="AZ99" s="129"/>
      <c r="BA99" s="129"/>
      <c r="BB99" s="129"/>
      <c r="BC99" s="129"/>
      <c r="BD99" s="129"/>
      <c r="BE99" s="129"/>
      <c r="BF99" s="159"/>
      <c r="BG99" s="160"/>
      <c r="BH99" s="160"/>
      <c r="BI99" s="160"/>
      <c r="BJ99" s="160"/>
      <c r="BK99" s="160"/>
      <c r="BL99" s="160"/>
      <c r="BM99" s="160"/>
      <c r="BN99" s="160"/>
      <c r="BO99" s="160"/>
      <c r="BP99" s="160"/>
      <c r="BQ99" s="160"/>
      <c r="BR99" s="33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E99" s="31"/>
      <c r="CF99" s="34"/>
      <c r="CG99" s="101"/>
      <c r="CH99" s="130"/>
      <c r="CI99" s="161"/>
      <c r="CJ99" s="31"/>
    </row>
    <row r="100" spans="1:88" s="4" customFormat="1">
      <c r="A100" s="17"/>
      <c r="B100" s="30" t="str">
        <f t="shared" ref="B100:B107" si="279">B36</f>
        <v>Additional Position</v>
      </c>
      <c r="C100" s="212" t="s">
        <v>2</v>
      </c>
      <c r="D100" s="211">
        <v>16667</v>
      </c>
      <c r="E100" s="29">
        <f t="shared" ref="E100:I107" si="280">(1+E$69)*D100</f>
        <v>18000.36</v>
      </c>
      <c r="F100" s="29">
        <f t="shared" si="280"/>
        <v>19440.388800000001</v>
      </c>
      <c r="G100" s="29">
        <f t="shared" si="280"/>
        <v>20995.619904000003</v>
      </c>
      <c r="H100" s="29">
        <f t="shared" si="280"/>
        <v>22675.269496320005</v>
      </c>
      <c r="I100" s="29">
        <f t="shared" si="280"/>
        <v>24489.291056025606</v>
      </c>
      <c r="J100" s="21">
        <f t="shared" ref="J100:U100" si="281">$D100*J36</f>
        <v>0</v>
      </c>
      <c r="K100" s="20">
        <f>$D100*K36</f>
        <v>0</v>
      </c>
      <c r="L100" s="20">
        <f t="shared" si="281"/>
        <v>0</v>
      </c>
      <c r="M100" s="20">
        <f t="shared" si="281"/>
        <v>0</v>
      </c>
      <c r="N100" s="20">
        <f t="shared" si="281"/>
        <v>0</v>
      </c>
      <c r="O100" s="20">
        <f t="shared" si="281"/>
        <v>0</v>
      </c>
      <c r="P100" s="20">
        <f t="shared" si="281"/>
        <v>0</v>
      </c>
      <c r="Q100" s="20">
        <f t="shared" si="281"/>
        <v>16667</v>
      </c>
      <c r="R100" s="20">
        <f t="shared" si="281"/>
        <v>16667</v>
      </c>
      <c r="S100" s="20">
        <f t="shared" si="281"/>
        <v>16667</v>
      </c>
      <c r="T100" s="20">
        <f t="shared" si="281"/>
        <v>16667</v>
      </c>
      <c r="U100" s="20">
        <f t="shared" si="281"/>
        <v>16667</v>
      </c>
      <c r="V100" s="24">
        <f t="shared" ref="V100:AG100" si="282">$E100*V36</f>
        <v>18000.36</v>
      </c>
      <c r="W100" s="23">
        <f t="shared" si="282"/>
        <v>18000.36</v>
      </c>
      <c r="X100" s="23">
        <f t="shared" si="282"/>
        <v>18000.36</v>
      </c>
      <c r="Y100" s="23">
        <f t="shared" si="282"/>
        <v>18000.36</v>
      </c>
      <c r="Z100" s="23">
        <f t="shared" si="282"/>
        <v>18000.36</v>
      </c>
      <c r="AA100" s="23">
        <f t="shared" si="282"/>
        <v>18000.36</v>
      </c>
      <c r="AB100" s="23">
        <f t="shared" si="282"/>
        <v>18000.36</v>
      </c>
      <c r="AC100" s="23">
        <f t="shared" si="282"/>
        <v>18000.36</v>
      </c>
      <c r="AD100" s="23">
        <f t="shared" si="282"/>
        <v>18000.36</v>
      </c>
      <c r="AE100" s="23">
        <f t="shared" si="282"/>
        <v>18000.36</v>
      </c>
      <c r="AF100" s="23">
        <f t="shared" si="282"/>
        <v>18000.36</v>
      </c>
      <c r="AG100" s="23">
        <f t="shared" si="282"/>
        <v>18000.36</v>
      </c>
      <c r="AH100" s="112">
        <f t="shared" ref="AH100:AS100" si="283">$F100*AH36</f>
        <v>19440.388800000001</v>
      </c>
      <c r="AI100" s="113">
        <f t="shared" si="283"/>
        <v>19440.388800000001</v>
      </c>
      <c r="AJ100" s="113">
        <f t="shared" si="283"/>
        <v>19440.388800000001</v>
      </c>
      <c r="AK100" s="113">
        <f t="shared" si="283"/>
        <v>19440.388800000001</v>
      </c>
      <c r="AL100" s="113">
        <f t="shared" si="283"/>
        <v>19440.388800000001</v>
      </c>
      <c r="AM100" s="113">
        <f t="shared" si="283"/>
        <v>19440.388800000001</v>
      </c>
      <c r="AN100" s="113">
        <f t="shared" si="283"/>
        <v>19440.388800000001</v>
      </c>
      <c r="AO100" s="113">
        <f t="shared" si="283"/>
        <v>19440.388800000001</v>
      </c>
      <c r="AP100" s="113">
        <f t="shared" si="283"/>
        <v>19440.388800000001</v>
      </c>
      <c r="AQ100" s="113">
        <f t="shared" si="283"/>
        <v>19440.388800000001</v>
      </c>
      <c r="AR100" s="113">
        <f t="shared" si="283"/>
        <v>19440.388800000001</v>
      </c>
      <c r="AS100" s="113">
        <f t="shared" si="283"/>
        <v>19440.388800000001</v>
      </c>
      <c r="AT100" s="142">
        <f t="shared" ref="AT100:BE100" si="284">$F100*AT36</f>
        <v>38880.777600000001</v>
      </c>
      <c r="AU100" s="143">
        <f t="shared" si="284"/>
        <v>38880.777600000001</v>
      </c>
      <c r="AV100" s="143">
        <f t="shared" si="284"/>
        <v>38880.777600000001</v>
      </c>
      <c r="AW100" s="143">
        <f t="shared" si="284"/>
        <v>38880.777600000001</v>
      </c>
      <c r="AX100" s="143">
        <f t="shared" si="284"/>
        <v>38880.777600000001</v>
      </c>
      <c r="AY100" s="143">
        <f t="shared" si="284"/>
        <v>38880.777600000001</v>
      </c>
      <c r="AZ100" s="143">
        <f t="shared" si="284"/>
        <v>38880.777600000001</v>
      </c>
      <c r="BA100" s="143">
        <f t="shared" si="284"/>
        <v>38880.777600000001</v>
      </c>
      <c r="BB100" s="143">
        <f t="shared" si="284"/>
        <v>38880.777600000001</v>
      </c>
      <c r="BC100" s="143">
        <f t="shared" si="284"/>
        <v>38880.777600000001</v>
      </c>
      <c r="BD100" s="143">
        <f t="shared" si="284"/>
        <v>38880.777600000001</v>
      </c>
      <c r="BE100" s="143">
        <f t="shared" si="284"/>
        <v>38880.777600000001</v>
      </c>
      <c r="BF100" s="173">
        <f t="shared" ref="BF100:BQ100" si="285">$F100*BF36</f>
        <v>58321.166400000002</v>
      </c>
      <c r="BG100" s="174">
        <f t="shared" si="285"/>
        <v>58321.166400000002</v>
      </c>
      <c r="BH100" s="174">
        <f t="shared" si="285"/>
        <v>58321.166400000002</v>
      </c>
      <c r="BI100" s="174">
        <f t="shared" si="285"/>
        <v>58321.166400000002</v>
      </c>
      <c r="BJ100" s="174">
        <f t="shared" si="285"/>
        <v>58321.166400000002</v>
      </c>
      <c r="BK100" s="174">
        <f t="shared" si="285"/>
        <v>58321.166400000002</v>
      </c>
      <c r="BL100" s="174">
        <f t="shared" si="285"/>
        <v>58321.166400000002</v>
      </c>
      <c r="BM100" s="174">
        <f t="shared" si="285"/>
        <v>58321.166400000002</v>
      </c>
      <c r="BN100" s="174">
        <f t="shared" si="285"/>
        <v>58321.166400000002</v>
      </c>
      <c r="BO100" s="174">
        <f t="shared" si="285"/>
        <v>58321.166400000002</v>
      </c>
      <c r="BP100" s="174">
        <f t="shared" si="285"/>
        <v>58321.166400000002</v>
      </c>
      <c r="BQ100" s="174">
        <f t="shared" si="285"/>
        <v>58321.166400000002</v>
      </c>
      <c r="BR100" s="21">
        <f t="shared" ref="BR100:CC100" si="286">$F100*BR36</f>
        <v>58321.166400000002</v>
      </c>
      <c r="BS100" s="20">
        <f t="shared" si="286"/>
        <v>58321.166400000002</v>
      </c>
      <c r="BT100" s="20">
        <f t="shared" si="286"/>
        <v>58321.166400000002</v>
      </c>
      <c r="BU100" s="20">
        <f t="shared" si="286"/>
        <v>58321.166400000002</v>
      </c>
      <c r="BV100" s="20">
        <f t="shared" si="286"/>
        <v>58321.166400000002</v>
      </c>
      <c r="BW100" s="20">
        <f t="shared" si="286"/>
        <v>58321.166400000002</v>
      </c>
      <c r="BX100" s="20">
        <f t="shared" si="286"/>
        <v>58321.166400000002</v>
      </c>
      <c r="BY100" s="20">
        <f t="shared" si="286"/>
        <v>58321.166400000002</v>
      </c>
      <c r="BZ100" s="20">
        <f t="shared" si="286"/>
        <v>58321.166400000002</v>
      </c>
      <c r="CA100" s="20">
        <f t="shared" si="286"/>
        <v>58321.166400000002</v>
      </c>
      <c r="CB100" s="20">
        <f t="shared" si="286"/>
        <v>58321.166400000002</v>
      </c>
      <c r="CC100" s="20">
        <f t="shared" si="286"/>
        <v>58321.166400000002</v>
      </c>
      <c r="CE100" s="19">
        <f t="shared" ref="CE100:CE108" si="287">SUM(J100:U100)</f>
        <v>83335</v>
      </c>
      <c r="CF100" s="22">
        <f t="shared" ref="CF100:CF108" si="288">SUM(V100:AG100)</f>
        <v>216004.31999999995</v>
      </c>
      <c r="CG100" s="103">
        <f t="shared" ref="CG100:CG108" si="289">SUM(AH100:AS100)</f>
        <v>233284.66560000007</v>
      </c>
      <c r="CH100" s="133">
        <f t="shared" ref="CH100:CH108" si="290">SUM(AT100:BE100)</f>
        <v>466569.33120000013</v>
      </c>
      <c r="CI100" s="164">
        <f t="shared" ref="CI100:CI108" si="291">SUM(BF100:BQ100)</f>
        <v>699853.99679999996</v>
      </c>
      <c r="CJ100" s="19">
        <f t="shared" ref="CJ100:CJ108" si="292">SUM(BR100:CC100)</f>
        <v>699853.99679999996</v>
      </c>
    </row>
    <row r="101" spans="1:88" s="4" customFormat="1">
      <c r="A101" s="17"/>
      <c r="B101" s="30" t="str">
        <f t="shared" si="279"/>
        <v>Additional Position</v>
      </c>
      <c r="C101" s="212" t="s">
        <v>2</v>
      </c>
      <c r="D101" s="211">
        <v>11667</v>
      </c>
      <c r="E101" s="29">
        <f t="shared" si="280"/>
        <v>12600.36</v>
      </c>
      <c r="F101" s="29">
        <f t="shared" si="280"/>
        <v>13608.388800000001</v>
      </c>
      <c r="G101" s="29">
        <f t="shared" si="280"/>
        <v>14697.059904000002</v>
      </c>
      <c r="H101" s="29">
        <f t="shared" si="280"/>
        <v>15872.824696320004</v>
      </c>
      <c r="I101" s="29">
        <f t="shared" si="280"/>
        <v>17142.650672025604</v>
      </c>
      <c r="J101" s="21">
        <f t="shared" ref="J101:U101" si="293">$D101*J37</f>
        <v>0</v>
      </c>
      <c r="K101" s="20">
        <f t="shared" si="293"/>
        <v>0</v>
      </c>
      <c r="L101" s="20">
        <f t="shared" si="293"/>
        <v>0</v>
      </c>
      <c r="M101" s="20">
        <f t="shared" si="293"/>
        <v>0</v>
      </c>
      <c r="N101" s="20">
        <f t="shared" si="293"/>
        <v>0</v>
      </c>
      <c r="O101" s="20">
        <f t="shared" si="293"/>
        <v>0</v>
      </c>
      <c r="P101" s="20">
        <f t="shared" si="293"/>
        <v>0</v>
      </c>
      <c r="Q101" s="20">
        <f t="shared" si="293"/>
        <v>0</v>
      </c>
      <c r="R101" s="20">
        <f t="shared" si="293"/>
        <v>0</v>
      </c>
      <c r="S101" s="20">
        <f t="shared" si="293"/>
        <v>0</v>
      </c>
      <c r="T101" s="20">
        <f t="shared" si="293"/>
        <v>0</v>
      </c>
      <c r="U101" s="20">
        <f t="shared" si="293"/>
        <v>0</v>
      </c>
      <c r="V101" s="24">
        <f t="shared" ref="V101:AG101" si="294">$E101*V37</f>
        <v>0</v>
      </c>
      <c r="W101" s="23">
        <f t="shared" si="294"/>
        <v>0</v>
      </c>
      <c r="X101" s="23">
        <f t="shared" si="294"/>
        <v>0</v>
      </c>
      <c r="Y101" s="23">
        <f t="shared" si="294"/>
        <v>12600.36</v>
      </c>
      <c r="Z101" s="23">
        <f t="shared" si="294"/>
        <v>12600.36</v>
      </c>
      <c r="AA101" s="23">
        <f t="shared" si="294"/>
        <v>12600.36</v>
      </c>
      <c r="AB101" s="23">
        <f t="shared" si="294"/>
        <v>12600.36</v>
      </c>
      <c r="AC101" s="23">
        <f t="shared" si="294"/>
        <v>12600.36</v>
      </c>
      <c r="AD101" s="23">
        <f t="shared" si="294"/>
        <v>12600.36</v>
      </c>
      <c r="AE101" s="23">
        <f t="shared" si="294"/>
        <v>12600.36</v>
      </c>
      <c r="AF101" s="23">
        <f t="shared" si="294"/>
        <v>12600.36</v>
      </c>
      <c r="AG101" s="23">
        <f t="shared" si="294"/>
        <v>12600.36</v>
      </c>
      <c r="AH101" s="112">
        <f t="shared" ref="AH101:AS101" si="295">$F101*AH37</f>
        <v>13608.388800000001</v>
      </c>
      <c r="AI101" s="113">
        <f t="shared" si="295"/>
        <v>13608.388800000001</v>
      </c>
      <c r="AJ101" s="113">
        <f t="shared" si="295"/>
        <v>13608.388800000001</v>
      </c>
      <c r="AK101" s="113">
        <f t="shared" si="295"/>
        <v>13608.388800000001</v>
      </c>
      <c r="AL101" s="113">
        <f t="shared" si="295"/>
        <v>13608.388800000001</v>
      </c>
      <c r="AM101" s="113">
        <f t="shared" si="295"/>
        <v>13608.388800000001</v>
      </c>
      <c r="AN101" s="113">
        <f t="shared" si="295"/>
        <v>13608.388800000001</v>
      </c>
      <c r="AO101" s="113">
        <f t="shared" si="295"/>
        <v>13608.388800000001</v>
      </c>
      <c r="AP101" s="113">
        <f t="shared" si="295"/>
        <v>13608.388800000001</v>
      </c>
      <c r="AQ101" s="113">
        <f t="shared" si="295"/>
        <v>13608.388800000001</v>
      </c>
      <c r="AR101" s="113">
        <f t="shared" si="295"/>
        <v>13608.388800000001</v>
      </c>
      <c r="AS101" s="113">
        <f t="shared" si="295"/>
        <v>13608.388800000001</v>
      </c>
      <c r="AT101" s="142">
        <f t="shared" ref="AT101:BE101" si="296">$F101*AT37</f>
        <v>13608.388800000001</v>
      </c>
      <c r="AU101" s="143">
        <f t="shared" si="296"/>
        <v>13608.388800000001</v>
      </c>
      <c r="AV101" s="143">
        <f t="shared" si="296"/>
        <v>13608.388800000001</v>
      </c>
      <c r="AW101" s="143">
        <f t="shared" si="296"/>
        <v>13608.388800000001</v>
      </c>
      <c r="AX101" s="143">
        <f t="shared" si="296"/>
        <v>13608.388800000001</v>
      </c>
      <c r="AY101" s="143">
        <f t="shared" si="296"/>
        <v>13608.388800000001</v>
      </c>
      <c r="AZ101" s="143">
        <f t="shared" si="296"/>
        <v>13608.388800000001</v>
      </c>
      <c r="BA101" s="143">
        <f t="shared" si="296"/>
        <v>13608.388800000001</v>
      </c>
      <c r="BB101" s="143">
        <f t="shared" si="296"/>
        <v>13608.388800000001</v>
      </c>
      <c r="BC101" s="143">
        <f t="shared" si="296"/>
        <v>13608.388800000001</v>
      </c>
      <c r="BD101" s="143">
        <f t="shared" si="296"/>
        <v>13608.388800000001</v>
      </c>
      <c r="BE101" s="143">
        <f t="shared" si="296"/>
        <v>13608.388800000001</v>
      </c>
      <c r="BF101" s="173">
        <f t="shared" ref="BF101:BQ101" si="297">$F101*BF37</f>
        <v>13608.388800000001</v>
      </c>
      <c r="BG101" s="174">
        <f t="shared" si="297"/>
        <v>13608.388800000001</v>
      </c>
      <c r="BH101" s="174">
        <f t="shared" si="297"/>
        <v>13608.388800000001</v>
      </c>
      <c r="BI101" s="174">
        <f t="shared" si="297"/>
        <v>13608.388800000001</v>
      </c>
      <c r="BJ101" s="174">
        <f t="shared" si="297"/>
        <v>13608.388800000001</v>
      </c>
      <c r="BK101" s="174">
        <f t="shared" si="297"/>
        <v>13608.388800000001</v>
      </c>
      <c r="BL101" s="174">
        <f t="shared" si="297"/>
        <v>13608.388800000001</v>
      </c>
      <c r="BM101" s="174">
        <f t="shared" si="297"/>
        <v>13608.388800000001</v>
      </c>
      <c r="BN101" s="174">
        <f t="shared" si="297"/>
        <v>13608.388800000001</v>
      </c>
      <c r="BO101" s="174">
        <f t="shared" si="297"/>
        <v>13608.388800000001</v>
      </c>
      <c r="BP101" s="174">
        <f t="shared" si="297"/>
        <v>13608.388800000001</v>
      </c>
      <c r="BQ101" s="174">
        <f t="shared" si="297"/>
        <v>13608.388800000001</v>
      </c>
      <c r="BR101" s="21">
        <f t="shared" ref="BR101:CC101" si="298">$F101*BR37</f>
        <v>27216.777600000001</v>
      </c>
      <c r="BS101" s="20">
        <f t="shared" si="298"/>
        <v>27216.777600000001</v>
      </c>
      <c r="BT101" s="20">
        <f t="shared" si="298"/>
        <v>27216.777600000001</v>
      </c>
      <c r="BU101" s="20">
        <f t="shared" si="298"/>
        <v>27216.777600000001</v>
      </c>
      <c r="BV101" s="20">
        <f t="shared" si="298"/>
        <v>27216.777600000001</v>
      </c>
      <c r="BW101" s="20">
        <f t="shared" si="298"/>
        <v>27216.777600000001</v>
      </c>
      <c r="BX101" s="20">
        <f t="shared" si="298"/>
        <v>27216.777600000001</v>
      </c>
      <c r="BY101" s="20">
        <f t="shared" si="298"/>
        <v>27216.777600000001</v>
      </c>
      <c r="BZ101" s="20">
        <f t="shared" si="298"/>
        <v>27216.777600000001</v>
      </c>
      <c r="CA101" s="20">
        <f t="shared" si="298"/>
        <v>27216.777600000001</v>
      </c>
      <c r="CB101" s="20">
        <f t="shared" si="298"/>
        <v>27216.777600000001</v>
      </c>
      <c r="CC101" s="20">
        <f t="shared" si="298"/>
        <v>27216.777600000001</v>
      </c>
      <c r="CE101" s="19">
        <f t="shared" si="287"/>
        <v>0</v>
      </c>
      <c r="CF101" s="22">
        <f t="shared" si="288"/>
        <v>113403.24</v>
      </c>
      <c r="CG101" s="103">
        <f t="shared" si="289"/>
        <v>163300.66560000001</v>
      </c>
      <c r="CH101" s="133">
        <f t="shared" si="290"/>
        <v>163300.66560000001</v>
      </c>
      <c r="CI101" s="164">
        <f t="shared" si="291"/>
        <v>163300.66560000001</v>
      </c>
      <c r="CJ101" s="19">
        <f t="shared" si="292"/>
        <v>326601.33120000002</v>
      </c>
    </row>
    <row r="102" spans="1:88" s="4" customFormat="1">
      <c r="A102" s="17"/>
      <c r="B102" s="30" t="str">
        <f t="shared" si="279"/>
        <v>Additional Position</v>
      </c>
      <c r="C102" s="212" t="s">
        <v>2</v>
      </c>
      <c r="D102" s="211">
        <v>7500</v>
      </c>
      <c r="E102" s="29">
        <f t="shared" si="280"/>
        <v>8100.0000000000009</v>
      </c>
      <c r="F102" s="29">
        <f t="shared" si="280"/>
        <v>8748.0000000000018</v>
      </c>
      <c r="G102" s="29">
        <f t="shared" si="280"/>
        <v>9447.840000000002</v>
      </c>
      <c r="H102" s="29">
        <f t="shared" si="280"/>
        <v>10203.667200000004</v>
      </c>
      <c r="I102" s="29">
        <f t="shared" si="280"/>
        <v>11019.960576000005</v>
      </c>
      <c r="J102" s="21">
        <f t="shared" ref="J102:U102" si="299">$D102*J38</f>
        <v>0</v>
      </c>
      <c r="K102" s="20">
        <f t="shared" si="299"/>
        <v>0</v>
      </c>
      <c r="L102" s="20">
        <f t="shared" si="299"/>
        <v>0</v>
      </c>
      <c r="M102" s="20">
        <f t="shared" si="299"/>
        <v>0</v>
      </c>
      <c r="N102" s="20">
        <f t="shared" si="299"/>
        <v>0</v>
      </c>
      <c r="O102" s="20">
        <f t="shared" si="299"/>
        <v>0</v>
      </c>
      <c r="P102" s="20">
        <f t="shared" si="299"/>
        <v>0</v>
      </c>
      <c r="Q102" s="20">
        <f t="shared" si="299"/>
        <v>0</v>
      </c>
      <c r="R102" s="20">
        <f t="shared" si="299"/>
        <v>0</v>
      </c>
      <c r="S102" s="20">
        <f t="shared" si="299"/>
        <v>0</v>
      </c>
      <c r="T102" s="20">
        <f t="shared" si="299"/>
        <v>0</v>
      </c>
      <c r="U102" s="20">
        <f t="shared" si="299"/>
        <v>0</v>
      </c>
      <c r="V102" s="24">
        <f t="shared" ref="V102:AG102" si="300">$E102*V38</f>
        <v>0</v>
      </c>
      <c r="W102" s="23">
        <f t="shared" si="300"/>
        <v>0</v>
      </c>
      <c r="X102" s="23">
        <f t="shared" si="300"/>
        <v>0</v>
      </c>
      <c r="Y102" s="23">
        <f t="shared" si="300"/>
        <v>0</v>
      </c>
      <c r="Z102" s="23">
        <f t="shared" si="300"/>
        <v>0</v>
      </c>
      <c r="AA102" s="23">
        <f t="shared" si="300"/>
        <v>0</v>
      </c>
      <c r="AB102" s="23">
        <f t="shared" si="300"/>
        <v>0</v>
      </c>
      <c r="AC102" s="23">
        <f t="shared" si="300"/>
        <v>0</v>
      </c>
      <c r="AD102" s="23">
        <f t="shared" si="300"/>
        <v>0</v>
      </c>
      <c r="AE102" s="23">
        <f t="shared" si="300"/>
        <v>0</v>
      </c>
      <c r="AF102" s="23">
        <f t="shared" si="300"/>
        <v>0</v>
      </c>
      <c r="AG102" s="23">
        <f t="shared" si="300"/>
        <v>0</v>
      </c>
      <c r="AH102" s="112">
        <f t="shared" ref="AH102:AS102" si="301">$F102*AH38</f>
        <v>0</v>
      </c>
      <c r="AI102" s="113">
        <f t="shared" si="301"/>
        <v>0</v>
      </c>
      <c r="AJ102" s="113">
        <f t="shared" si="301"/>
        <v>0</v>
      </c>
      <c r="AK102" s="113">
        <f t="shared" si="301"/>
        <v>0</v>
      </c>
      <c r="AL102" s="113">
        <f t="shared" si="301"/>
        <v>0</v>
      </c>
      <c r="AM102" s="113">
        <f t="shared" si="301"/>
        <v>0</v>
      </c>
      <c r="AN102" s="113">
        <f t="shared" si="301"/>
        <v>0</v>
      </c>
      <c r="AO102" s="113">
        <f t="shared" si="301"/>
        <v>0</v>
      </c>
      <c r="AP102" s="113">
        <f t="shared" si="301"/>
        <v>0</v>
      </c>
      <c r="AQ102" s="113">
        <f t="shared" si="301"/>
        <v>0</v>
      </c>
      <c r="AR102" s="113">
        <f t="shared" si="301"/>
        <v>0</v>
      </c>
      <c r="AS102" s="113">
        <f t="shared" si="301"/>
        <v>0</v>
      </c>
      <c r="AT102" s="142">
        <f t="shared" ref="AT102:BE102" si="302">$F102*AT38</f>
        <v>8748.0000000000018</v>
      </c>
      <c r="AU102" s="143">
        <f t="shared" si="302"/>
        <v>8748.0000000000018</v>
      </c>
      <c r="AV102" s="143">
        <f t="shared" si="302"/>
        <v>8748.0000000000018</v>
      </c>
      <c r="AW102" s="143">
        <f t="shared" si="302"/>
        <v>8748.0000000000018</v>
      </c>
      <c r="AX102" s="143">
        <f t="shared" si="302"/>
        <v>8748.0000000000018</v>
      </c>
      <c r="AY102" s="143">
        <f t="shared" si="302"/>
        <v>8748.0000000000018</v>
      </c>
      <c r="AZ102" s="143">
        <f t="shared" si="302"/>
        <v>8748.0000000000018</v>
      </c>
      <c r="BA102" s="143">
        <f t="shared" si="302"/>
        <v>8748.0000000000018</v>
      </c>
      <c r="BB102" s="143">
        <f t="shared" si="302"/>
        <v>8748.0000000000018</v>
      </c>
      <c r="BC102" s="143">
        <f t="shared" si="302"/>
        <v>8748.0000000000018</v>
      </c>
      <c r="BD102" s="143">
        <f t="shared" si="302"/>
        <v>8748.0000000000018</v>
      </c>
      <c r="BE102" s="143">
        <f t="shared" si="302"/>
        <v>8748.0000000000018</v>
      </c>
      <c r="BF102" s="173">
        <f t="shared" ref="BF102:BQ102" si="303">$F102*BF38</f>
        <v>8748.0000000000018</v>
      </c>
      <c r="BG102" s="174">
        <f t="shared" si="303"/>
        <v>8748.0000000000018</v>
      </c>
      <c r="BH102" s="174">
        <f t="shared" si="303"/>
        <v>8748.0000000000018</v>
      </c>
      <c r="BI102" s="174">
        <f t="shared" si="303"/>
        <v>8748.0000000000018</v>
      </c>
      <c r="BJ102" s="174">
        <f t="shared" si="303"/>
        <v>8748.0000000000018</v>
      </c>
      <c r="BK102" s="174">
        <f t="shared" si="303"/>
        <v>8748.0000000000018</v>
      </c>
      <c r="BL102" s="174">
        <f t="shared" si="303"/>
        <v>8748.0000000000018</v>
      </c>
      <c r="BM102" s="174">
        <f t="shared" si="303"/>
        <v>8748.0000000000018</v>
      </c>
      <c r="BN102" s="174">
        <f t="shared" si="303"/>
        <v>8748.0000000000018</v>
      </c>
      <c r="BO102" s="174">
        <f t="shared" si="303"/>
        <v>8748.0000000000018</v>
      </c>
      <c r="BP102" s="174">
        <f t="shared" si="303"/>
        <v>8748.0000000000018</v>
      </c>
      <c r="BQ102" s="174">
        <f t="shared" si="303"/>
        <v>8748.0000000000018</v>
      </c>
      <c r="BR102" s="21">
        <f t="shared" ref="BR102:CC102" si="304">$F102*BR38</f>
        <v>17496.000000000004</v>
      </c>
      <c r="BS102" s="20">
        <f t="shared" si="304"/>
        <v>17496.000000000004</v>
      </c>
      <c r="BT102" s="20">
        <f t="shared" si="304"/>
        <v>17496.000000000004</v>
      </c>
      <c r="BU102" s="20">
        <f t="shared" si="304"/>
        <v>17496.000000000004</v>
      </c>
      <c r="BV102" s="20">
        <f t="shared" si="304"/>
        <v>17496.000000000004</v>
      </c>
      <c r="BW102" s="20">
        <f t="shared" si="304"/>
        <v>17496.000000000004</v>
      </c>
      <c r="BX102" s="20">
        <f t="shared" si="304"/>
        <v>17496.000000000004</v>
      </c>
      <c r="BY102" s="20">
        <f t="shared" si="304"/>
        <v>17496.000000000004</v>
      </c>
      <c r="BZ102" s="20">
        <f t="shared" si="304"/>
        <v>17496.000000000004</v>
      </c>
      <c r="CA102" s="20">
        <f t="shared" si="304"/>
        <v>17496.000000000004</v>
      </c>
      <c r="CB102" s="20">
        <f t="shared" si="304"/>
        <v>17496.000000000004</v>
      </c>
      <c r="CC102" s="20">
        <f t="shared" si="304"/>
        <v>17496.000000000004</v>
      </c>
      <c r="CE102" s="19">
        <f t="shared" si="287"/>
        <v>0</v>
      </c>
      <c r="CF102" s="22">
        <f t="shared" si="288"/>
        <v>0</v>
      </c>
      <c r="CG102" s="103">
        <f t="shared" si="289"/>
        <v>0</v>
      </c>
      <c r="CH102" s="133">
        <f t="shared" si="290"/>
        <v>104976.00000000001</v>
      </c>
      <c r="CI102" s="164">
        <f t="shared" si="291"/>
        <v>104976.00000000001</v>
      </c>
      <c r="CJ102" s="19">
        <f t="shared" si="292"/>
        <v>209952.00000000003</v>
      </c>
    </row>
    <row r="103" spans="1:88" s="4" customFormat="1">
      <c r="A103" s="17"/>
      <c r="B103" s="30" t="str">
        <f t="shared" si="279"/>
        <v>Additional Position</v>
      </c>
      <c r="C103" s="212" t="s">
        <v>2</v>
      </c>
      <c r="D103" s="211">
        <v>3333</v>
      </c>
      <c r="E103" s="29">
        <f t="shared" si="280"/>
        <v>3599.6400000000003</v>
      </c>
      <c r="F103" s="29">
        <f t="shared" si="280"/>
        <v>3887.6112000000007</v>
      </c>
      <c r="G103" s="29">
        <f t="shared" si="280"/>
        <v>4198.6200960000015</v>
      </c>
      <c r="H103" s="29">
        <f t="shared" si="280"/>
        <v>4534.5097036800016</v>
      </c>
      <c r="I103" s="29">
        <f t="shared" si="280"/>
        <v>4897.2704799744024</v>
      </c>
      <c r="J103" s="21">
        <f t="shared" ref="J103:U103" si="305">$D103*J39</f>
        <v>0</v>
      </c>
      <c r="K103" s="20">
        <f t="shared" si="305"/>
        <v>0</v>
      </c>
      <c r="L103" s="20">
        <f t="shared" si="305"/>
        <v>0</v>
      </c>
      <c r="M103" s="20">
        <f t="shared" si="305"/>
        <v>0</v>
      </c>
      <c r="N103" s="20">
        <f t="shared" si="305"/>
        <v>0</v>
      </c>
      <c r="O103" s="20">
        <f t="shared" si="305"/>
        <v>0</v>
      </c>
      <c r="P103" s="20">
        <f t="shared" si="305"/>
        <v>0</v>
      </c>
      <c r="Q103" s="20">
        <f t="shared" si="305"/>
        <v>0</v>
      </c>
      <c r="R103" s="20">
        <f t="shared" si="305"/>
        <v>0</v>
      </c>
      <c r="S103" s="20">
        <f t="shared" si="305"/>
        <v>0</v>
      </c>
      <c r="T103" s="20">
        <f t="shared" si="305"/>
        <v>0</v>
      </c>
      <c r="U103" s="20">
        <f t="shared" si="305"/>
        <v>0</v>
      </c>
      <c r="V103" s="24">
        <f t="shared" ref="V103:AG103" si="306">$E103*V39</f>
        <v>0</v>
      </c>
      <c r="W103" s="23">
        <f t="shared" si="306"/>
        <v>0</v>
      </c>
      <c r="X103" s="23">
        <f t="shared" si="306"/>
        <v>0</v>
      </c>
      <c r="Y103" s="23">
        <f t="shared" si="306"/>
        <v>0</v>
      </c>
      <c r="Z103" s="23">
        <f t="shared" si="306"/>
        <v>0</v>
      </c>
      <c r="AA103" s="23">
        <f t="shared" si="306"/>
        <v>0</v>
      </c>
      <c r="AB103" s="23">
        <f t="shared" si="306"/>
        <v>0</v>
      </c>
      <c r="AC103" s="23">
        <f t="shared" si="306"/>
        <v>0</v>
      </c>
      <c r="AD103" s="23">
        <f t="shared" si="306"/>
        <v>0</v>
      </c>
      <c r="AE103" s="23">
        <f t="shared" si="306"/>
        <v>0</v>
      </c>
      <c r="AF103" s="23">
        <f t="shared" si="306"/>
        <v>0</v>
      </c>
      <c r="AG103" s="23">
        <f t="shared" si="306"/>
        <v>0</v>
      </c>
      <c r="AH103" s="112">
        <f t="shared" ref="AH103:AS103" si="307">$F103*AH39</f>
        <v>0</v>
      </c>
      <c r="AI103" s="113">
        <f t="shared" si="307"/>
        <v>0</v>
      </c>
      <c r="AJ103" s="113">
        <f t="shared" si="307"/>
        <v>0</v>
      </c>
      <c r="AK103" s="113">
        <f t="shared" si="307"/>
        <v>0</v>
      </c>
      <c r="AL103" s="113">
        <f t="shared" si="307"/>
        <v>0</v>
      </c>
      <c r="AM103" s="113">
        <f t="shared" si="307"/>
        <v>0</v>
      </c>
      <c r="AN103" s="113">
        <f t="shared" si="307"/>
        <v>0</v>
      </c>
      <c r="AO103" s="113">
        <f t="shared" si="307"/>
        <v>0</v>
      </c>
      <c r="AP103" s="113">
        <f t="shared" si="307"/>
        <v>0</v>
      </c>
      <c r="AQ103" s="113">
        <f t="shared" si="307"/>
        <v>0</v>
      </c>
      <c r="AR103" s="113">
        <f t="shared" si="307"/>
        <v>0</v>
      </c>
      <c r="AS103" s="113">
        <f t="shared" si="307"/>
        <v>0</v>
      </c>
      <c r="AT103" s="142">
        <f t="shared" ref="AT103:BE103" si="308">$F103*AT39</f>
        <v>0</v>
      </c>
      <c r="AU103" s="143">
        <f t="shared" si="308"/>
        <v>0</v>
      </c>
      <c r="AV103" s="143">
        <f t="shared" si="308"/>
        <v>0</v>
      </c>
      <c r="AW103" s="143">
        <f t="shared" si="308"/>
        <v>0</v>
      </c>
      <c r="AX103" s="143">
        <f t="shared" si="308"/>
        <v>0</v>
      </c>
      <c r="AY103" s="143">
        <f t="shared" si="308"/>
        <v>0</v>
      </c>
      <c r="AZ103" s="143">
        <f t="shared" si="308"/>
        <v>0</v>
      </c>
      <c r="BA103" s="143">
        <f t="shared" si="308"/>
        <v>0</v>
      </c>
      <c r="BB103" s="143">
        <f t="shared" si="308"/>
        <v>0</v>
      </c>
      <c r="BC103" s="143">
        <f t="shared" si="308"/>
        <v>0</v>
      </c>
      <c r="BD103" s="143">
        <f t="shared" si="308"/>
        <v>0</v>
      </c>
      <c r="BE103" s="143">
        <f t="shared" si="308"/>
        <v>0</v>
      </c>
      <c r="BF103" s="173">
        <f t="shared" ref="BF103:BQ103" si="309">$F103*BF39</f>
        <v>0</v>
      </c>
      <c r="BG103" s="174">
        <f t="shared" si="309"/>
        <v>0</v>
      </c>
      <c r="BH103" s="174">
        <f t="shared" si="309"/>
        <v>0</v>
      </c>
      <c r="BI103" s="174">
        <f t="shared" si="309"/>
        <v>0</v>
      </c>
      <c r="BJ103" s="174">
        <f t="shared" si="309"/>
        <v>0</v>
      </c>
      <c r="BK103" s="174">
        <f t="shared" si="309"/>
        <v>0</v>
      </c>
      <c r="BL103" s="174">
        <f t="shared" si="309"/>
        <v>0</v>
      </c>
      <c r="BM103" s="174">
        <f t="shared" si="309"/>
        <v>0</v>
      </c>
      <c r="BN103" s="174">
        <f t="shared" si="309"/>
        <v>0</v>
      </c>
      <c r="BO103" s="174">
        <f t="shared" si="309"/>
        <v>0</v>
      </c>
      <c r="BP103" s="174">
        <f t="shared" si="309"/>
        <v>0</v>
      </c>
      <c r="BQ103" s="174">
        <f t="shared" si="309"/>
        <v>0</v>
      </c>
      <c r="BR103" s="21">
        <f t="shared" ref="BR103:CC103" si="310">$F103*BR39</f>
        <v>0</v>
      </c>
      <c r="BS103" s="20">
        <f t="shared" si="310"/>
        <v>0</v>
      </c>
      <c r="BT103" s="20">
        <f t="shared" si="310"/>
        <v>0</v>
      </c>
      <c r="BU103" s="20">
        <f t="shared" si="310"/>
        <v>0</v>
      </c>
      <c r="BV103" s="20">
        <f t="shared" si="310"/>
        <v>0</v>
      </c>
      <c r="BW103" s="20">
        <f t="shared" si="310"/>
        <v>0</v>
      </c>
      <c r="BX103" s="20">
        <f t="shared" si="310"/>
        <v>0</v>
      </c>
      <c r="BY103" s="20">
        <f t="shared" si="310"/>
        <v>0</v>
      </c>
      <c r="BZ103" s="20">
        <f t="shared" si="310"/>
        <v>0</v>
      </c>
      <c r="CA103" s="20">
        <f t="shared" si="310"/>
        <v>0</v>
      </c>
      <c r="CB103" s="20">
        <f t="shared" si="310"/>
        <v>0</v>
      </c>
      <c r="CC103" s="20">
        <f t="shared" si="310"/>
        <v>0</v>
      </c>
      <c r="CE103" s="19">
        <f t="shared" si="287"/>
        <v>0</v>
      </c>
      <c r="CF103" s="22">
        <f t="shared" si="288"/>
        <v>0</v>
      </c>
      <c r="CG103" s="103">
        <f t="shared" si="289"/>
        <v>0</v>
      </c>
      <c r="CH103" s="133">
        <f t="shared" si="290"/>
        <v>0</v>
      </c>
      <c r="CI103" s="164">
        <f t="shared" si="291"/>
        <v>0</v>
      </c>
      <c r="CJ103" s="19">
        <f t="shared" si="292"/>
        <v>0</v>
      </c>
    </row>
    <row r="104" spans="1:88" s="4" customFormat="1">
      <c r="A104" s="17"/>
      <c r="B104" s="30" t="str">
        <f t="shared" si="279"/>
        <v>Additional Position</v>
      </c>
      <c r="C104" s="212" t="s">
        <v>2</v>
      </c>
      <c r="D104" s="211">
        <v>0</v>
      </c>
      <c r="E104" s="29">
        <f t="shared" si="280"/>
        <v>0</v>
      </c>
      <c r="F104" s="29">
        <f t="shared" si="280"/>
        <v>0</v>
      </c>
      <c r="G104" s="29">
        <f t="shared" si="280"/>
        <v>0</v>
      </c>
      <c r="H104" s="29">
        <f t="shared" si="280"/>
        <v>0</v>
      </c>
      <c r="I104" s="29">
        <f t="shared" si="280"/>
        <v>0</v>
      </c>
      <c r="J104" s="21">
        <f t="shared" ref="J104:U104" si="311">$D104*J40</f>
        <v>0</v>
      </c>
      <c r="K104" s="20">
        <f t="shared" si="311"/>
        <v>0</v>
      </c>
      <c r="L104" s="20">
        <f t="shared" si="311"/>
        <v>0</v>
      </c>
      <c r="M104" s="20">
        <f t="shared" si="311"/>
        <v>0</v>
      </c>
      <c r="N104" s="20">
        <f t="shared" si="311"/>
        <v>0</v>
      </c>
      <c r="O104" s="20">
        <f t="shared" si="311"/>
        <v>0</v>
      </c>
      <c r="P104" s="20">
        <f t="shared" si="311"/>
        <v>0</v>
      </c>
      <c r="Q104" s="20">
        <f t="shared" si="311"/>
        <v>0</v>
      </c>
      <c r="R104" s="20">
        <f t="shared" si="311"/>
        <v>0</v>
      </c>
      <c r="S104" s="20">
        <f t="shared" si="311"/>
        <v>0</v>
      </c>
      <c r="T104" s="20">
        <f t="shared" si="311"/>
        <v>0</v>
      </c>
      <c r="U104" s="20">
        <f t="shared" si="311"/>
        <v>0</v>
      </c>
      <c r="V104" s="24">
        <f t="shared" ref="V104:AG104" si="312">$E104*V40</f>
        <v>0</v>
      </c>
      <c r="W104" s="23">
        <f t="shared" si="312"/>
        <v>0</v>
      </c>
      <c r="X104" s="23">
        <f t="shared" si="312"/>
        <v>0</v>
      </c>
      <c r="Y104" s="23">
        <f t="shared" si="312"/>
        <v>0</v>
      </c>
      <c r="Z104" s="23">
        <f t="shared" si="312"/>
        <v>0</v>
      </c>
      <c r="AA104" s="23">
        <f t="shared" si="312"/>
        <v>0</v>
      </c>
      <c r="AB104" s="23">
        <f t="shared" si="312"/>
        <v>0</v>
      </c>
      <c r="AC104" s="23">
        <f t="shared" si="312"/>
        <v>0</v>
      </c>
      <c r="AD104" s="23">
        <f t="shared" si="312"/>
        <v>0</v>
      </c>
      <c r="AE104" s="23">
        <f t="shared" si="312"/>
        <v>0</v>
      </c>
      <c r="AF104" s="23">
        <f t="shared" si="312"/>
        <v>0</v>
      </c>
      <c r="AG104" s="23">
        <f t="shared" si="312"/>
        <v>0</v>
      </c>
      <c r="AH104" s="112">
        <f t="shared" ref="AH104:AS104" si="313">$F104*AH40</f>
        <v>0</v>
      </c>
      <c r="AI104" s="113">
        <f t="shared" si="313"/>
        <v>0</v>
      </c>
      <c r="AJ104" s="113">
        <f t="shared" si="313"/>
        <v>0</v>
      </c>
      <c r="AK104" s="113">
        <f t="shared" si="313"/>
        <v>0</v>
      </c>
      <c r="AL104" s="113">
        <f t="shared" si="313"/>
        <v>0</v>
      </c>
      <c r="AM104" s="113">
        <f t="shared" si="313"/>
        <v>0</v>
      </c>
      <c r="AN104" s="113">
        <f t="shared" si="313"/>
        <v>0</v>
      </c>
      <c r="AO104" s="113">
        <f t="shared" si="313"/>
        <v>0</v>
      </c>
      <c r="AP104" s="113">
        <f t="shared" si="313"/>
        <v>0</v>
      </c>
      <c r="AQ104" s="113">
        <f t="shared" si="313"/>
        <v>0</v>
      </c>
      <c r="AR104" s="113">
        <f t="shared" si="313"/>
        <v>0</v>
      </c>
      <c r="AS104" s="113">
        <f t="shared" si="313"/>
        <v>0</v>
      </c>
      <c r="AT104" s="142">
        <f t="shared" ref="AT104:BE104" si="314">$F104*AT40</f>
        <v>0</v>
      </c>
      <c r="AU104" s="143">
        <f t="shared" si="314"/>
        <v>0</v>
      </c>
      <c r="AV104" s="143">
        <f t="shared" si="314"/>
        <v>0</v>
      </c>
      <c r="AW104" s="143">
        <f t="shared" si="314"/>
        <v>0</v>
      </c>
      <c r="AX104" s="143">
        <f t="shared" si="314"/>
        <v>0</v>
      </c>
      <c r="AY104" s="143">
        <f t="shared" si="314"/>
        <v>0</v>
      </c>
      <c r="AZ104" s="143">
        <f t="shared" si="314"/>
        <v>0</v>
      </c>
      <c r="BA104" s="143">
        <f t="shared" si="314"/>
        <v>0</v>
      </c>
      <c r="BB104" s="143">
        <f t="shared" si="314"/>
        <v>0</v>
      </c>
      <c r="BC104" s="143">
        <f t="shared" si="314"/>
        <v>0</v>
      </c>
      <c r="BD104" s="143">
        <f t="shared" si="314"/>
        <v>0</v>
      </c>
      <c r="BE104" s="143">
        <f t="shared" si="314"/>
        <v>0</v>
      </c>
      <c r="BF104" s="173">
        <f t="shared" ref="BF104:BQ104" si="315">$F104*BF40</f>
        <v>0</v>
      </c>
      <c r="BG104" s="174">
        <f t="shared" si="315"/>
        <v>0</v>
      </c>
      <c r="BH104" s="174">
        <f t="shared" si="315"/>
        <v>0</v>
      </c>
      <c r="BI104" s="174">
        <f t="shared" si="315"/>
        <v>0</v>
      </c>
      <c r="BJ104" s="174">
        <f t="shared" si="315"/>
        <v>0</v>
      </c>
      <c r="BK104" s="174">
        <f t="shared" si="315"/>
        <v>0</v>
      </c>
      <c r="BL104" s="174">
        <f t="shared" si="315"/>
        <v>0</v>
      </c>
      <c r="BM104" s="174">
        <f t="shared" si="315"/>
        <v>0</v>
      </c>
      <c r="BN104" s="174">
        <f t="shared" si="315"/>
        <v>0</v>
      </c>
      <c r="BO104" s="174">
        <f t="shared" si="315"/>
        <v>0</v>
      </c>
      <c r="BP104" s="174">
        <f t="shared" si="315"/>
        <v>0</v>
      </c>
      <c r="BQ104" s="174">
        <f t="shared" si="315"/>
        <v>0</v>
      </c>
      <c r="BR104" s="21">
        <f t="shared" ref="BR104:CC104" si="316">$F104*BR40</f>
        <v>0</v>
      </c>
      <c r="BS104" s="20">
        <f t="shared" si="316"/>
        <v>0</v>
      </c>
      <c r="BT104" s="20">
        <f t="shared" si="316"/>
        <v>0</v>
      </c>
      <c r="BU104" s="20">
        <f t="shared" si="316"/>
        <v>0</v>
      </c>
      <c r="BV104" s="20">
        <f t="shared" si="316"/>
        <v>0</v>
      </c>
      <c r="BW104" s="20">
        <f t="shared" si="316"/>
        <v>0</v>
      </c>
      <c r="BX104" s="20">
        <f t="shared" si="316"/>
        <v>0</v>
      </c>
      <c r="BY104" s="20">
        <f t="shared" si="316"/>
        <v>0</v>
      </c>
      <c r="BZ104" s="20">
        <f t="shared" si="316"/>
        <v>0</v>
      </c>
      <c r="CA104" s="20">
        <f t="shared" si="316"/>
        <v>0</v>
      </c>
      <c r="CB104" s="20">
        <f t="shared" si="316"/>
        <v>0</v>
      </c>
      <c r="CC104" s="20">
        <f t="shared" si="316"/>
        <v>0</v>
      </c>
      <c r="CE104" s="19">
        <f t="shared" si="287"/>
        <v>0</v>
      </c>
      <c r="CF104" s="22">
        <f t="shared" si="288"/>
        <v>0</v>
      </c>
      <c r="CG104" s="103">
        <f t="shared" si="289"/>
        <v>0</v>
      </c>
      <c r="CH104" s="133">
        <f t="shared" si="290"/>
        <v>0</v>
      </c>
      <c r="CI104" s="164">
        <f t="shared" si="291"/>
        <v>0</v>
      </c>
      <c r="CJ104" s="19">
        <f t="shared" si="292"/>
        <v>0</v>
      </c>
    </row>
    <row r="105" spans="1:88" s="4" customFormat="1">
      <c r="A105" s="17"/>
      <c r="B105" s="30" t="str">
        <f t="shared" si="279"/>
        <v>Additional Position</v>
      </c>
      <c r="C105" s="212" t="s">
        <v>2</v>
      </c>
      <c r="D105" s="211">
        <v>0</v>
      </c>
      <c r="E105" s="29">
        <f t="shared" si="280"/>
        <v>0</v>
      </c>
      <c r="F105" s="29">
        <f t="shared" si="280"/>
        <v>0</v>
      </c>
      <c r="G105" s="29">
        <f t="shared" si="280"/>
        <v>0</v>
      </c>
      <c r="H105" s="29">
        <f t="shared" si="280"/>
        <v>0</v>
      </c>
      <c r="I105" s="29">
        <f t="shared" si="280"/>
        <v>0</v>
      </c>
      <c r="J105" s="21">
        <f t="shared" ref="J105:U105" si="317">$D105*J41</f>
        <v>0</v>
      </c>
      <c r="K105" s="20">
        <f t="shared" si="317"/>
        <v>0</v>
      </c>
      <c r="L105" s="20">
        <f t="shared" si="317"/>
        <v>0</v>
      </c>
      <c r="M105" s="20">
        <f t="shared" si="317"/>
        <v>0</v>
      </c>
      <c r="N105" s="20">
        <f t="shared" si="317"/>
        <v>0</v>
      </c>
      <c r="O105" s="20">
        <f t="shared" si="317"/>
        <v>0</v>
      </c>
      <c r="P105" s="20">
        <f t="shared" si="317"/>
        <v>0</v>
      </c>
      <c r="Q105" s="20">
        <f t="shared" si="317"/>
        <v>0</v>
      </c>
      <c r="R105" s="20">
        <f t="shared" si="317"/>
        <v>0</v>
      </c>
      <c r="S105" s="20">
        <f t="shared" si="317"/>
        <v>0</v>
      </c>
      <c r="T105" s="20">
        <f t="shared" si="317"/>
        <v>0</v>
      </c>
      <c r="U105" s="20">
        <f t="shared" si="317"/>
        <v>0</v>
      </c>
      <c r="V105" s="24">
        <f t="shared" ref="V105:AG105" si="318">$E105*V41</f>
        <v>0</v>
      </c>
      <c r="W105" s="23">
        <f t="shared" si="318"/>
        <v>0</v>
      </c>
      <c r="X105" s="23">
        <f t="shared" si="318"/>
        <v>0</v>
      </c>
      <c r="Y105" s="23">
        <f t="shared" si="318"/>
        <v>0</v>
      </c>
      <c r="Z105" s="23">
        <f t="shared" si="318"/>
        <v>0</v>
      </c>
      <c r="AA105" s="23">
        <f t="shared" si="318"/>
        <v>0</v>
      </c>
      <c r="AB105" s="23">
        <f t="shared" si="318"/>
        <v>0</v>
      </c>
      <c r="AC105" s="23">
        <f t="shared" si="318"/>
        <v>0</v>
      </c>
      <c r="AD105" s="23">
        <f t="shared" si="318"/>
        <v>0</v>
      </c>
      <c r="AE105" s="23">
        <f t="shared" si="318"/>
        <v>0</v>
      </c>
      <c r="AF105" s="23">
        <f t="shared" si="318"/>
        <v>0</v>
      </c>
      <c r="AG105" s="23">
        <f t="shared" si="318"/>
        <v>0</v>
      </c>
      <c r="AH105" s="112">
        <f t="shared" ref="AH105:AS105" si="319">$F105*AH41</f>
        <v>0</v>
      </c>
      <c r="AI105" s="113">
        <f t="shared" si="319"/>
        <v>0</v>
      </c>
      <c r="AJ105" s="113">
        <f t="shared" si="319"/>
        <v>0</v>
      </c>
      <c r="AK105" s="113">
        <f t="shared" si="319"/>
        <v>0</v>
      </c>
      <c r="AL105" s="113">
        <f t="shared" si="319"/>
        <v>0</v>
      </c>
      <c r="AM105" s="113">
        <f t="shared" si="319"/>
        <v>0</v>
      </c>
      <c r="AN105" s="113">
        <f t="shared" si="319"/>
        <v>0</v>
      </c>
      <c r="AO105" s="113">
        <f t="shared" si="319"/>
        <v>0</v>
      </c>
      <c r="AP105" s="113">
        <f t="shared" si="319"/>
        <v>0</v>
      </c>
      <c r="AQ105" s="113">
        <f t="shared" si="319"/>
        <v>0</v>
      </c>
      <c r="AR105" s="113">
        <f t="shared" si="319"/>
        <v>0</v>
      </c>
      <c r="AS105" s="113">
        <f t="shared" si="319"/>
        <v>0</v>
      </c>
      <c r="AT105" s="142">
        <f t="shared" ref="AT105:BE105" si="320">$F105*AT41</f>
        <v>0</v>
      </c>
      <c r="AU105" s="143">
        <f t="shared" si="320"/>
        <v>0</v>
      </c>
      <c r="AV105" s="143">
        <f t="shared" si="320"/>
        <v>0</v>
      </c>
      <c r="AW105" s="143">
        <f t="shared" si="320"/>
        <v>0</v>
      </c>
      <c r="AX105" s="143">
        <f t="shared" si="320"/>
        <v>0</v>
      </c>
      <c r="AY105" s="143">
        <f t="shared" si="320"/>
        <v>0</v>
      </c>
      <c r="AZ105" s="143">
        <f t="shared" si="320"/>
        <v>0</v>
      </c>
      <c r="BA105" s="143">
        <f t="shared" si="320"/>
        <v>0</v>
      </c>
      <c r="BB105" s="143">
        <f t="shared" si="320"/>
        <v>0</v>
      </c>
      <c r="BC105" s="143">
        <f t="shared" si="320"/>
        <v>0</v>
      </c>
      <c r="BD105" s="143">
        <f t="shared" si="320"/>
        <v>0</v>
      </c>
      <c r="BE105" s="143">
        <f t="shared" si="320"/>
        <v>0</v>
      </c>
      <c r="BF105" s="173">
        <f t="shared" ref="BF105:BQ105" si="321">$F105*BF41</f>
        <v>0</v>
      </c>
      <c r="BG105" s="174">
        <f t="shared" si="321"/>
        <v>0</v>
      </c>
      <c r="BH105" s="174">
        <f t="shared" si="321"/>
        <v>0</v>
      </c>
      <c r="BI105" s="174">
        <f t="shared" si="321"/>
        <v>0</v>
      </c>
      <c r="BJ105" s="174">
        <f t="shared" si="321"/>
        <v>0</v>
      </c>
      <c r="BK105" s="174">
        <f t="shared" si="321"/>
        <v>0</v>
      </c>
      <c r="BL105" s="174">
        <f t="shared" si="321"/>
        <v>0</v>
      </c>
      <c r="BM105" s="174">
        <f t="shared" si="321"/>
        <v>0</v>
      </c>
      <c r="BN105" s="174">
        <f t="shared" si="321"/>
        <v>0</v>
      </c>
      <c r="BO105" s="174">
        <f t="shared" si="321"/>
        <v>0</v>
      </c>
      <c r="BP105" s="174">
        <f t="shared" si="321"/>
        <v>0</v>
      </c>
      <c r="BQ105" s="174">
        <f t="shared" si="321"/>
        <v>0</v>
      </c>
      <c r="BR105" s="21">
        <f t="shared" ref="BR105:CC105" si="322">$F105*BR41</f>
        <v>0</v>
      </c>
      <c r="BS105" s="20">
        <f t="shared" si="322"/>
        <v>0</v>
      </c>
      <c r="BT105" s="20">
        <f t="shared" si="322"/>
        <v>0</v>
      </c>
      <c r="BU105" s="20">
        <f t="shared" si="322"/>
        <v>0</v>
      </c>
      <c r="BV105" s="20">
        <f t="shared" si="322"/>
        <v>0</v>
      </c>
      <c r="BW105" s="20">
        <f t="shared" si="322"/>
        <v>0</v>
      </c>
      <c r="BX105" s="20">
        <f t="shared" si="322"/>
        <v>0</v>
      </c>
      <c r="BY105" s="20">
        <f t="shared" si="322"/>
        <v>0</v>
      </c>
      <c r="BZ105" s="20">
        <f t="shared" si="322"/>
        <v>0</v>
      </c>
      <c r="CA105" s="20">
        <f t="shared" si="322"/>
        <v>0</v>
      </c>
      <c r="CB105" s="20">
        <f t="shared" si="322"/>
        <v>0</v>
      </c>
      <c r="CC105" s="20">
        <f t="shared" si="322"/>
        <v>0</v>
      </c>
      <c r="CE105" s="19">
        <f t="shared" si="287"/>
        <v>0</v>
      </c>
      <c r="CF105" s="22">
        <f t="shared" si="288"/>
        <v>0</v>
      </c>
      <c r="CG105" s="103">
        <f t="shared" si="289"/>
        <v>0</v>
      </c>
      <c r="CH105" s="133">
        <f t="shared" si="290"/>
        <v>0</v>
      </c>
      <c r="CI105" s="164">
        <f t="shared" si="291"/>
        <v>0</v>
      </c>
      <c r="CJ105" s="19">
        <f t="shared" si="292"/>
        <v>0</v>
      </c>
    </row>
    <row r="106" spans="1:88" s="4" customFormat="1">
      <c r="A106" s="17"/>
      <c r="B106" s="30" t="str">
        <f t="shared" si="279"/>
        <v>Additional Position</v>
      </c>
      <c r="C106" s="212" t="s">
        <v>2</v>
      </c>
      <c r="D106" s="211">
        <v>0</v>
      </c>
      <c r="E106" s="29">
        <f t="shared" si="280"/>
        <v>0</v>
      </c>
      <c r="F106" s="29">
        <f t="shared" si="280"/>
        <v>0</v>
      </c>
      <c r="G106" s="29">
        <f t="shared" si="280"/>
        <v>0</v>
      </c>
      <c r="H106" s="29">
        <f t="shared" si="280"/>
        <v>0</v>
      </c>
      <c r="I106" s="29">
        <f t="shared" si="280"/>
        <v>0</v>
      </c>
      <c r="J106" s="21">
        <f t="shared" ref="J106:U106" si="323">$D106*J42</f>
        <v>0</v>
      </c>
      <c r="K106" s="20">
        <f t="shared" si="323"/>
        <v>0</v>
      </c>
      <c r="L106" s="20">
        <f t="shared" si="323"/>
        <v>0</v>
      </c>
      <c r="M106" s="20">
        <f t="shared" si="323"/>
        <v>0</v>
      </c>
      <c r="N106" s="20">
        <f t="shared" si="323"/>
        <v>0</v>
      </c>
      <c r="O106" s="20">
        <f t="shared" si="323"/>
        <v>0</v>
      </c>
      <c r="P106" s="20">
        <f t="shared" si="323"/>
        <v>0</v>
      </c>
      <c r="Q106" s="20">
        <f t="shared" si="323"/>
        <v>0</v>
      </c>
      <c r="R106" s="20">
        <f t="shared" si="323"/>
        <v>0</v>
      </c>
      <c r="S106" s="20">
        <f t="shared" si="323"/>
        <v>0</v>
      </c>
      <c r="T106" s="20">
        <f t="shared" si="323"/>
        <v>0</v>
      </c>
      <c r="U106" s="20">
        <f t="shared" si="323"/>
        <v>0</v>
      </c>
      <c r="V106" s="24">
        <f t="shared" ref="V106:AG106" si="324">$E106*V42</f>
        <v>0</v>
      </c>
      <c r="W106" s="23">
        <f t="shared" si="324"/>
        <v>0</v>
      </c>
      <c r="X106" s="23">
        <f t="shared" si="324"/>
        <v>0</v>
      </c>
      <c r="Y106" s="23">
        <f t="shared" si="324"/>
        <v>0</v>
      </c>
      <c r="Z106" s="23">
        <f t="shared" si="324"/>
        <v>0</v>
      </c>
      <c r="AA106" s="23">
        <f t="shared" si="324"/>
        <v>0</v>
      </c>
      <c r="AB106" s="23">
        <f t="shared" si="324"/>
        <v>0</v>
      </c>
      <c r="AC106" s="23">
        <f t="shared" si="324"/>
        <v>0</v>
      </c>
      <c r="AD106" s="23">
        <f t="shared" si="324"/>
        <v>0</v>
      </c>
      <c r="AE106" s="23">
        <f t="shared" si="324"/>
        <v>0</v>
      </c>
      <c r="AF106" s="23">
        <f t="shared" si="324"/>
        <v>0</v>
      </c>
      <c r="AG106" s="23">
        <f t="shared" si="324"/>
        <v>0</v>
      </c>
      <c r="AH106" s="112">
        <f t="shared" ref="AH106:AS106" si="325">$F106*AH42</f>
        <v>0</v>
      </c>
      <c r="AI106" s="113">
        <f t="shared" si="325"/>
        <v>0</v>
      </c>
      <c r="AJ106" s="113">
        <f t="shared" si="325"/>
        <v>0</v>
      </c>
      <c r="AK106" s="113">
        <f t="shared" si="325"/>
        <v>0</v>
      </c>
      <c r="AL106" s="113">
        <f t="shared" si="325"/>
        <v>0</v>
      </c>
      <c r="AM106" s="113">
        <f t="shared" si="325"/>
        <v>0</v>
      </c>
      <c r="AN106" s="113">
        <f t="shared" si="325"/>
        <v>0</v>
      </c>
      <c r="AO106" s="113">
        <f t="shared" si="325"/>
        <v>0</v>
      </c>
      <c r="AP106" s="113">
        <f t="shared" si="325"/>
        <v>0</v>
      </c>
      <c r="AQ106" s="113">
        <f t="shared" si="325"/>
        <v>0</v>
      </c>
      <c r="AR106" s="113">
        <f t="shared" si="325"/>
        <v>0</v>
      </c>
      <c r="AS106" s="113">
        <f t="shared" si="325"/>
        <v>0</v>
      </c>
      <c r="AT106" s="142">
        <f t="shared" ref="AT106:BE106" si="326">$F106*AT42</f>
        <v>0</v>
      </c>
      <c r="AU106" s="143">
        <f t="shared" si="326"/>
        <v>0</v>
      </c>
      <c r="AV106" s="143">
        <f t="shared" si="326"/>
        <v>0</v>
      </c>
      <c r="AW106" s="143">
        <f t="shared" si="326"/>
        <v>0</v>
      </c>
      <c r="AX106" s="143">
        <f t="shared" si="326"/>
        <v>0</v>
      </c>
      <c r="AY106" s="143">
        <f t="shared" si="326"/>
        <v>0</v>
      </c>
      <c r="AZ106" s="143">
        <f t="shared" si="326"/>
        <v>0</v>
      </c>
      <c r="BA106" s="143">
        <f t="shared" si="326"/>
        <v>0</v>
      </c>
      <c r="BB106" s="143">
        <f t="shared" si="326"/>
        <v>0</v>
      </c>
      <c r="BC106" s="143">
        <f t="shared" si="326"/>
        <v>0</v>
      </c>
      <c r="BD106" s="143">
        <f t="shared" si="326"/>
        <v>0</v>
      </c>
      <c r="BE106" s="143">
        <f t="shared" si="326"/>
        <v>0</v>
      </c>
      <c r="BF106" s="173">
        <f t="shared" ref="BF106:BQ106" si="327">$F106*BF42</f>
        <v>0</v>
      </c>
      <c r="BG106" s="174">
        <f t="shared" si="327"/>
        <v>0</v>
      </c>
      <c r="BH106" s="174">
        <f t="shared" si="327"/>
        <v>0</v>
      </c>
      <c r="BI106" s="174">
        <f t="shared" si="327"/>
        <v>0</v>
      </c>
      <c r="BJ106" s="174">
        <f t="shared" si="327"/>
        <v>0</v>
      </c>
      <c r="BK106" s="174">
        <f t="shared" si="327"/>
        <v>0</v>
      </c>
      <c r="BL106" s="174">
        <f t="shared" si="327"/>
        <v>0</v>
      </c>
      <c r="BM106" s="174">
        <f t="shared" si="327"/>
        <v>0</v>
      </c>
      <c r="BN106" s="174">
        <f t="shared" si="327"/>
        <v>0</v>
      </c>
      <c r="BO106" s="174">
        <f t="shared" si="327"/>
        <v>0</v>
      </c>
      <c r="BP106" s="174">
        <f t="shared" si="327"/>
        <v>0</v>
      </c>
      <c r="BQ106" s="174">
        <f t="shared" si="327"/>
        <v>0</v>
      </c>
      <c r="BR106" s="21">
        <f t="shared" ref="BR106:CC106" si="328">$F106*BR42</f>
        <v>0</v>
      </c>
      <c r="BS106" s="20">
        <f t="shared" si="328"/>
        <v>0</v>
      </c>
      <c r="BT106" s="20">
        <f t="shared" si="328"/>
        <v>0</v>
      </c>
      <c r="BU106" s="20">
        <f t="shared" si="328"/>
        <v>0</v>
      </c>
      <c r="BV106" s="20">
        <f t="shared" si="328"/>
        <v>0</v>
      </c>
      <c r="BW106" s="20">
        <f t="shared" si="328"/>
        <v>0</v>
      </c>
      <c r="BX106" s="20">
        <f t="shared" si="328"/>
        <v>0</v>
      </c>
      <c r="BY106" s="20">
        <f t="shared" si="328"/>
        <v>0</v>
      </c>
      <c r="BZ106" s="20">
        <f t="shared" si="328"/>
        <v>0</v>
      </c>
      <c r="CA106" s="20">
        <f t="shared" si="328"/>
        <v>0</v>
      </c>
      <c r="CB106" s="20">
        <f t="shared" si="328"/>
        <v>0</v>
      </c>
      <c r="CC106" s="20">
        <f t="shared" si="328"/>
        <v>0</v>
      </c>
      <c r="CE106" s="19">
        <f t="shared" si="287"/>
        <v>0</v>
      </c>
      <c r="CF106" s="22">
        <f t="shared" si="288"/>
        <v>0</v>
      </c>
      <c r="CG106" s="103">
        <f t="shared" si="289"/>
        <v>0</v>
      </c>
      <c r="CH106" s="133">
        <f t="shared" si="290"/>
        <v>0</v>
      </c>
      <c r="CI106" s="164">
        <f t="shared" si="291"/>
        <v>0</v>
      </c>
      <c r="CJ106" s="19">
        <f t="shared" si="292"/>
        <v>0</v>
      </c>
    </row>
    <row r="107" spans="1:88" s="4" customFormat="1">
      <c r="A107" s="17"/>
      <c r="B107" s="30" t="str">
        <f t="shared" si="279"/>
        <v>Additional Position</v>
      </c>
      <c r="C107" s="212" t="s">
        <v>2</v>
      </c>
      <c r="D107" s="211">
        <v>0</v>
      </c>
      <c r="E107" s="29">
        <f t="shared" si="280"/>
        <v>0</v>
      </c>
      <c r="F107" s="29">
        <f t="shared" si="280"/>
        <v>0</v>
      </c>
      <c r="G107" s="29">
        <f t="shared" si="280"/>
        <v>0</v>
      </c>
      <c r="H107" s="29">
        <f t="shared" si="280"/>
        <v>0</v>
      </c>
      <c r="I107" s="29">
        <f t="shared" si="280"/>
        <v>0</v>
      </c>
      <c r="J107" s="21">
        <f t="shared" ref="J107:U107" si="329">$D107*J43</f>
        <v>0</v>
      </c>
      <c r="K107" s="20">
        <f t="shared" si="329"/>
        <v>0</v>
      </c>
      <c r="L107" s="20">
        <f t="shared" si="329"/>
        <v>0</v>
      </c>
      <c r="M107" s="20">
        <f t="shared" si="329"/>
        <v>0</v>
      </c>
      <c r="N107" s="20">
        <f t="shared" si="329"/>
        <v>0</v>
      </c>
      <c r="O107" s="20">
        <f t="shared" si="329"/>
        <v>0</v>
      </c>
      <c r="P107" s="20">
        <f t="shared" si="329"/>
        <v>0</v>
      </c>
      <c r="Q107" s="20">
        <f t="shared" si="329"/>
        <v>0</v>
      </c>
      <c r="R107" s="20">
        <f t="shared" si="329"/>
        <v>0</v>
      </c>
      <c r="S107" s="20">
        <f t="shared" si="329"/>
        <v>0</v>
      </c>
      <c r="T107" s="20">
        <f t="shared" si="329"/>
        <v>0</v>
      </c>
      <c r="U107" s="20">
        <f t="shared" si="329"/>
        <v>0</v>
      </c>
      <c r="V107" s="24">
        <f t="shared" ref="V107:AG107" si="330">$E107*V43</f>
        <v>0</v>
      </c>
      <c r="W107" s="23">
        <f t="shared" si="330"/>
        <v>0</v>
      </c>
      <c r="X107" s="23">
        <f t="shared" si="330"/>
        <v>0</v>
      </c>
      <c r="Y107" s="23">
        <f t="shared" si="330"/>
        <v>0</v>
      </c>
      <c r="Z107" s="23">
        <f t="shared" si="330"/>
        <v>0</v>
      </c>
      <c r="AA107" s="23">
        <f t="shared" si="330"/>
        <v>0</v>
      </c>
      <c r="AB107" s="23">
        <f t="shared" si="330"/>
        <v>0</v>
      </c>
      <c r="AC107" s="23">
        <f t="shared" si="330"/>
        <v>0</v>
      </c>
      <c r="AD107" s="23">
        <f t="shared" si="330"/>
        <v>0</v>
      </c>
      <c r="AE107" s="23">
        <f t="shared" si="330"/>
        <v>0</v>
      </c>
      <c r="AF107" s="23">
        <f t="shared" si="330"/>
        <v>0</v>
      </c>
      <c r="AG107" s="23">
        <f t="shared" si="330"/>
        <v>0</v>
      </c>
      <c r="AH107" s="112">
        <f t="shared" ref="AH107:AS107" si="331">$F107*AH43</f>
        <v>0</v>
      </c>
      <c r="AI107" s="113">
        <f t="shared" si="331"/>
        <v>0</v>
      </c>
      <c r="AJ107" s="113">
        <f t="shared" si="331"/>
        <v>0</v>
      </c>
      <c r="AK107" s="113">
        <f t="shared" si="331"/>
        <v>0</v>
      </c>
      <c r="AL107" s="113">
        <f t="shared" si="331"/>
        <v>0</v>
      </c>
      <c r="AM107" s="113">
        <f t="shared" si="331"/>
        <v>0</v>
      </c>
      <c r="AN107" s="113">
        <f t="shared" si="331"/>
        <v>0</v>
      </c>
      <c r="AO107" s="113">
        <f t="shared" si="331"/>
        <v>0</v>
      </c>
      <c r="AP107" s="113">
        <f t="shared" si="331"/>
        <v>0</v>
      </c>
      <c r="AQ107" s="113">
        <f t="shared" si="331"/>
        <v>0</v>
      </c>
      <c r="AR107" s="113">
        <f t="shared" si="331"/>
        <v>0</v>
      </c>
      <c r="AS107" s="113">
        <f t="shared" si="331"/>
        <v>0</v>
      </c>
      <c r="AT107" s="142">
        <f t="shared" ref="AT107:BE107" si="332">$F107*AT43</f>
        <v>0</v>
      </c>
      <c r="AU107" s="143">
        <f t="shared" si="332"/>
        <v>0</v>
      </c>
      <c r="AV107" s="143">
        <f t="shared" si="332"/>
        <v>0</v>
      </c>
      <c r="AW107" s="143">
        <f t="shared" si="332"/>
        <v>0</v>
      </c>
      <c r="AX107" s="143">
        <f t="shared" si="332"/>
        <v>0</v>
      </c>
      <c r="AY107" s="143">
        <f t="shared" si="332"/>
        <v>0</v>
      </c>
      <c r="AZ107" s="143">
        <f t="shared" si="332"/>
        <v>0</v>
      </c>
      <c r="BA107" s="143">
        <f t="shared" si="332"/>
        <v>0</v>
      </c>
      <c r="BB107" s="143">
        <f t="shared" si="332"/>
        <v>0</v>
      </c>
      <c r="BC107" s="143">
        <f t="shared" si="332"/>
        <v>0</v>
      </c>
      <c r="BD107" s="143">
        <f t="shared" si="332"/>
        <v>0</v>
      </c>
      <c r="BE107" s="143">
        <f t="shared" si="332"/>
        <v>0</v>
      </c>
      <c r="BF107" s="173">
        <f t="shared" ref="BF107:BQ107" si="333">$F107*BF43</f>
        <v>0</v>
      </c>
      <c r="BG107" s="174">
        <f t="shared" si="333"/>
        <v>0</v>
      </c>
      <c r="BH107" s="174">
        <f t="shared" si="333"/>
        <v>0</v>
      </c>
      <c r="BI107" s="174">
        <f t="shared" si="333"/>
        <v>0</v>
      </c>
      <c r="BJ107" s="174">
        <f t="shared" si="333"/>
        <v>0</v>
      </c>
      <c r="BK107" s="174">
        <f t="shared" si="333"/>
        <v>0</v>
      </c>
      <c r="BL107" s="174">
        <f t="shared" si="333"/>
        <v>0</v>
      </c>
      <c r="BM107" s="174">
        <f t="shared" si="333"/>
        <v>0</v>
      </c>
      <c r="BN107" s="174">
        <f t="shared" si="333"/>
        <v>0</v>
      </c>
      <c r="BO107" s="174">
        <f t="shared" si="333"/>
        <v>0</v>
      </c>
      <c r="BP107" s="174">
        <f t="shared" si="333"/>
        <v>0</v>
      </c>
      <c r="BQ107" s="174">
        <f t="shared" si="333"/>
        <v>0</v>
      </c>
      <c r="BR107" s="21">
        <f t="shared" ref="BR107:CC107" si="334">$F107*BR43</f>
        <v>0</v>
      </c>
      <c r="BS107" s="20">
        <f t="shared" si="334"/>
        <v>0</v>
      </c>
      <c r="BT107" s="20">
        <f t="shared" si="334"/>
        <v>0</v>
      </c>
      <c r="BU107" s="20">
        <f t="shared" si="334"/>
        <v>0</v>
      </c>
      <c r="BV107" s="20">
        <f t="shared" si="334"/>
        <v>0</v>
      </c>
      <c r="BW107" s="20">
        <f t="shared" si="334"/>
        <v>0</v>
      </c>
      <c r="BX107" s="20">
        <f t="shared" si="334"/>
        <v>0</v>
      </c>
      <c r="BY107" s="20">
        <f t="shared" si="334"/>
        <v>0</v>
      </c>
      <c r="BZ107" s="20">
        <f t="shared" si="334"/>
        <v>0</v>
      </c>
      <c r="CA107" s="20">
        <f t="shared" si="334"/>
        <v>0</v>
      </c>
      <c r="CB107" s="20">
        <f t="shared" si="334"/>
        <v>0</v>
      </c>
      <c r="CC107" s="20">
        <f t="shared" si="334"/>
        <v>0</v>
      </c>
      <c r="CE107" s="19">
        <f t="shared" si="287"/>
        <v>0</v>
      </c>
      <c r="CF107" s="22">
        <f t="shared" si="288"/>
        <v>0</v>
      </c>
      <c r="CG107" s="103">
        <f t="shared" si="289"/>
        <v>0</v>
      </c>
      <c r="CH107" s="133">
        <f t="shared" si="290"/>
        <v>0</v>
      </c>
      <c r="CI107" s="164">
        <f t="shared" si="291"/>
        <v>0</v>
      </c>
      <c r="CJ107" s="19">
        <f t="shared" si="292"/>
        <v>0</v>
      </c>
    </row>
    <row r="108" spans="1:88" s="4" customFormat="1">
      <c r="A108" s="17"/>
      <c r="B108" s="16" t="s">
        <v>157</v>
      </c>
      <c r="C108" s="210"/>
      <c r="D108" s="14"/>
      <c r="E108" s="28"/>
      <c r="F108" s="28"/>
      <c r="G108" s="28"/>
      <c r="H108" s="28"/>
      <c r="I108" s="28"/>
      <c r="J108" s="10">
        <f t="shared" ref="J108:U108" si="335">SUM(J100:J107)</f>
        <v>0</v>
      </c>
      <c r="K108" s="9">
        <f t="shared" si="335"/>
        <v>0</v>
      </c>
      <c r="L108" s="9">
        <f t="shared" si="335"/>
        <v>0</v>
      </c>
      <c r="M108" s="9">
        <f t="shared" si="335"/>
        <v>0</v>
      </c>
      <c r="N108" s="9">
        <f t="shared" si="335"/>
        <v>0</v>
      </c>
      <c r="O108" s="9">
        <f t="shared" si="335"/>
        <v>0</v>
      </c>
      <c r="P108" s="9">
        <f t="shared" si="335"/>
        <v>0</v>
      </c>
      <c r="Q108" s="9">
        <f t="shared" si="335"/>
        <v>16667</v>
      </c>
      <c r="R108" s="9">
        <f t="shared" si="335"/>
        <v>16667</v>
      </c>
      <c r="S108" s="9">
        <f t="shared" si="335"/>
        <v>16667</v>
      </c>
      <c r="T108" s="9">
        <f t="shared" si="335"/>
        <v>16667</v>
      </c>
      <c r="U108" s="9">
        <f t="shared" si="335"/>
        <v>16667</v>
      </c>
      <c r="V108" s="13">
        <f t="shared" ref="V108:AG108" si="336">SUM(V100:V107)</f>
        <v>18000.36</v>
      </c>
      <c r="W108" s="12">
        <f t="shared" si="336"/>
        <v>18000.36</v>
      </c>
      <c r="X108" s="12">
        <f t="shared" si="336"/>
        <v>18000.36</v>
      </c>
      <c r="Y108" s="12">
        <f t="shared" si="336"/>
        <v>30600.720000000001</v>
      </c>
      <c r="Z108" s="12">
        <f t="shared" si="336"/>
        <v>30600.720000000001</v>
      </c>
      <c r="AA108" s="12">
        <f t="shared" si="336"/>
        <v>30600.720000000001</v>
      </c>
      <c r="AB108" s="12">
        <f t="shared" si="336"/>
        <v>30600.720000000001</v>
      </c>
      <c r="AC108" s="12">
        <f t="shared" si="336"/>
        <v>30600.720000000001</v>
      </c>
      <c r="AD108" s="12">
        <f t="shared" si="336"/>
        <v>30600.720000000001</v>
      </c>
      <c r="AE108" s="12">
        <f t="shared" si="336"/>
        <v>30600.720000000001</v>
      </c>
      <c r="AF108" s="12">
        <f t="shared" si="336"/>
        <v>30600.720000000001</v>
      </c>
      <c r="AG108" s="12">
        <f t="shared" si="336"/>
        <v>30600.720000000001</v>
      </c>
      <c r="AH108" s="106">
        <f t="shared" ref="AH108:AS108" si="337">SUM(AH100:AH107)</f>
        <v>33048.777600000001</v>
      </c>
      <c r="AI108" s="107">
        <f t="shared" si="337"/>
        <v>33048.777600000001</v>
      </c>
      <c r="AJ108" s="107">
        <f t="shared" si="337"/>
        <v>33048.777600000001</v>
      </c>
      <c r="AK108" s="107">
        <f t="shared" si="337"/>
        <v>33048.777600000001</v>
      </c>
      <c r="AL108" s="107">
        <f t="shared" si="337"/>
        <v>33048.777600000001</v>
      </c>
      <c r="AM108" s="107">
        <f t="shared" si="337"/>
        <v>33048.777600000001</v>
      </c>
      <c r="AN108" s="107">
        <f t="shared" si="337"/>
        <v>33048.777600000001</v>
      </c>
      <c r="AO108" s="107">
        <f t="shared" si="337"/>
        <v>33048.777600000001</v>
      </c>
      <c r="AP108" s="107">
        <f t="shared" si="337"/>
        <v>33048.777600000001</v>
      </c>
      <c r="AQ108" s="107">
        <f t="shared" si="337"/>
        <v>33048.777600000001</v>
      </c>
      <c r="AR108" s="107">
        <f t="shared" si="337"/>
        <v>33048.777600000001</v>
      </c>
      <c r="AS108" s="123">
        <f t="shared" si="337"/>
        <v>33048.777600000001</v>
      </c>
      <c r="AT108" s="136">
        <f t="shared" ref="AT108:BE108" si="338">SUM(AT100:AT107)</f>
        <v>61237.166400000002</v>
      </c>
      <c r="AU108" s="137">
        <f t="shared" si="338"/>
        <v>61237.166400000002</v>
      </c>
      <c r="AV108" s="137">
        <f t="shared" si="338"/>
        <v>61237.166400000002</v>
      </c>
      <c r="AW108" s="137">
        <f t="shared" si="338"/>
        <v>61237.166400000002</v>
      </c>
      <c r="AX108" s="137">
        <f t="shared" si="338"/>
        <v>61237.166400000002</v>
      </c>
      <c r="AY108" s="137">
        <f t="shared" si="338"/>
        <v>61237.166400000002</v>
      </c>
      <c r="AZ108" s="137">
        <f t="shared" si="338"/>
        <v>61237.166400000002</v>
      </c>
      <c r="BA108" s="137">
        <f t="shared" si="338"/>
        <v>61237.166400000002</v>
      </c>
      <c r="BB108" s="137">
        <f t="shared" si="338"/>
        <v>61237.166400000002</v>
      </c>
      <c r="BC108" s="137">
        <f t="shared" si="338"/>
        <v>61237.166400000002</v>
      </c>
      <c r="BD108" s="137">
        <f t="shared" si="338"/>
        <v>61237.166400000002</v>
      </c>
      <c r="BE108" s="153">
        <f t="shared" si="338"/>
        <v>61237.166400000002</v>
      </c>
      <c r="BF108" s="167">
        <f t="shared" ref="BF108:BQ108" si="339">SUM(BF100:BF107)</f>
        <v>80677.555200000003</v>
      </c>
      <c r="BG108" s="168">
        <f t="shared" si="339"/>
        <v>80677.555200000003</v>
      </c>
      <c r="BH108" s="168">
        <f t="shared" si="339"/>
        <v>80677.555200000003</v>
      </c>
      <c r="BI108" s="168">
        <f t="shared" si="339"/>
        <v>80677.555200000003</v>
      </c>
      <c r="BJ108" s="168">
        <f t="shared" si="339"/>
        <v>80677.555200000003</v>
      </c>
      <c r="BK108" s="168">
        <f t="shared" si="339"/>
        <v>80677.555200000003</v>
      </c>
      <c r="BL108" s="168">
        <f t="shared" si="339"/>
        <v>80677.555200000003</v>
      </c>
      <c r="BM108" s="168">
        <f t="shared" si="339"/>
        <v>80677.555200000003</v>
      </c>
      <c r="BN108" s="168">
        <f t="shared" si="339"/>
        <v>80677.555200000003</v>
      </c>
      <c r="BO108" s="168">
        <f t="shared" si="339"/>
        <v>80677.555200000003</v>
      </c>
      <c r="BP108" s="168">
        <f t="shared" si="339"/>
        <v>80677.555200000003</v>
      </c>
      <c r="BQ108" s="181">
        <f t="shared" si="339"/>
        <v>80677.555200000003</v>
      </c>
      <c r="BR108" s="10">
        <f t="shared" ref="BR108:CC108" si="340">SUM(BR100:BR107)</f>
        <v>103033.944</v>
      </c>
      <c r="BS108" s="9">
        <f t="shared" si="340"/>
        <v>103033.944</v>
      </c>
      <c r="BT108" s="9">
        <f t="shared" si="340"/>
        <v>103033.944</v>
      </c>
      <c r="BU108" s="9">
        <f t="shared" si="340"/>
        <v>103033.944</v>
      </c>
      <c r="BV108" s="9">
        <f t="shared" si="340"/>
        <v>103033.944</v>
      </c>
      <c r="BW108" s="9">
        <f t="shared" si="340"/>
        <v>103033.944</v>
      </c>
      <c r="BX108" s="9">
        <f t="shared" si="340"/>
        <v>103033.944</v>
      </c>
      <c r="BY108" s="9">
        <f t="shared" si="340"/>
        <v>103033.944</v>
      </c>
      <c r="BZ108" s="9">
        <f t="shared" si="340"/>
        <v>103033.944</v>
      </c>
      <c r="CA108" s="9">
        <f t="shared" si="340"/>
        <v>103033.944</v>
      </c>
      <c r="CB108" s="9">
        <f t="shared" si="340"/>
        <v>103033.944</v>
      </c>
      <c r="CC108" s="182">
        <f t="shared" si="340"/>
        <v>103033.944</v>
      </c>
      <c r="CE108" s="8">
        <f t="shared" si="287"/>
        <v>83335</v>
      </c>
      <c r="CF108" s="11">
        <f t="shared" si="288"/>
        <v>329407.55999999994</v>
      </c>
      <c r="CG108" s="123">
        <f t="shared" si="289"/>
        <v>396585.33120000013</v>
      </c>
      <c r="CH108" s="153">
        <f t="shared" si="290"/>
        <v>734845.99679999996</v>
      </c>
      <c r="CI108" s="181">
        <f t="shared" si="291"/>
        <v>968130.66240000026</v>
      </c>
      <c r="CJ108" s="182">
        <f t="shared" si="292"/>
        <v>1236407.328</v>
      </c>
    </row>
    <row r="109" spans="1:88" s="4" customFormat="1">
      <c r="A109" s="17"/>
      <c r="B109" s="37" t="s">
        <v>133</v>
      </c>
      <c r="C109" s="212"/>
      <c r="D109" s="25"/>
      <c r="E109" s="18"/>
      <c r="F109" s="18"/>
      <c r="G109" s="18"/>
      <c r="H109" s="18"/>
      <c r="I109" s="18"/>
      <c r="J109" s="33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6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99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28"/>
      <c r="AU109" s="129"/>
      <c r="AV109" s="129"/>
      <c r="AW109" s="129"/>
      <c r="AX109" s="129"/>
      <c r="AY109" s="129"/>
      <c r="AZ109" s="129"/>
      <c r="BA109" s="129"/>
      <c r="BB109" s="129"/>
      <c r="BC109" s="129"/>
      <c r="BD109" s="129"/>
      <c r="BE109" s="129"/>
      <c r="BF109" s="159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33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E109" s="31"/>
      <c r="CF109" s="34"/>
      <c r="CG109" s="101"/>
      <c r="CH109" s="130"/>
      <c r="CI109" s="161"/>
      <c r="CJ109" s="31"/>
    </row>
    <row r="110" spans="1:88" s="4" customFormat="1">
      <c r="A110" s="17"/>
      <c r="B110" s="30" t="str">
        <f t="shared" ref="B110:B116" si="341">B46</f>
        <v>Supply chain manager</v>
      </c>
      <c r="C110" s="212" t="s">
        <v>2</v>
      </c>
      <c r="D110" s="211">
        <v>8000</v>
      </c>
      <c r="E110" s="29">
        <f t="shared" ref="E110:I116" si="342">(1+E$69)*D110</f>
        <v>8640</v>
      </c>
      <c r="F110" s="29">
        <f t="shared" si="342"/>
        <v>9331.2000000000007</v>
      </c>
      <c r="G110" s="29">
        <f t="shared" si="342"/>
        <v>10077.696000000002</v>
      </c>
      <c r="H110" s="29">
        <f t="shared" si="342"/>
        <v>10883.911680000003</v>
      </c>
      <c r="I110" s="29">
        <f t="shared" si="342"/>
        <v>11754.624614400003</v>
      </c>
      <c r="J110" s="21">
        <f t="shared" ref="J110:U110" si="343">$D110*J46</f>
        <v>0</v>
      </c>
      <c r="K110" s="20">
        <f t="shared" si="343"/>
        <v>0</v>
      </c>
      <c r="L110" s="20">
        <f t="shared" si="343"/>
        <v>0</v>
      </c>
      <c r="M110" s="20">
        <f t="shared" si="343"/>
        <v>0</v>
      </c>
      <c r="N110" s="20">
        <f t="shared" si="343"/>
        <v>0</v>
      </c>
      <c r="O110" s="20">
        <f t="shared" si="343"/>
        <v>0</v>
      </c>
      <c r="P110" s="20">
        <f t="shared" si="343"/>
        <v>0</v>
      </c>
      <c r="Q110" s="20">
        <f t="shared" si="343"/>
        <v>0</v>
      </c>
      <c r="R110" s="20">
        <f t="shared" si="343"/>
        <v>0</v>
      </c>
      <c r="S110" s="20">
        <f t="shared" si="343"/>
        <v>0</v>
      </c>
      <c r="T110" s="20">
        <f t="shared" si="343"/>
        <v>0</v>
      </c>
      <c r="U110" s="20">
        <f t="shared" si="343"/>
        <v>0</v>
      </c>
      <c r="V110" s="24">
        <f t="shared" ref="V110:AG110" si="344">$E110*V46</f>
        <v>0</v>
      </c>
      <c r="W110" s="23">
        <f t="shared" si="344"/>
        <v>0</v>
      </c>
      <c r="X110" s="23">
        <f t="shared" si="344"/>
        <v>0</v>
      </c>
      <c r="Y110" s="23">
        <f t="shared" si="344"/>
        <v>0</v>
      </c>
      <c r="Z110" s="23">
        <f t="shared" si="344"/>
        <v>0</v>
      </c>
      <c r="AA110" s="23">
        <f t="shared" si="344"/>
        <v>0</v>
      </c>
      <c r="AB110" s="23">
        <f t="shared" si="344"/>
        <v>0</v>
      </c>
      <c r="AC110" s="23">
        <f t="shared" si="344"/>
        <v>0</v>
      </c>
      <c r="AD110" s="23">
        <f t="shared" si="344"/>
        <v>0</v>
      </c>
      <c r="AE110" s="23">
        <f t="shared" si="344"/>
        <v>0</v>
      </c>
      <c r="AF110" s="23">
        <f t="shared" si="344"/>
        <v>0</v>
      </c>
      <c r="AG110" s="23">
        <f t="shared" si="344"/>
        <v>0</v>
      </c>
      <c r="AH110" s="112">
        <f t="shared" ref="AH110:AS110" si="345">$F110*AH46</f>
        <v>0</v>
      </c>
      <c r="AI110" s="113">
        <f t="shared" si="345"/>
        <v>0</v>
      </c>
      <c r="AJ110" s="113">
        <f t="shared" si="345"/>
        <v>0</v>
      </c>
      <c r="AK110" s="113">
        <f t="shared" si="345"/>
        <v>0</v>
      </c>
      <c r="AL110" s="113">
        <f t="shared" si="345"/>
        <v>0</v>
      </c>
      <c r="AM110" s="113">
        <f t="shared" si="345"/>
        <v>0</v>
      </c>
      <c r="AN110" s="113">
        <f t="shared" si="345"/>
        <v>0</v>
      </c>
      <c r="AO110" s="113">
        <f t="shared" si="345"/>
        <v>0</v>
      </c>
      <c r="AP110" s="113">
        <f t="shared" si="345"/>
        <v>0</v>
      </c>
      <c r="AQ110" s="113">
        <f t="shared" si="345"/>
        <v>0</v>
      </c>
      <c r="AR110" s="113">
        <f t="shared" si="345"/>
        <v>0</v>
      </c>
      <c r="AS110" s="113">
        <f t="shared" si="345"/>
        <v>0</v>
      </c>
      <c r="AT110" s="142">
        <f t="shared" ref="AT110:BE110" si="346">$F110*AT46</f>
        <v>9331.2000000000007</v>
      </c>
      <c r="AU110" s="143">
        <f t="shared" si="346"/>
        <v>9331.2000000000007</v>
      </c>
      <c r="AV110" s="143">
        <f t="shared" si="346"/>
        <v>9331.2000000000007</v>
      </c>
      <c r="AW110" s="143">
        <f t="shared" si="346"/>
        <v>9331.2000000000007</v>
      </c>
      <c r="AX110" s="143">
        <f t="shared" si="346"/>
        <v>9331.2000000000007</v>
      </c>
      <c r="AY110" s="143">
        <f t="shared" si="346"/>
        <v>9331.2000000000007</v>
      </c>
      <c r="AZ110" s="143">
        <f t="shared" si="346"/>
        <v>9331.2000000000007</v>
      </c>
      <c r="BA110" s="143">
        <f t="shared" si="346"/>
        <v>9331.2000000000007</v>
      </c>
      <c r="BB110" s="143">
        <f t="shared" si="346"/>
        <v>9331.2000000000007</v>
      </c>
      <c r="BC110" s="143">
        <f t="shared" si="346"/>
        <v>9331.2000000000007</v>
      </c>
      <c r="BD110" s="143">
        <f t="shared" si="346"/>
        <v>9331.2000000000007</v>
      </c>
      <c r="BE110" s="143">
        <f t="shared" si="346"/>
        <v>9331.2000000000007</v>
      </c>
      <c r="BF110" s="173">
        <f t="shared" ref="BF110:BQ110" si="347">$F110*BF46</f>
        <v>18662.400000000001</v>
      </c>
      <c r="BG110" s="174">
        <f t="shared" si="347"/>
        <v>18662.400000000001</v>
      </c>
      <c r="BH110" s="174">
        <f t="shared" si="347"/>
        <v>18662.400000000001</v>
      </c>
      <c r="BI110" s="174">
        <f t="shared" si="347"/>
        <v>18662.400000000001</v>
      </c>
      <c r="BJ110" s="174">
        <f t="shared" si="347"/>
        <v>18662.400000000001</v>
      </c>
      <c r="BK110" s="174">
        <f t="shared" si="347"/>
        <v>18662.400000000001</v>
      </c>
      <c r="BL110" s="174">
        <f t="shared" si="347"/>
        <v>18662.400000000001</v>
      </c>
      <c r="BM110" s="174">
        <f t="shared" si="347"/>
        <v>18662.400000000001</v>
      </c>
      <c r="BN110" s="174">
        <f t="shared" si="347"/>
        <v>18662.400000000001</v>
      </c>
      <c r="BO110" s="174">
        <f t="shared" si="347"/>
        <v>18662.400000000001</v>
      </c>
      <c r="BP110" s="174">
        <f t="shared" si="347"/>
        <v>18662.400000000001</v>
      </c>
      <c r="BQ110" s="174">
        <f t="shared" si="347"/>
        <v>18662.400000000001</v>
      </c>
      <c r="BR110" s="21">
        <f t="shared" ref="BR110:CC110" si="348">$F110*BR46</f>
        <v>18662.400000000001</v>
      </c>
      <c r="BS110" s="20">
        <f t="shared" si="348"/>
        <v>18662.400000000001</v>
      </c>
      <c r="BT110" s="20">
        <f t="shared" si="348"/>
        <v>18662.400000000001</v>
      </c>
      <c r="BU110" s="20">
        <f t="shared" si="348"/>
        <v>18662.400000000001</v>
      </c>
      <c r="BV110" s="20">
        <f t="shared" si="348"/>
        <v>18662.400000000001</v>
      </c>
      <c r="BW110" s="20">
        <f t="shared" si="348"/>
        <v>18662.400000000001</v>
      </c>
      <c r="BX110" s="20">
        <f t="shared" si="348"/>
        <v>18662.400000000001</v>
      </c>
      <c r="BY110" s="20">
        <f t="shared" si="348"/>
        <v>18662.400000000001</v>
      </c>
      <c r="BZ110" s="20">
        <f t="shared" si="348"/>
        <v>18662.400000000001</v>
      </c>
      <c r="CA110" s="20">
        <f t="shared" si="348"/>
        <v>18662.400000000001</v>
      </c>
      <c r="CB110" s="20">
        <f t="shared" si="348"/>
        <v>18662.400000000001</v>
      </c>
      <c r="CC110" s="20">
        <f t="shared" si="348"/>
        <v>18662.400000000001</v>
      </c>
      <c r="CE110" s="19">
        <f t="shared" ref="CE110:CE117" si="349">SUM(J110:U110)</f>
        <v>0</v>
      </c>
      <c r="CF110" s="22">
        <f t="shared" ref="CF110:CF117" si="350">SUM(V110:AG110)</f>
        <v>0</v>
      </c>
      <c r="CG110" s="103">
        <f t="shared" ref="CG110:CG117" si="351">SUM(AH110:AS110)</f>
        <v>0</v>
      </c>
      <c r="CH110" s="133">
        <f t="shared" ref="CH110:CH117" si="352">SUM(AT110:BE110)</f>
        <v>111974.39999999998</v>
      </c>
      <c r="CI110" s="164">
        <f t="shared" ref="CI110:CI117" si="353">SUM(BF110:BQ110)</f>
        <v>223948.79999999996</v>
      </c>
      <c r="CJ110" s="19">
        <f t="shared" ref="CJ110:CJ117" si="354">SUM(BR110:CC110)</f>
        <v>223948.79999999996</v>
      </c>
    </row>
    <row r="111" spans="1:88" s="4" customFormat="1">
      <c r="A111" s="17"/>
      <c r="B111" s="30" t="str">
        <f t="shared" si="341"/>
        <v>Construction manager</v>
      </c>
      <c r="C111" s="212" t="s">
        <v>2</v>
      </c>
      <c r="D111" s="211">
        <v>8000</v>
      </c>
      <c r="E111" s="29">
        <f t="shared" si="342"/>
        <v>8640</v>
      </c>
      <c r="F111" s="29">
        <f t="shared" si="342"/>
        <v>9331.2000000000007</v>
      </c>
      <c r="G111" s="29">
        <f t="shared" si="342"/>
        <v>10077.696000000002</v>
      </c>
      <c r="H111" s="29">
        <f t="shared" si="342"/>
        <v>10883.911680000003</v>
      </c>
      <c r="I111" s="29">
        <f t="shared" si="342"/>
        <v>11754.624614400003</v>
      </c>
      <c r="J111" s="21">
        <f t="shared" ref="J111:U111" si="355">$D111*J47</f>
        <v>0</v>
      </c>
      <c r="K111" s="20">
        <f t="shared" si="355"/>
        <v>0</v>
      </c>
      <c r="L111" s="20">
        <f t="shared" si="355"/>
        <v>0</v>
      </c>
      <c r="M111" s="20">
        <f t="shared" si="355"/>
        <v>0</v>
      </c>
      <c r="N111" s="20">
        <f t="shared" si="355"/>
        <v>0</v>
      </c>
      <c r="O111" s="20">
        <f t="shared" si="355"/>
        <v>0</v>
      </c>
      <c r="P111" s="20">
        <f t="shared" si="355"/>
        <v>0</v>
      </c>
      <c r="Q111" s="20">
        <f t="shared" si="355"/>
        <v>0</v>
      </c>
      <c r="R111" s="20">
        <f t="shared" si="355"/>
        <v>0</v>
      </c>
      <c r="S111" s="20">
        <f t="shared" si="355"/>
        <v>0</v>
      </c>
      <c r="T111" s="20">
        <f t="shared" si="355"/>
        <v>0</v>
      </c>
      <c r="U111" s="20">
        <f t="shared" si="355"/>
        <v>0</v>
      </c>
      <c r="V111" s="24">
        <f t="shared" ref="V111:AG111" si="356">$E111*V47</f>
        <v>0</v>
      </c>
      <c r="W111" s="23">
        <f t="shared" si="356"/>
        <v>0</v>
      </c>
      <c r="X111" s="23">
        <f t="shared" si="356"/>
        <v>0</v>
      </c>
      <c r="Y111" s="23">
        <f t="shared" si="356"/>
        <v>0</v>
      </c>
      <c r="Z111" s="23">
        <f t="shared" si="356"/>
        <v>0</v>
      </c>
      <c r="AA111" s="23">
        <f t="shared" si="356"/>
        <v>0</v>
      </c>
      <c r="AB111" s="23">
        <f t="shared" si="356"/>
        <v>0</v>
      </c>
      <c r="AC111" s="23">
        <f t="shared" si="356"/>
        <v>0</v>
      </c>
      <c r="AD111" s="23">
        <f t="shared" si="356"/>
        <v>0</v>
      </c>
      <c r="AE111" s="23">
        <f t="shared" si="356"/>
        <v>0</v>
      </c>
      <c r="AF111" s="23">
        <f t="shared" si="356"/>
        <v>0</v>
      </c>
      <c r="AG111" s="23">
        <f t="shared" si="356"/>
        <v>0</v>
      </c>
      <c r="AH111" s="112">
        <f t="shared" ref="AH111:AS111" si="357">$F111*AH47</f>
        <v>0</v>
      </c>
      <c r="AI111" s="113">
        <f t="shared" si="357"/>
        <v>0</v>
      </c>
      <c r="AJ111" s="113">
        <f t="shared" si="357"/>
        <v>0</v>
      </c>
      <c r="AK111" s="113">
        <f t="shared" si="357"/>
        <v>0</v>
      </c>
      <c r="AL111" s="113">
        <f t="shared" si="357"/>
        <v>0</v>
      </c>
      <c r="AM111" s="113">
        <f t="shared" si="357"/>
        <v>0</v>
      </c>
      <c r="AN111" s="113">
        <f t="shared" si="357"/>
        <v>0</v>
      </c>
      <c r="AO111" s="113">
        <f t="shared" si="357"/>
        <v>0</v>
      </c>
      <c r="AP111" s="113">
        <f t="shared" si="357"/>
        <v>0</v>
      </c>
      <c r="AQ111" s="113">
        <f t="shared" si="357"/>
        <v>0</v>
      </c>
      <c r="AR111" s="113">
        <f t="shared" si="357"/>
        <v>0</v>
      </c>
      <c r="AS111" s="113">
        <f t="shared" si="357"/>
        <v>0</v>
      </c>
      <c r="AT111" s="142">
        <f t="shared" ref="AT111:BE111" si="358">$F111*AT47</f>
        <v>0</v>
      </c>
      <c r="AU111" s="143">
        <f t="shared" si="358"/>
        <v>0</v>
      </c>
      <c r="AV111" s="143">
        <f t="shared" si="358"/>
        <v>0</v>
      </c>
      <c r="AW111" s="143">
        <f t="shared" si="358"/>
        <v>0</v>
      </c>
      <c r="AX111" s="143">
        <f t="shared" si="358"/>
        <v>0</v>
      </c>
      <c r="AY111" s="143">
        <f t="shared" si="358"/>
        <v>0</v>
      </c>
      <c r="AZ111" s="143">
        <f t="shared" si="358"/>
        <v>0</v>
      </c>
      <c r="BA111" s="143">
        <f t="shared" si="358"/>
        <v>0</v>
      </c>
      <c r="BB111" s="143">
        <f t="shared" si="358"/>
        <v>0</v>
      </c>
      <c r="BC111" s="143">
        <f t="shared" si="358"/>
        <v>0</v>
      </c>
      <c r="BD111" s="143">
        <f t="shared" si="358"/>
        <v>0</v>
      </c>
      <c r="BE111" s="143">
        <f t="shared" si="358"/>
        <v>0</v>
      </c>
      <c r="BF111" s="173">
        <f t="shared" ref="BF111:BQ111" si="359">$F111*BF47</f>
        <v>9331.2000000000007</v>
      </c>
      <c r="BG111" s="174">
        <f t="shared" si="359"/>
        <v>9331.2000000000007</v>
      </c>
      <c r="BH111" s="174">
        <f t="shared" si="359"/>
        <v>9331.2000000000007</v>
      </c>
      <c r="BI111" s="174">
        <f t="shared" si="359"/>
        <v>9331.2000000000007</v>
      </c>
      <c r="BJ111" s="174">
        <f t="shared" si="359"/>
        <v>9331.2000000000007</v>
      </c>
      <c r="BK111" s="174">
        <f t="shared" si="359"/>
        <v>9331.2000000000007</v>
      </c>
      <c r="BL111" s="174">
        <f t="shared" si="359"/>
        <v>9331.2000000000007</v>
      </c>
      <c r="BM111" s="174">
        <f t="shared" si="359"/>
        <v>9331.2000000000007</v>
      </c>
      <c r="BN111" s="174">
        <f t="shared" si="359"/>
        <v>9331.2000000000007</v>
      </c>
      <c r="BO111" s="174">
        <f t="shared" si="359"/>
        <v>9331.2000000000007</v>
      </c>
      <c r="BP111" s="174">
        <f t="shared" si="359"/>
        <v>9331.2000000000007</v>
      </c>
      <c r="BQ111" s="174">
        <f t="shared" si="359"/>
        <v>9331.2000000000007</v>
      </c>
      <c r="BR111" s="21">
        <f t="shared" ref="BR111:CC111" si="360">$F111*BR47</f>
        <v>18662.400000000001</v>
      </c>
      <c r="BS111" s="20">
        <f t="shared" si="360"/>
        <v>18662.400000000001</v>
      </c>
      <c r="BT111" s="20">
        <f t="shared" si="360"/>
        <v>18662.400000000001</v>
      </c>
      <c r="BU111" s="20">
        <f t="shared" si="360"/>
        <v>18662.400000000001</v>
      </c>
      <c r="BV111" s="20">
        <f t="shared" si="360"/>
        <v>18662.400000000001</v>
      </c>
      <c r="BW111" s="20">
        <f t="shared" si="360"/>
        <v>18662.400000000001</v>
      </c>
      <c r="BX111" s="20">
        <f t="shared" si="360"/>
        <v>18662.400000000001</v>
      </c>
      <c r="BY111" s="20">
        <f t="shared" si="360"/>
        <v>18662.400000000001</v>
      </c>
      <c r="BZ111" s="20">
        <f t="shared" si="360"/>
        <v>18662.400000000001</v>
      </c>
      <c r="CA111" s="20">
        <f t="shared" si="360"/>
        <v>18662.400000000001</v>
      </c>
      <c r="CB111" s="20">
        <f t="shared" si="360"/>
        <v>18662.400000000001</v>
      </c>
      <c r="CC111" s="20">
        <f t="shared" si="360"/>
        <v>18662.400000000001</v>
      </c>
      <c r="CE111" s="19">
        <f t="shared" si="349"/>
        <v>0</v>
      </c>
      <c r="CF111" s="22">
        <f t="shared" si="350"/>
        <v>0</v>
      </c>
      <c r="CG111" s="103">
        <f t="shared" si="351"/>
        <v>0</v>
      </c>
      <c r="CH111" s="133">
        <f t="shared" si="352"/>
        <v>0</v>
      </c>
      <c r="CI111" s="164">
        <f t="shared" si="353"/>
        <v>111974.39999999998</v>
      </c>
      <c r="CJ111" s="19">
        <f t="shared" si="354"/>
        <v>223948.79999999996</v>
      </c>
    </row>
    <row r="112" spans="1:88" s="4" customFormat="1">
      <c r="A112" s="17"/>
      <c r="B112" s="30" t="str">
        <f t="shared" si="341"/>
        <v>Customer support</v>
      </c>
      <c r="C112" s="212" t="s">
        <v>2</v>
      </c>
      <c r="D112" s="211">
        <v>4200</v>
      </c>
      <c r="E112" s="29">
        <f t="shared" si="342"/>
        <v>4536</v>
      </c>
      <c r="F112" s="29">
        <f t="shared" si="342"/>
        <v>4898.88</v>
      </c>
      <c r="G112" s="29">
        <f t="shared" si="342"/>
        <v>5290.7904000000008</v>
      </c>
      <c r="H112" s="29">
        <f t="shared" si="342"/>
        <v>5714.053632000001</v>
      </c>
      <c r="I112" s="29">
        <f t="shared" si="342"/>
        <v>6171.1779225600012</v>
      </c>
      <c r="J112" s="21">
        <f t="shared" ref="J112:U112" si="361">$D112*J48</f>
        <v>0</v>
      </c>
      <c r="K112" s="20">
        <f t="shared" si="361"/>
        <v>0</v>
      </c>
      <c r="L112" s="20">
        <f t="shared" si="361"/>
        <v>0</v>
      </c>
      <c r="M112" s="20">
        <f t="shared" si="361"/>
        <v>0</v>
      </c>
      <c r="N112" s="20">
        <f t="shared" si="361"/>
        <v>0</v>
      </c>
      <c r="O112" s="20">
        <f t="shared" si="361"/>
        <v>0</v>
      </c>
      <c r="P112" s="20">
        <f t="shared" si="361"/>
        <v>0</v>
      </c>
      <c r="Q112" s="20">
        <f t="shared" si="361"/>
        <v>0</v>
      </c>
      <c r="R112" s="20">
        <f t="shared" si="361"/>
        <v>0</v>
      </c>
      <c r="S112" s="20">
        <f t="shared" si="361"/>
        <v>0</v>
      </c>
      <c r="T112" s="20">
        <f t="shared" si="361"/>
        <v>0</v>
      </c>
      <c r="U112" s="20">
        <f t="shared" si="361"/>
        <v>0</v>
      </c>
      <c r="V112" s="24">
        <f t="shared" ref="V112:AG112" si="362">$E112*V48</f>
        <v>0</v>
      </c>
      <c r="W112" s="23">
        <f t="shared" si="362"/>
        <v>0</v>
      </c>
      <c r="X112" s="23">
        <f t="shared" si="362"/>
        <v>0</v>
      </c>
      <c r="Y112" s="23">
        <f t="shared" si="362"/>
        <v>0</v>
      </c>
      <c r="Z112" s="23">
        <f t="shared" si="362"/>
        <v>0</v>
      </c>
      <c r="AA112" s="23">
        <f t="shared" si="362"/>
        <v>0</v>
      </c>
      <c r="AB112" s="23">
        <f t="shared" si="362"/>
        <v>0</v>
      </c>
      <c r="AC112" s="23">
        <f t="shared" si="362"/>
        <v>0</v>
      </c>
      <c r="AD112" s="23">
        <f t="shared" si="362"/>
        <v>0</v>
      </c>
      <c r="AE112" s="23">
        <f t="shared" si="362"/>
        <v>0</v>
      </c>
      <c r="AF112" s="23">
        <f t="shared" si="362"/>
        <v>0</v>
      </c>
      <c r="AG112" s="23">
        <f t="shared" si="362"/>
        <v>0</v>
      </c>
      <c r="AH112" s="112">
        <f t="shared" ref="AH112:AS112" si="363">$F112*AH48</f>
        <v>0</v>
      </c>
      <c r="AI112" s="113">
        <f t="shared" si="363"/>
        <v>0</v>
      </c>
      <c r="AJ112" s="113">
        <f t="shared" si="363"/>
        <v>0</v>
      </c>
      <c r="AK112" s="113">
        <f t="shared" si="363"/>
        <v>0</v>
      </c>
      <c r="AL112" s="113">
        <f t="shared" si="363"/>
        <v>0</v>
      </c>
      <c r="AM112" s="113">
        <f t="shared" si="363"/>
        <v>0</v>
      </c>
      <c r="AN112" s="113">
        <f t="shared" si="363"/>
        <v>0</v>
      </c>
      <c r="AO112" s="113">
        <f t="shared" si="363"/>
        <v>0</v>
      </c>
      <c r="AP112" s="113">
        <f t="shared" si="363"/>
        <v>0</v>
      </c>
      <c r="AQ112" s="113">
        <f t="shared" si="363"/>
        <v>0</v>
      </c>
      <c r="AR112" s="113">
        <f t="shared" si="363"/>
        <v>0</v>
      </c>
      <c r="AS112" s="113">
        <f t="shared" si="363"/>
        <v>0</v>
      </c>
      <c r="AT112" s="142">
        <f t="shared" ref="AT112:BE112" si="364">$F112*AT48</f>
        <v>4898.88</v>
      </c>
      <c r="AU112" s="143">
        <f t="shared" si="364"/>
        <v>4898.88</v>
      </c>
      <c r="AV112" s="143">
        <f t="shared" si="364"/>
        <v>4898.88</v>
      </c>
      <c r="AW112" s="143">
        <f t="shared" si="364"/>
        <v>4898.88</v>
      </c>
      <c r="AX112" s="143">
        <f t="shared" si="364"/>
        <v>4898.88</v>
      </c>
      <c r="AY112" s="143">
        <f t="shared" si="364"/>
        <v>4898.88</v>
      </c>
      <c r="AZ112" s="143">
        <f t="shared" si="364"/>
        <v>4898.88</v>
      </c>
      <c r="BA112" s="143">
        <f t="shared" si="364"/>
        <v>4898.88</v>
      </c>
      <c r="BB112" s="143">
        <f t="shared" si="364"/>
        <v>4898.88</v>
      </c>
      <c r="BC112" s="143">
        <f t="shared" si="364"/>
        <v>4898.88</v>
      </c>
      <c r="BD112" s="143">
        <f t="shared" si="364"/>
        <v>4898.88</v>
      </c>
      <c r="BE112" s="143">
        <f t="shared" si="364"/>
        <v>4898.88</v>
      </c>
      <c r="BF112" s="173">
        <f t="shared" ref="BF112:BQ112" si="365">$F112*BF48</f>
        <v>9797.76</v>
      </c>
      <c r="BG112" s="174">
        <f t="shared" si="365"/>
        <v>9797.76</v>
      </c>
      <c r="BH112" s="174">
        <f t="shared" si="365"/>
        <v>9797.76</v>
      </c>
      <c r="BI112" s="174">
        <f t="shared" si="365"/>
        <v>9797.76</v>
      </c>
      <c r="BJ112" s="174">
        <f t="shared" si="365"/>
        <v>9797.76</v>
      </c>
      <c r="BK112" s="174">
        <f t="shared" si="365"/>
        <v>9797.76</v>
      </c>
      <c r="BL112" s="174">
        <f t="shared" si="365"/>
        <v>9797.76</v>
      </c>
      <c r="BM112" s="174">
        <f t="shared" si="365"/>
        <v>9797.76</v>
      </c>
      <c r="BN112" s="174">
        <f t="shared" si="365"/>
        <v>9797.76</v>
      </c>
      <c r="BO112" s="174">
        <f t="shared" si="365"/>
        <v>9797.76</v>
      </c>
      <c r="BP112" s="174">
        <f t="shared" si="365"/>
        <v>9797.76</v>
      </c>
      <c r="BQ112" s="174">
        <f t="shared" si="365"/>
        <v>9797.76</v>
      </c>
      <c r="BR112" s="21">
        <f t="shared" ref="BR112:CC112" si="366">$F112*BR48</f>
        <v>14696.64</v>
      </c>
      <c r="BS112" s="20">
        <f t="shared" si="366"/>
        <v>14696.64</v>
      </c>
      <c r="BT112" s="20">
        <f t="shared" si="366"/>
        <v>14696.64</v>
      </c>
      <c r="BU112" s="20">
        <f t="shared" si="366"/>
        <v>14696.64</v>
      </c>
      <c r="BV112" s="20">
        <f t="shared" si="366"/>
        <v>14696.64</v>
      </c>
      <c r="BW112" s="20">
        <f t="shared" si="366"/>
        <v>14696.64</v>
      </c>
      <c r="BX112" s="20">
        <f t="shared" si="366"/>
        <v>14696.64</v>
      </c>
      <c r="BY112" s="20">
        <f t="shared" si="366"/>
        <v>14696.64</v>
      </c>
      <c r="BZ112" s="20">
        <f t="shared" si="366"/>
        <v>14696.64</v>
      </c>
      <c r="CA112" s="20">
        <f t="shared" si="366"/>
        <v>14696.64</v>
      </c>
      <c r="CB112" s="20">
        <f t="shared" si="366"/>
        <v>14696.64</v>
      </c>
      <c r="CC112" s="20">
        <f t="shared" si="366"/>
        <v>14696.64</v>
      </c>
      <c r="CE112" s="19">
        <f t="shared" si="349"/>
        <v>0</v>
      </c>
      <c r="CF112" s="22">
        <f t="shared" si="350"/>
        <v>0</v>
      </c>
      <c r="CG112" s="103">
        <f t="shared" si="351"/>
        <v>0</v>
      </c>
      <c r="CH112" s="133">
        <f t="shared" si="352"/>
        <v>58786.55999999999</v>
      </c>
      <c r="CI112" s="164">
        <f t="shared" si="353"/>
        <v>117573.11999999998</v>
      </c>
      <c r="CJ112" s="19">
        <f t="shared" si="354"/>
        <v>176359.68000000005</v>
      </c>
    </row>
    <row r="113" spans="1:88" s="4" customFormat="1">
      <c r="A113" s="17"/>
      <c r="B113" s="30" t="str">
        <f t="shared" si="341"/>
        <v>Additional Position</v>
      </c>
      <c r="C113" s="212" t="s">
        <v>2</v>
      </c>
      <c r="D113" s="211">
        <v>0</v>
      </c>
      <c r="E113" s="29">
        <f t="shared" si="342"/>
        <v>0</v>
      </c>
      <c r="F113" s="29">
        <f t="shared" si="342"/>
        <v>0</v>
      </c>
      <c r="G113" s="29">
        <f t="shared" si="342"/>
        <v>0</v>
      </c>
      <c r="H113" s="29">
        <f t="shared" si="342"/>
        <v>0</v>
      </c>
      <c r="I113" s="29">
        <f t="shared" si="342"/>
        <v>0</v>
      </c>
      <c r="J113" s="21">
        <f t="shared" ref="J113:U113" si="367">$D113*J49</f>
        <v>0</v>
      </c>
      <c r="K113" s="20">
        <f t="shared" si="367"/>
        <v>0</v>
      </c>
      <c r="L113" s="20">
        <f t="shared" si="367"/>
        <v>0</v>
      </c>
      <c r="M113" s="20">
        <f t="shared" si="367"/>
        <v>0</v>
      </c>
      <c r="N113" s="20">
        <f t="shared" si="367"/>
        <v>0</v>
      </c>
      <c r="O113" s="20">
        <f t="shared" si="367"/>
        <v>0</v>
      </c>
      <c r="P113" s="20">
        <f t="shared" si="367"/>
        <v>0</v>
      </c>
      <c r="Q113" s="20">
        <f t="shared" si="367"/>
        <v>0</v>
      </c>
      <c r="R113" s="20">
        <f t="shared" si="367"/>
        <v>0</v>
      </c>
      <c r="S113" s="20">
        <f t="shared" si="367"/>
        <v>0</v>
      </c>
      <c r="T113" s="20">
        <f t="shared" si="367"/>
        <v>0</v>
      </c>
      <c r="U113" s="20">
        <f t="shared" si="367"/>
        <v>0</v>
      </c>
      <c r="V113" s="24">
        <f t="shared" ref="V113:AG113" si="368">$E113*V49</f>
        <v>0</v>
      </c>
      <c r="W113" s="23">
        <f t="shared" si="368"/>
        <v>0</v>
      </c>
      <c r="X113" s="23">
        <f t="shared" si="368"/>
        <v>0</v>
      </c>
      <c r="Y113" s="23">
        <f t="shared" si="368"/>
        <v>0</v>
      </c>
      <c r="Z113" s="23">
        <f t="shared" si="368"/>
        <v>0</v>
      </c>
      <c r="AA113" s="23">
        <f t="shared" si="368"/>
        <v>0</v>
      </c>
      <c r="AB113" s="23">
        <f t="shared" si="368"/>
        <v>0</v>
      </c>
      <c r="AC113" s="23">
        <f t="shared" si="368"/>
        <v>0</v>
      </c>
      <c r="AD113" s="23">
        <f t="shared" si="368"/>
        <v>0</v>
      </c>
      <c r="AE113" s="23">
        <f t="shared" si="368"/>
        <v>0</v>
      </c>
      <c r="AF113" s="23">
        <f t="shared" si="368"/>
        <v>0</v>
      </c>
      <c r="AG113" s="23">
        <f t="shared" si="368"/>
        <v>0</v>
      </c>
      <c r="AH113" s="112">
        <f t="shared" ref="AH113:AS113" si="369">$F113*AH49</f>
        <v>0</v>
      </c>
      <c r="AI113" s="113">
        <f t="shared" si="369"/>
        <v>0</v>
      </c>
      <c r="AJ113" s="113">
        <f t="shared" si="369"/>
        <v>0</v>
      </c>
      <c r="AK113" s="113">
        <f t="shared" si="369"/>
        <v>0</v>
      </c>
      <c r="AL113" s="113">
        <f t="shared" si="369"/>
        <v>0</v>
      </c>
      <c r="AM113" s="113">
        <f t="shared" si="369"/>
        <v>0</v>
      </c>
      <c r="AN113" s="113">
        <f t="shared" si="369"/>
        <v>0</v>
      </c>
      <c r="AO113" s="113">
        <f t="shared" si="369"/>
        <v>0</v>
      </c>
      <c r="AP113" s="113">
        <f t="shared" si="369"/>
        <v>0</v>
      </c>
      <c r="AQ113" s="113">
        <f t="shared" si="369"/>
        <v>0</v>
      </c>
      <c r="AR113" s="113">
        <f t="shared" si="369"/>
        <v>0</v>
      </c>
      <c r="AS113" s="113">
        <f t="shared" si="369"/>
        <v>0</v>
      </c>
      <c r="AT113" s="142">
        <f t="shared" ref="AT113:BE113" si="370">$F113*AT49</f>
        <v>0</v>
      </c>
      <c r="AU113" s="143">
        <f t="shared" si="370"/>
        <v>0</v>
      </c>
      <c r="AV113" s="143">
        <f t="shared" si="370"/>
        <v>0</v>
      </c>
      <c r="AW113" s="143">
        <f t="shared" si="370"/>
        <v>0</v>
      </c>
      <c r="AX113" s="143">
        <f t="shared" si="370"/>
        <v>0</v>
      </c>
      <c r="AY113" s="143">
        <f t="shared" si="370"/>
        <v>0</v>
      </c>
      <c r="AZ113" s="143">
        <f t="shared" si="370"/>
        <v>0</v>
      </c>
      <c r="BA113" s="143">
        <f t="shared" si="370"/>
        <v>0</v>
      </c>
      <c r="BB113" s="143">
        <f t="shared" si="370"/>
        <v>0</v>
      </c>
      <c r="BC113" s="143">
        <f t="shared" si="370"/>
        <v>0</v>
      </c>
      <c r="BD113" s="143">
        <f t="shared" si="370"/>
        <v>0</v>
      </c>
      <c r="BE113" s="143">
        <f t="shared" si="370"/>
        <v>0</v>
      </c>
      <c r="BF113" s="173">
        <f t="shared" ref="BF113:BQ113" si="371">$F113*BF49</f>
        <v>0</v>
      </c>
      <c r="BG113" s="174">
        <f t="shared" si="371"/>
        <v>0</v>
      </c>
      <c r="BH113" s="174">
        <f t="shared" si="371"/>
        <v>0</v>
      </c>
      <c r="BI113" s="174">
        <f t="shared" si="371"/>
        <v>0</v>
      </c>
      <c r="BJ113" s="174">
        <f t="shared" si="371"/>
        <v>0</v>
      </c>
      <c r="BK113" s="174">
        <f t="shared" si="371"/>
        <v>0</v>
      </c>
      <c r="BL113" s="174">
        <f t="shared" si="371"/>
        <v>0</v>
      </c>
      <c r="BM113" s="174">
        <f t="shared" si="371"/>
        <v>0</v>
      </c>
      <c r="BN113" s="174">
        <f t="shared" si="371"/>
        <v>0</v>
      </c>
      <c r="BO113" s="174">
        <f t="shared" si="371"/>
        <v>0</v>
      </c>
      <c r="BP113" s="174">
        <f t="shared" si="371"/>
        <v>0</v>
      </c>
      <c r="BQ113" s="174">
        <f t="shared" si="371"/>
        <v>0</v>
      </c>
      <c r="BR113" s="21">
        <f t="shared" ref="BR113:CC113" si="372">$F113*BR49</f>
        <v>0</v>
      </c>
      <c r="BS113" s="20">
        <f t="shared" si="372"/>
        <v>0</v>
      </c>
      <c r="BT113" s="20">
        <f t="shared" si="372"/>
        <v>0</v>
      </c>
      <c r="BU113" s="20">
        <f t="shared" si="372"/>
        <v>0</v>
      </c>
      <c r="BV113" s="20">
        <f t="shared" si="372"/>
        <v>0</v>
      </c>
      <c r="BW113" s="20">
        <f t="shared" si="372"/>
        <v>0</v>
      </c>
      <c r="BX113" s="20">
        <f t="shared" si="372"/>
        <v>0</v>
      </c>
      <c r="BY113" s="20">
        <f t="shared" si="372"/>
        <v>0</v>
      </c>
      <c r="BZ113" s="20">
        <f t="shared" si="372"/>
        <v>0</v>
      </c>
      <c r="CA113" s="20">
        <f t="shared" si="372"/>
        <v>0</v>
      </c>
      <c r="CB113" s="20">
        <f t="shared" si="372"/>
        <v>0</v>
      </c>
      <c r="CC113" s="20">
        <f t="shared" si="372"/>
        <v>0</v>
      </c>
      <c r="CE113" s="19">
        <f t="shared" si="349"/>
        <v>0</v>
      </c>
      <c r="CF113" s="22">
        <f t="shared" si="350"/>
        <v>0</v>
      </c>
      <c r="CG113" s="103">
        <f t="shared" si="351"/>
        <v>0</v>
      </c>
      <c r="CH113" s="133">
        <f t="shared" si="352"/>
        <v>0</v>
      </c>
      <c r="CI113" s="164">
        <f t="shared" si="353"/>
        <v>0</v>
      </c>
      <c r="CJ113" s="19">
        <f t="shared" si="354"/>
        <v>0</v>
      </c>
    </row>
    <row r="114" spans="1:88" s="4" customFormat="1">
      <c r="A114" s="17"/>
      <c r="B114" s="30" t="str">
        <f t="shared" si="341"/>
        <v>Additional Position</v>
      </c>
      <c r="C114" s="212" t="s">
        <v>2</v>
      </c>
      <c r="D114" s="211">
        <v>0</v>
      </c>
      <c r="E114" s="29">
        <f t="shared" si="342"/>
        <v>0</v>
      </c>
      <c r="F114" s="29">
        <f t="shared" si="342"/>
        <v>0</v>
      </c>
      <c r="G114" s="29">
        <f t="shared" si="342"/>
        <v>0</v>
      </c>
      <c r="H114" s="29">
        <f t="shared" si="342"/>
        <v>0</v>
      </c>
      <c r="I114" s="29">
        <f t="shared" si="342"/>
        <v>0</v>
      </c>
      <c r="J114" s="21">
        <f t="shared" ref="J114:U114" si="373">$D114*J50</f>
        <v>0</v>
      </c>
      <c r="K114" s="20">
        <f t="shared" si="373"/>
        <v>0</v>
      </c>
      <c r="L114" s="20">
        <f t="shared" si="373"/>
        <v>0</v>
      </c>
      <c r="M114" s="20">
        <f t="shared" si="373"/>
        <v>0</v>
      </c>
      <c r="N114" s="20">
        <f t="shared" si="373"/>
        <v>0</v>
      </c>
      <c r="O114" s="20">
        <f t="shared" si="373"/>
        <v>0</v>
      </c>
      <c r="P114" s="20">
        <f t="shared" si="373"/>
        <v>0</v>
      </c>
      <c r="Q114" s="20">
        <f t="shared" si="373"/>
        <v>0</v>
      </c>
      <c r="R114" s="20">
        <f t="shared" si="373"/>
        <v>0</v>
      </c>
      <c r="S114" s="20">
        <f t="shared" si="373"/>
        <v>0</v>
      </c>
      <c r="T114" s="20">
        <f t="shared" si="373"/>
        <v>0</v>
      </c>
      <c r="U114" s="20">
        <f t="shared" si="373"/>
        <v>0</v>
      </c>
      <c r="V114" s="24">
        <f t="shared" ref="V114:AG114" si="374">$E114*V50</f>
        <v>0</v>
      </c>
      <c r="W114" s="23">
        <f t="shared" si="374"/>
        <v>0</v>
      </c>
      <c r="X114" s="23">
        <f t="shared" si="374"/>
        <v>0</v>
      </c>
      <c r="Y114" s="23">
        <f t="shared" si="374"/>
        <v>0</v>
      </c>
      <c r="Z114" s="23">
        <f t="shared" si="374"/>
        <v>0</v>
      </c>
      <c r="AA114" s="23">
        <f t="shared" si="374"/>
        <v>0</v>
      </c>
      <c r="AB114" s="23">
        <f t="shared" si="374"/>
        <v>0</v>
      </c>
      <c r="AC114" s="23">
        <f t="shared" si="374"/>
        <v>0</v>
      </c>
      <c r="AD114" s="23">
        <f t="shared" si="374"/>
        <v>0</v>
      </c>
      <c r="AE114" s="23">
        <f t="shared" si="374"/>
        <v>0</v>
      </c>
      <c r="AF114" s="23">
        <f t="shared" si="374"/>
        <v>0</v>
      </c>
      <c r="AG114" s="23">
        <f t="shared" si="374"/>
        <v>0</v>
      </c>
      <c r="AH114" s="112">
        <f t="shared" ref="AH114:AS114" si="375">$F114*AH50</f>
        <v>0</v>
      </c>
      <c r="AI114" s="113">
        <f t="shared" si="375"/>
        <v>0</v>
      </c>
      <c r="AJ114" s="113">
        <f t="shared" si="375"/>
        <v>0</v>
      </c>
      <c r="AK114" s="113">
        <f t="shared" si="375"/>
        <v>0</v>
      </c>
      <c r="AL114" s="113">
        <f t="shared" si="375"/>
        <v>0</v>
      </c>
      <c r="AM114" s="113">
        <f t="shared" si="375"/>
        <v>0</v>
      </c>
      <c r="AN114" s="113">
        <f t="shared" si="375"/>
        <v>0</v>
      </c>
      <c r="AO114" s="113">
        <f t="shared" si="375"/>
        <v>0</v>
      </c>
      <c r="AP114" s="113">
        <f t="shared" si="375"/>
        <v>0</v>
      </c>
      <c r="AQ114" s="113">
        <f t="shared" si="375"/>
        <v>0</v>
      </c>
      <c r="AR114" s="113">
        <f t="shared" si="375"/>
        <v>0</v>
      </c>
      <c r="AS114" s="113">
        <f t="shared" si="375"/>
        <v>0</v>
      </c>
      <c r="AT114" s="142">
        <f t="shared" ref="AT114:BE114" si="376">$F114*AT50</f>
        <v>0</v>
      </c>
      <c r="AU114" s="143">
        <f t="shared" si="376"/>
        <v>0</v>
      </c>
      <c r="AV114" s="143">
        <f t="shared" si="376"/>
        <v>0</v>
      </c>
      <c r="AW114" s="143">
        <f t="shared" si="376"/>
        <v>0</v>
      </c>
      <c r="AX114" s="143">
        <f t="shared" si="376"/>
        <v>0</v>
      </c>
      <c r="AY114" s="143">
        <f t="shared" si="376"/>
        <v>0</v>
      </c>
      <c r="AZ114" s="143">
        <f t="shared" si="376"/>
        <v>0</v>
      </c>
      <c r="BA114" s="143">
        <f t="shared" si="376"/>
        <v>0</v>
      </c>
      <c r="BB114" s="143">
        <f t="shared" si="376"/>
        <v>0</v>
      </c>
      <c r="BC114" s="143">
        <f t="shared" si="376"/>
        <v>0</v>
      </c>
      <c r="BD114" s="143">
        <f t="shared" si="376"/>
        <v>0</v>
      </c>
      <c r="BE114" s="143">
        <f t="shared" si="376"/>
        <v>0</v>
      </c>
      <c r="BF114" s="173">
        <f t="shared" ref="BF114:BQ114" si="377">$F114*BF50</f>
        <v>0</v>
      </c>
      <c r="BG114" s="174">
        <f t="shared" si="377"/>
        <v>0</v>
      </c>
      <c r="BH114" s="174">
        <f t="shared" si="377"/>
        <v>0</v>
      </c>
      <c r="BI114" s="174">
        <f t="shared" si="377"/>
        <v>0</v>
      </c>
      <c r="BJ114" s="174">
        <f t="shared" si="377"/>
        <v>0</v>
      </c>
      <c r="BK114" s="174">
        <f t="shared" si="377"/>
        <v>0</v>
      </c>
      <c r="BL114" s="174">
        <f t="shared" si="377"/>
        <v>0</v>
      </c>
      <c r="BM114" s="174">
        <f t="shared" si="377"/>
        <v>0</v>
      </c>
      <c r="BN114" s="174">
        <f t="shared" si="377"/>
        <v>0</v>
      </c>
      <c r="BO114" s="174">
        <f t="shared" si="377"/>
        <v>0</v>
      </c>
      <c r="BP114" s="174">
        <f t="shared" si="377"/>
        <v>0</v>
      </c>
      <c r="BQ114" s="174">
        <f t="shared" si="377"/>
        <v>0</v>
      </c>
      <c r="BR114" s="21">
        <f t="shared" ref="BR114:CC114" si="378">$F114*BR50</f>
        <v>0</v>
      </c>
      <c r="BS114" s="20">
        <f t="shared" si="378"/>
        <v>0</v>
      </c>
      <c r="BT114" s="20">
        <f t="shared" si="378"/>
        <v>0</v>
      </c>
      <c r="BU114" s="20">
        <f t="shared" si="378"/>
        <v>0</v>
      </c>
      <c r="BV114" s="20">
        <f t="shared" si="378"/>
        <v>0</v>
      </c>
      <c r="BW114" s="20">
        <f t="shared" si="378"/>
        <v>0</v>
      </c>
      <c r="BX114" s="20">
        <f t="shared" si="378"/>
        <v>0</v>
      </c>
      <c r="BY114" s="20">
        <f t="shared" si="378"/>
        <v>0</v>
      </c>
      <c r="BZ114" s="20">
        <f t="shared" si="378"/>
        <v>0</v>
      </c>
      <c r="CA114" s="20">
        <f t="shared" si="378"/>
        <v>0</v>
      </c>
      <c r="CB114" s="20">
        <f t="shared" si="378"/>
        <v>0</v>
      </c>
      <c r="CC114" s="20">
        <f t="shared" si="378"/>
        <v>0</v>
      </c>
      <c r="CE114" s="19">
        <f t="shared" si="349"/>
        <v>0</v>
      </c>
      <c r="CF114" s="22">
        <f t="shared" si="350"/>
        <v>0</v>
      </c>
      <c r="CG114" s="103">
        <f t="shared" si="351"/>
        <v>0</v>
      </c>
      <c r="CH114" s="133">
        <f t="shared" si="352"/>
        <v>0</v>
      </c>
      <c r="CI114" s="164">
        <f t="shared" si="353"/>
        <v>0</v>
      </c>
      <c r="CJ114" s="19">
        <f t="shared" si="354"/>
        <v>0</v>
      </c>
    </row>
    <row r="115" spans="1:88" s="4" customFormat="1">
      <c r="A115" s="17"/>
      <c r="B115" s="30" t="str">
        <f t="shared" si="341"/>
        <v>Additional Position</v>
      </c>
      <c r="C115" s="212" t="s">
        <v>2</v>
      </c>
      <c r="D115" s="211">
        <v>0</v>
      </c>
      <c r="E115" s="29">
        <f t="shared" si="342"/>
        <v>0</v>
      </c>
      <c r="F115" s="29">
        <f t="shared" si="342"/>
        <v>0</v>
      </c>
      <c r="G115" s="29">
        <f t="shared" si="342"/>
        <v>0</v>
      </c>
      <c r="H115" s="29">
        <f t="shared" si="342"/>
        <v>0</v>
      </c>
      <c r="I115" s="29">
        <f t="shared" si="342"/>
        <v>0</v>
      </c>
      <c r="J115" s="21">
        <f t="shared" ref="J115:U115" si="379">$D115*J51</f>
        <v>0</v>
      </c>
      <c r="K115" s="20">
        <f t="shared" si="379"/>
        <v>0</v>
      </c>
      <c r="L115" s="20">
        <f t="shared" si="379"/>
        <v>0</v>
      </c>
      <c r="M115" s="20">
        <f t="shared" si="379"/>
        <v>0</v>
      </c>
      <c r="N115" s="20">
        <f t="shared" si="379"/>
        <v>0</v>
      </c>
      <c r="O115" s="20">
        <f t="shared" si="379"/>
        <v>0</v>
      </c>
      <c r="P115" s="20">
        <f t="shared" si="379"/>
        <v>0</v>
      </c>
      <c r="Q115" s="20">
        <f t="shared" si="379"/>
        <v>0</v>
      </c>
      <c r="R115" s="20">
        <f t="shared" si="379"/>
        <v>0</v>
      </c>
      <c r="S115" s="20">
        <f t="shared" si="379"/>
        <v>0</v>
      </c>
      <c r="T115" s="20">
        <f t="shared" si="379"/>
        <v>0</v>
      </c>
      <c r="U115" s="20">
        <f t="shared" si="379"/>
        <v>0</v>
      </c>
      <c r="V115" s="24">
        <f t="shared" ref="V115:AG115" si="380">$E115*V51</f>
        <v>0</v>
      </c>
      <c r="W115" s="23">
        <f t="shared" si="380"/>
        <v>0</v>
      </c>
      <c r="X115" s="23">
        <f t="shared" si="380"/>
        <v>0</v>
      </c>
      <c r="Y115" s="23">
        <f t="shared" si="380"/>
        <v>0</v>
      </c>
      <c r="Z115" s="23">
        <f t="shared" si="380"/>
        <v>0</v>
      </c>
      <c r="AA115" s="23">
        <f t="shared" si="380"/>
        <v>0</v>
      </c>
      <c r="AB115" s="23">
        <f t="shared" si="380"/>
        <v>0</v>
      </c>
      <c r="AC115" s="23">
        <f t="shared" si="380"/>
        <v>0</v>
      </c>
      <c r="AD115" s="23">
        <f t="shared" si="380"/>
        <v>0</v>
      </c>
      <c r="AE115" s="23">
        <f t="shared" si="380"/>
        <v>0</v>
      </c>
      <c r="AF115" s="23">
        <f t="shared" si="380"/>
        <v>0</v>
      </c>
      <c r="AG115" s="23">
        <f t="shared" si="380"/>
        <v>0</v>
      </c>
      <c r="AH115" s="112">
        <f t="shared" ref="AH115:AS115" si="381">$F115*AH51</f>
        <v>0</v>
      </c>
      <c r="AI115" s="113">
        <f t="shared" si="381"/>
        <v>0</v>
      </c>
      <c r="AJ115" s="113">
        <f t="shared" si="381"/>
        <v>0</v>
      </c>
      <c r="AK115" s="113">
        <f t="shared" si="381"/>
        <v>0</v>
      </c>
      <c r="AL115" s="113">
        <f t="shared" si="381"/>
        <v>0</v>
      </c>
      <c r="AM115" s="113">
        <f t="shared" si="381"/>
        <v>0</v>
      </c>
      <c r="AN115" s="113">
        <f t="shared" si="381"/>
        <v>0</v>
      </c>
      <c r="AO115" s="113">
        <f t="shared" si="381"/>
        <v>0</v>
      </c>
      <c r="AP115" s="113">
        <f t="shared" si="381"/>
        <v>0</v>
      </c>
      <c r="AQ115" s="113">
        <f t="shared" si="381"/>
        <v>0</v>
      </c>
      <c r="AR115" s="113">
        <f t="shared" si="381"/>
        <v>0</v>
      </c>
      <c r="AS115" s="113">
        <f t="shared" si="381"/>
        <v>0</v>
      </c>
      <c r="AT115" s="142">
        <f t="shared" ref="AT115:BE115" si="382">$F115*AT51</f>
        <v>0</v>
      </c>
      <c r="AU115" s="143">
        <f t="shared" si="382"/>
        <v>0</v>
      </c>
      <c r="AV115" s="143">
        <f t="shared" si="382"/>
        <v>0</v>
      </c>
      <c r="AW115" s="143">
        <f t="shared" si="382"/>
        <v>0</v>
      </c>
      <c r="AX115" s="143">
        <f t="shared" si="382"/>
        <v>0</v>
      </c>
      <c r="AY115" s="143">
        <f t="shared" si="382"/>
        <v>0</v>
      </c>
      <c r="AZ115" s="143">
        <f t="shared" si="382"/>
        <v>0</v>
      </c>
      <c r="BA115" s="143">
        <f t="shared" si="382"/>
        <v>0</v>
      </c>
      <c r="BB115" s="143">
        <f t="shared" si="382"/>
        <v>0</v>
      </c>
      <c r="BC115" s="143">
        <f t="shared" si="382"/>
        <v>0</v>
      </c>
      <c r="BD115" s="143">
        <f t="shared" si="382"/>
        <v>0</v>
      </c>
      <c r="BE115" s="143">
        <f t="shared" si="382"/>
        <v>0</v>
      </c>
      <c r="BF115" s="173">
        <f t="shared" ref="BF115:BQ115" si="383">$F115*BF51</f>
        <v>0</v>
      </c>
      <c r="BG115" s="174">
        <f t="shared" si="383"/>
        <v>0</v>
      </c>
      <c r="BH115" s="174">
        <f t="shared" si="383"/>
        <v>0</v>
      </c>
      <c r="BI115" s="174">
        <f t="shared" si="383"/>
        <v>0</v>
      </c>
      <c r="BJ115" s="174">
        <f t="shared" si="383"/>
        <v>0</v>
      </c>
      <c r="BK115" s="174">
        <f t="shared" si="383"/>
        <v>0</v>
      </c>
      <c r="BL115" s="174">
        <f t="shared" si="383"/>
        <v>0</v>
      </c>
      <c r="BM115" s="174">
        <f t="shared" si="383"/>
        <v>0</v>
      </c>
      <c r="BN115" s="174">
        <f t="shared" si="383"/>
        <v>0</v>
      </c>
      <c r="BO115" s="174">
        <f t="shared" si="383"/>
        <v>0</v>
      </c>
      <c r="BP115" s="174">
        <f t="shared" si="383"/>
        <v>0</v>
      </c>
      <c r="BQ115" s="174">
        <f t="shared" si="383"/>
        <v>0</v>
      </c>
      <c r="BR115" s="21">
        <f t="shared" ref="BR115:CC115" si="384">$F115*BR51</f>
        <v>0</v>
      </c>
      <c r="BS115" s="20">
        <f t="shared" si="384"/>
        <v>0</v>
      </c>
      <c r="BT115" s="20">
        <f t="shared" si="384"/>
        <v>0</v>
      </c>
      <c r="BU115" s="20">
        <f t="shared" si="384"/>
        <v>0</v>
      </c>
      <c r="BV115" s="20">
        <f t="shared" si="384"/>
        <v>0</v>
      </c>
      <c r="BW115" s="20">
        <f t="shared" si="384"/>
        <v>0</v>
      </c>
      <c r="BX115" s="20">
        <f t="shared" si="384"/>
        <v>0</v>
      </c>
      <c r="BY115" s="20">
        <f t="shared" si="384"/>
        <v>0</v>
      </c>
      <c r="BZ115" s="20">
        <f t="shared" si="384"/>
        <v>0</v>
      </c>
      <c r="CA115" s="20">
        <f t="shared" si="384"/>
        <v>0</v>
      </c>
      <c r="CB115" s="20">
        <f t="shared" si="384"/>
        <v>0</v>
      </c>
      <c r="CC115" s="20">
        <f t="shared" si="384"/>
        <v>0</v>
      </c>
      <c r="CE115" s="19">
        <f t="shared" si="349"/>
        <v>0</v>
      </c>
      <c r="CF115" s="22">
        <f t="shared" si="350"/>
        <v>0</v>
      </c>
      <c r="CG115" s="103">
        <f t="shared" si="351"/>
        <v>0</v>
      </c>
      <c r="CH115" s="133">
        <f t="shared" si="352"/>
        <v>0</v>
      </c>
      <c r="CI115" s="164">
        <f t="shared" si="353"/>
        <v>0</v>
      </c>
      <c r="CJ115" s="19">
        <f t="shared" si="354"/>
        <v>0</v>
      </c>
    </row>
    <row r="116" spans="1:88" s="4" customFormat="1">
      <c r="A116" s="17"/>
      <c r="B116" s="30" t="str">
        <f t="shared" si="341"/>
        <v>Additional Position</v>
      </c>
      <c r="C116" s="212" t="s">
        <v>2</v>
      </c>
      <c r="D116" s="211">
        <v>0</v>
      </c>
      <c r="E116" s="29">
        <f t="shared" si="342"/>
        <v>0</v>
      </c>
      <c r="F116" s="29">
        <f t="shared" si="342"/>
        <v>0</v>
      </c>
      <c r="G116" s="29">
        <f t="shared" si="342"/>
        <v>0</v>
      </c>
      <c r="H116" s="29">
        <f t="shared" si="342"/>
        <v>0</v>
      </c>
      <c r="I116" s="29">
        <f t="shared" si="342"/>
        <v>0</v>
      </c>
      <c r="J116" s="21">
        <f t="shared" ref="J116:U116" si="385">$D116*J52</f>
        <v>0</v>
      </c>
      <c r="K116" s="20">
        <f t="shared" si="385"/>
        <v>0</v>
      </c>
      <c r="L116" s="20">
        <f t="shared" si="385"/>
        <v>0</v>
      </c>
      <c r="M116" s="20">
        <f t="shared" si="385"/>
        <v>0</v>
      </c>
      <c r="N116" s="20">
        <f t="shared" si="385"/>
        <v>0</v>
      </c>
      <c r="O116" s="20">
        <f t="shared" si="385"/>
        <v>0</v>
      </c>
      <c r="P116" s="20">
        <f t="shared" si="385"/>
        <v>0</v>
      </c>
      <c r="Q116" s="20">
        <f t="shared" si="385"/>
        <v>0</v>
      </c>
      <c r="R116" s="20">
        <f t="shared" si="385"/>
        <v>0</v>
      </c>
      <c r="S116" s="20">
        <f t="shared" si="385"/>
        <v>0</v>
      </c>
      <c r="T116" s="20">
        <f t="shared" si="385"/>
        <v>0</v>
      </c>
      <c r="U116" s="20">
        <f t="shared" si="385"/>
        <v>0</v>
      </c>
      <c r="V116" s="24">
        <f t="shared" ref="V116:AG116" si="386">$E116*V52</f>
        <v>0</v>
      </c>
      <c r="W116" s="23">
        <f t="shared" si="386"/>
        <v>0</v>
      </c>
      <c r="X116" s="23">
        <f t="shared" si="386"/>
        <v>0</v>
      </c>
      <c r="Y116" s="23">
        <f t="shared" si="386"/>
        <v>0</v>
      </c>
      <c r="Z116" s="23">
        <f t="shared" si="386"/>
        <v>0</v>
      </c>
      <c r="AA116" s="23">
        <f t="shared" si="386"/>
        <v>0</v>
      </c>
      <c r="AB116" s="23">
        <f t="shared" si="386"/>
        <v>0</v>
      </c>
      <c r="AC116" s="23">
        <f t="shared" si="386"/>
        <v>0</v>
      </c>
      <c r="AD116" s="23">
        <f t="shared" si="386"/>
        <v>0</v>
      </c>
      <c r="AE116" s="23">
        <f t="shared" si="386"/>
        <v>0</v>
      </c>
      <c r="AF116" s="23">
        <f t="shared" si="386"/>
        <v>0</v>
      </c>
      <c r="AG116" s="23">
        <f t="shared" si="386"/>
        <v>0</v>
      </c>
      <c r="AH116" s="112">
        <f t="shared" ref="AH116:AS116" si="387">$F116*AH52</f>
        <v>0</v>
      </c>
      <c r="AI116" s="113">
        <f t="shared" si="387"/>
        <v>0</v>
      </c>
      <c r="AJ116" s="113">
        <f t="shared" si="387"/>
        <v>0</v>
      </c>
      <c r="AK116" s="113">
        <f t="shared" si="387"/>
        <v>0</v>
      </c>
      <c r="AL116" s="113">
        <f t="shared" si="387"/>
        <v>0</v>
      </c>
      <c r="AM116" s="113">
        <f t="shared" si="387"/>
        <v>0</v>
      </c>
      <c r="AN116" s="113">
        <f t="shared" si="387"/>
        <v>0</v>
      </c>
      <c r="AO116" s="113">
        <f t="shared" si="387"/>
        <v>0</v>
      </c>
      <c r="AP116" s="113">
        <f t="shared" si="387"/>
        <v>0</v>
      </c>
      <c r="AQ116" s="113">
        <f t="shared" si="387"/>
        <v>0</v>
      </c>
      <c r="AR116" s="113">
        <f t="shared" si="387"/>
        <v>0</v>
      </c>
      <c r="AS116" s="113">
        <f t="shared" si="387"/>
        <v>0</v>
      </c>
      <c r="AT116" s="142">
        <f t="shared" ref="AT116:BE116" si="388">$F116*AT52</f>
        <v>0</v>
      </c>
      <c r="AU116" s="143">
        <f t="shared" si="388"/>
        <v>0</v>
      </c>
      <c r="AV116" s="143">
        <f t="shared" si="388"/>
        <v>0</v>
      </c>
      <c r="AW116" s="143">
        <f t="shared" si="388"/>
        <v>0</v>
      </c>
      <c r="AX116" s="143">
        <f t="shared" si="388"/>
        <v>0</v>
      </c>
      <c r="AY116" s="143">
        <f t="shared" si="388"/>
        <v>0</v>
      </c>
      <c r="AZ116" s="143">
        <f t="shared" si="388"/>
        <v>0</v>
      </c>
      <c r="BA116" s="143">
        <f t="shared" si="388"/>
        <v>0</v>
      </c>
      <c r="BB116" s="143">
        <f t="shared" si="388"/>
        <v>0</v>
      </c>
      <c r="BC116" s="143">
        <f t="shared" si="388"/>
        <v>0</v>
      </c>
      <c r="BD116" s="143">
        <f t="shared" si="388"/>
        <v>0</v>
      </c>
      <c r="BE116" s="143">
        <f t="shared" si="388"/>
        <v>0</v>
      </c>
      <c r="BF116" s="173">
        <f t="shared" ref="BF116:BQ116" si="389">$F116*BF52</f>
        <v>0</v>
      </c>
      <c r="BG116" s="174">
        <f t="shared" si="389"/>
        <v>0</v>
      </c>
      <c r="BH116" s="174">
        <f t="shared" si="389"/>
        <v>0</v>
      </c>
      <c r="BI116" s="174">
        <f t="shared" si="389"/>
        <v>0</v>
      </c>
      <c r="BJ116" s="174">
        <f t="shared" si="389"/>
        <v>0</v>
      </c>
      <c r="BK116" s="174">
        <f t="shared" si="389"/>
        <v>0</v>
      </c>
      <c r="BL116" s="174">
        <f t="shared" si="389"/>
        <v>0</v>
      </c>
      <c r="BM116" s="174">
        <f t="shared" si="389"/>
        <v>0</v>
      </c>
      <c r="BN116" s="174">
        <f t="shared" si="389"/>
        <v>0</v>
      </c>
      <c r="BO116" s="174">
        <f t="shared" si="389"/>
        <v>0</v>
      </c>
      <c r="BP116" s="174">
        <f t="shared" si="389"/>
        <v>0</v>
      </c>
      <c r="BQ116" s="174">
        <f t="shared" si="389"/>
        <v>0</v>
      </c>
      <c r="BR116" s="21">
        <f t="shared" ref="BR116:CC116" si="390">$F116*BR52</f>
        <v>0</v>
      </c>
      <c r="BS116" s="20">
        <f t="shared" si="390"/>
        <v>0</v>
      </c>
      <c r="BT116" s="20">
        <f t="shared" si="390"/>
        <v>0</v>
      </c>
      <c r="BU116" s="20">
        <f t="shared" si="390"/>
        <v>0</v>
      </c>
      <c r="BV116" s="20">
        <f t="shared" si="390"/>
        <v>0</v>
      </c>
      <c r="BW116" s="20">
        <f t="shared" si="390"/>
        <v>0</v>
      </c>
      <c r="BX116" s="20">
        <f t="shared" si="390"/>
        <v>0</v>
      </c>
      <c r="BY116" s="20">
        <f t="shared" si="390"/>
        <v>0</v>
      </c>
      <c r="BZ116" s="20">
        <f t="shared" si="390"/>
        <v>0</v>
      </c>
      <c r="CA116" s="20">
        <f t="shared" si="390"/>
        <v>0</v>
      </c>
      <c r="CB116" s="20">
        <f t="shared" si="390"/>
        <v>0</v>
      </c>
      <c r="CC116" s="20">
        <f t="shared" si="390"/>
        <v>0</v>
      </c>
      <c r="CE116" s="19">
        <f t="shared" si="349"/>
        <v>0</v>
      </c>
      <c r="CF116" s="22">
        <f t="shared" si="350"/>
        <v>0</v>
      </c>
      <c r="CG116" s="103">
        <f t="shared" si="351"/>
        <v>0</v>
      </c>
      <c r="CH116" s="133">
        <f t="shared" si="352"/>
        <v>0</v>
      </c>
      <c r="CI116" s="164">
        <f t="shared" si="353"/>
        <v>0</v>
      </c>
      <c r="CJ116" s="19">
        <f t="shared" si="354"/>
        <v>0</v>
      </c>
    </row>
    <row r="117" spans="1:88" s="4" customFormat="1">
      <c r="A117" s="17"/>
      <c r="B117" s="16" t="s">
        <v>134</v>
      </c>
      <c r="C117" s="210"/>
      <c r="D117" s="14"/>
      <c r="E117" s="28"/>
      <c r="F117" s="28"/>
      <c r="G117" s="28"/>
      <c r="H117" s="28"/>
      <c r="I117" s="28"/>
      <c r="J117" s="10">
        <f t="shared" ref="J117:U117" si="391">SUM(J110:J116)</f>
        <v>0</v>
      </c>
      <c r="K117" s="9">
        <f t="shared" si="391"/>
        <v>0</v>
      </c>
      <c r="L117" s="9">
        <f t="shared" si="391"/>
        <v>0</v>
      </c>
      <c r="M117" s="9">
        <f t="shared" si="391"/>
        <v>0</v>
      </c>
      <c r="N117" s="9">
        <f t="shared" si="391"/>
        <v>0</v>
      </c>
      <c r="O117" s="9">
        <f t="shared" si="391"/>
        <v>0</v>
      </c>
      <c r="P117" s="9">
        <f t="shared" si="391"/>
        <v>0</v>
      </c>
      <c r="Q117" s="9">
        <f t="shared" si="391"/>
        <v>0</v>
      </c>
      <c r="R117" s="9">
        <f t="shared" si="391"/>
        <v>0</v>
      </c>
      <c r="S117" s="9">
        <f t="shared" si="391"/>
        <v>0</v>
      </c>
      <c r="T117" s="9">
        <f t="shared" si="391"/>
        <v>0</v>
      </c>
      <c r="U117" s="9">
        <f t="shared" si="391"/>
        <v>0</v>
      </c>
      <c r="V117" s="13">
        <f t="shared" ref="V117:AG117" si="392">SUM(V110:V116)</f>
        <v>0</v>
      </c>
      <c r="W117" s="12">
        <f t="shared" si="392"/>
        <v>0</v>
      </c>
      <c r="X117" s="12">
        <f t="shared" si="392"/>
        <v>0</v>
      </c>
      <c r="Y117" s="12">
        <f t="shared" si="392"/>
        <v>0</v>
      </c>
      <c r="Z117" s="12">
        <f t="shared" si="392"/>
        <v>0</v>
      </c>
      <c r="AA117" s="12">
        <f t="shared" si="392"/>
        <v>0</v>
      </c>
      <c r="AB117" s="12">
        <f t="shared" si="392"/>
        <v>0</v>
      </c>
      <c r="AC117" s="12">
        <f t="shared" si="392"/>
        <v>0</v>
      </c>
      <c r="AD117" s="12">
        <f t="shared" si="392"/>
        <v>0</v>
      </c>
      <c r="AE117" s="12">
        <f t="shared" si="392"/>
        <v>0</v>
      </c>
      <c r="AF117" s="12">
        <f t="shared" si="392"/>
        <v>0</v>
      </c>
      <c r="AG117" s="12">
        <f t="shared" si="392"/>
        <v>0</v>
      </c>
      <c r="AH117" s="106">
        <f t="shared" ref="AH117:AS117" si="393">SUM(AH110:AH116)</f>
        <v>0</v>
      </c>
      <c r="AI117" s="107">
        <f t="shared" si="393"/>
        <v>0</v>
      </c>
      <c r="AJ117" s="107">
        <f t="shared" si="393"/>
        <v>0</v>
      </c>
      <c r="AK117" s="107">
        <f t="shared" si="393"/>
        <v>0</v>
      </c>
      <c r="AL117" s="107">
        <f t="shared" si="393"/>
        <v>0</v>
      </c>
      <c r="AM117" s="107">
        <f t="shared" si="393"/>
        <v>0</v>
      </c>
      <c r="AN117" s="107">
        <f t="shared" si="393"/>
        <v>0</v>
      </c>
      <c r="AO117" s="107">
        <f t="shared" si="393"/>
        <v>0</v>
      </c>
      <c r="AP117" s="107">
        <f t="shared" si="393"/>
        <v>0</v>
      </c>
      <c r="AQ117" s="107">
        <f t="shared" si="393"/>
        <v>0</v>
      </c>
      <c r="AR117" s="107">
        <f t="shared" si="393"/>
        <v>0</v>
      </c>
      <c r="AS117" s="123">
        <f t="shared" si="393"/>
        <v>0</v>
      </c>
      <c r="AT117" s="136">
        <f t="shared" ref="AT117:BE117" si="394">SUM(AT110:AT116)</f>
        <v>14230.080000000002</v>
      </c>
      <c r="AU117" s="137">
        <f t="shared" si="394"/>
        <v>14230.080000000002</v>
      </c>
      <c r="AV117" s="137">
        <f t="shared" si="394"/>
        <v>14230.080000000002</v>
      </c>
      <c r="AW117" s="137">
        <f t="shared" si="394"/>
        <v>14230.080000000002</v>
      </c>
      <c r="AX117" s="137">
        <f t="shared" si="394"/>
        <v>14230.080000000002</v>
      </c>
      <c r="AY117" s="137">
        <f t="shared" si="394"/>
        <v>14230.080000000002</v>
      </c>
      <c r="AZ117" s="137">
        <f t="shared" si="394"/>
        <v>14230.080000000002</v>
      </c>
      <c r="BA117" s="137">
        <f t="shared" si="394"/>
        <v>14230.080000000002</v>
      </c>
      <c r="BB117" s="137">
        <f t="shared" si="394"/>
        <v>14230.080000000002</v>
      </c>
      <c r="BC117" s="137">
        <f t="shared" si="394"/>
        <v>14230.080000000002</v>
      </c>
      <c r="BD117" s="137">
        <f t="shared" si="394"/>
        <v>14230.080000000002</v>
      </c>
      <c r="BE117" s="153">
        <f t="shared" si="394"/>
        <v>14230.080000000002</v>
      </c>
      <c r="BF117" s="167">
        <f t="shared" ref="BF117:BQ117" si="395">SUM(BF110:BF116)</f>
        <v>37791.360000000001</v>
      </c>
      <c r="BG117" s="168">
        <f t="shared" si="395"/>
        <v>37791.360000000001</v>
      </c>
      <c r="BH117" s="168">
        <f t="shared" si="395"/>
        <v>37791.360000000001</v>
      </c>
      <c r="BI117" s="168">
        <f t="shared" si="395"/>
        <v>37791.360000000001</v>
      </c>
      <c r="BJ117" s="168">
        <f t="shared" si="395"/>
        <v>37791.360000000001</v>
      </c>
      <c r="BK117" s="168">
        <f t="shared" si="395"/>
        <v>37791.360000000001</v>
      </c>
      <c r="BL117" s="168">
        <f t="shared" si="395"/>
        <v>37791.360000000001</v>
      </c>
      <c r="BM117" s="168">
        <f t="shared" si="395"/>
        <v>37791.360000000001</v>
      </c>
      <c r="BN117" s="168">
        <f t="shared" si="395"/>
        <v>37791.360000000001</v>
      </c>
      <c r="BO117" s="168">
        <f t="shared" si="395"/>
        <v>37791.360000000001</v>
      </c>
      <c r="BP117" s="168">
        <f t="shared" si="395"/>
        <v>37791.360000000001</v>
      </c>
      <c r="BQ117" s="181">
        <f t="shared" si="395"/>
        <v>37791.360000000001</v>
      </c>
      <c r="BR117" s="10">
        <f t="shared" ref="BR117:CC117" si="396">SUM(BR110:BR116)</f>
        <v>52021.440000000002</v>
      </c>
      <c r="BS117" s="9">
        <f t="shared" si="396"/>
        <v>52021.440000000002</v>
      </c>
      <c r="BT117" s="9">
        <f t="shared" si="396"/>
        <v>52021.440000000002</v>
      </c>
      <c r="BU117" s="9">
        <f t="shared" si="396"/>
        <v>52021.440000000002</v>
      </c>
      <c r="BV117" s="9">
        <f t="shared" si="396"/>
        <v>52021.440000000002</v>
      </c>
      <c r="BW117" s="9">
        <f t="shared" si="396"/>
        <v>52021.440000000002</v>
      </c>
      <c r="BX117" s="9">
        <f t="shared" si="396"/>
        <v>52021.440000000002</v>
      </c>
      <c r="BY117" s="9">
        <f t="shared" si="396"/>
        <v>52021.440000000002</v>
      </c>
      <c r="BZ117" s="9">
        <f t="shared" si="396"/>
        <v>52021.440000000002</v>
      </c>
      <c r="CA117" s="9">
        <f t="shared" si="396"/>
        <v>52021.440000000002</v>
      </c>
      <c r="CB117" s="9">
        <f t="shared" si="396"/>
        <v>52021.440000000002</v>
      </c>
      <c r="CC117" s="182">
        <f t="shared" si="396"/>
        <v>52021.440000000002</v>
      </c>
      <c r="CE117" s="8">
        <f t="shared" si="349"/>
        <v>0</v>
      </c>
      <c r="CF117" s="11">
        <f t="shared" si="350"/>
        <v>0</v>
      </c>
      <c r="CG117" s="123">
        <f t="shared" si="351"/>
        <v>0</v>
      </c>
      <c r="CH117" s="153">
        <f t="shared" si="352"/>
        <v>170760.96000000002</v>
      </c>
      <c r="CI117" s="181">
        <f t="shared" si="353"/>
        <v>453496.31999999989</v>
      </c>
      <c r="CJ117" s="182">
        <f t="shared" si="354"/>
        <v>624257.28000000003</v>
      </c>
    </row>
    <row r="118" spans="1:88" s="4" customFormat="1">
      <c r="A118" s="17"/>
      <c r="B118" s="37" t="s">
        <v>61</v>
      </c>
      <c r="C118" s="212"/>
      <c r="D118" s="25"/>
      <c r="E118" s="18"/>
      <c r="F118" s="18"/>
      <c r="G118" s="18"/>
      <c r="H118" s="18"/>
      <c r="I118" s="18"/>
      <c r="J118" s="33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6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99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28"/>
      <c r="AU118" s="129"/>
      <c r="AV118" s="129"/>
      <c r="AW118" s="129"/>
      <c r="AX118" s="129"/>
      <c r="AY118" s="129"/>
      <c r="AZ118" s="129"/>
      <c r="BA118" s="129"/>
      <c r="BB118" s="129"/>
      <c r="BC118" s="129"/>
      <c r="BD118" s="129"/>
      <c r="BE118" s="129"/>
      <c r="BF118" s="159"/>
      <c r="BG118" s="160"/>
      <c r="BH118" s="160"/>
      <c r="BI118" s="160"/>
      <c r="BJ118" s="160"/>
      <c r="BK118" s="160"/>
      <c r="BL118" s="160"/>
      <c r="BM118" s="160"/>
      <c r="BN118" s="160"/>
      <c r="BO118" s="160"/>
      <c r="BP118" s="160"/>
      <c r="BQ118" s="160"/>
      <c r="BR118" s="33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E118" s="31"/>
      <c r="CF118" s="34"/>
      <c r="CG118" s="101"/>
      <c r="CH118" s="130"/>
      <c r="CI118" s="161"/>
      <c r="CJ118" s="31"/>
    </row>
    <row r="119" spans="1:88" s="4" customFormat="1">
      <c r="A119" s="17"/>
      <c r="B119" s="30" t="str">
        <f t="shared" ref="B119:B125" si="397">B55</f>
        <v>Additional Position</v>
      </c>
      <c r="C119" s="212" t="s">
        <v>2</v>
      </c>
      <c r="D119" s="211">
        <v>5000</v>
      </c>
      <c r="E119" s="29">
        <f t="shared" ref="E119:I125" si="398">(1+E$69)*D119</f>
        <v>5400</v>
      </c>
      <c r="F119" s="29">
        <f t="shared" si="398"/>
        <v>5832</v>
      </c>
      <c r="G119" s="29">
        <f t="shared" si="398"/>
        <v>6298.56</v>
      </c>
      <c r="H119" s="29">
        <f t="shared" si="398"/>
        <v>6802.4448000000011</v>
      </c>
      <c r="I119" s="29">
        <f>(1+I$69)*H119</f>
        <v>7346.6403840000021</v>
      </c>
      <c r="J119" s="21">
        <f t="shared" ref="J119:U119" si="399">$D119*J55</f>
        <v>0</v>
      </c>
      <c r="K119" s="20">
        <f t="shared" si="399"/>
        <v>0</v>
      </c>
      <c r="L119" s="20">
        <f t="shared" si="399"/>
        <v>0</v>
      </c>
      <c r="M119" s="20">
        <f t="shared" si="399"/>
        <v>0</v>
      </c>
      <c r="N119" s="20">
        <f t="shared" si="399"/>
        <v>0</v>
      </c>
      <c r="O119" s="20">
        <f t="shared" si="399"/>
        <v>0</v>
      </c>
      <c r="P119" s="20">
        <f t="shared" si="399"/>
        <v>0</v>
      </c>
      <c r="Q119" s="20">
        <f t="shared" si="399"/>
        <v>0</v>
      </c>
      <c r="R119" s="20">
        <f t="shared" si="399"/>
        <v>0</v>
      </c>
      <c r="S119" s="20">
        <f t="shared" si="399"/>
        <v>0</v>
      </c>
      <c r="T119" s="20">
        <f t="shared" si="399"/>
        <v>0</v>
      </c>
      <c r="U119" s="20">
        <f t="shared" si="399"/>
        <v>0</v>
      </c>
      <c r="V119" s="24">
        <f t="shared" ref="V119:AG119" si="400">$E119*V55</f>
        <v>0</v>
      </c>
      <c r="W119" s="23">
        <f t="shared" si="400"/>
        <v>0</v>
      </c>
      <c r="X119" s="23">
        <f t="shared" si="400"/>
        <v>0</v>
      </c>
      <c r="Y119" s="23">
        <f t="shared" si="400"/>
        <v>0</v>
      </c>
      <c r="Z119" s="23">
        <f t="shared" si="400"/>
        <v>0</v>
      </c>
      <c r="AA119" s="23">
        <f t="shared" si="400"/>
        <v>0</v>
      </c>
      <c r="AB119" s="23">
        <f t="shared" si="400"/>
        <v>0</v>
      </c>
      <c r="AC119" s="23">
        <f t="shared" si="400"/>
        <v>0</v>
      </c>
      <c r="AD119" s="23">
        <f t="shared" si="400"/>
        <v>0</v>
      </c>
      <c r="AE119" s="23">
        <f t="shared" si="400"/>
        <v>0</v>
      </c>
      <c r="AF119" s="23">
        <f t="shared" si="400"/>
        <v>0</v>
      </c>
      <c r="AG119" s="23">
        <f t="shared" si="400"/>
        <v>0</v>
      </c>
      <c r="AH119" s="112">
        <f t="shared" ref="AH119:AS119" si="401">$F119*AH55</f>
        <v>5832</v>
      </c>
      <c r="AI119" s="113">
        <f t="shared" si="401"/>
        <v>11664</v>
      </c>
      <c r="AJ119" s="113">
        <f t="shared" si="401"/>
        <v>17496</v>
      </c>
      <c r="AK119" s="113">
        <f t="shared" si="401"/>
        <v>23328</v>
      </c>
      <c r="AL119" s="113">
        <f t="shared" si="401"/>
        <v>29160</v>
      </c>
      <c r="AM119" s="113">
        <f t="shared" si="401"/>
        <v>34992</v>
      </c>
      <c r="AN119" s="113">
        <f t="shared" si="401"/>
        <v>40824</v>
      </c>
      <c r="AO119" s="113">
        <f t="shared" si="401"/>
        <v>40824</v>
      </c>
      <c r="AP119" s="113">
        <f t="shared" si="401"/>
        <v>40824</v>
      </c>
      <c r="AQ119" s="113">
        <f t="shared" si="401"/>
        <v>40824</v>
      </c>
      <c r="AR119" s="113">
        <f t="shared" si="401"/>
        <v>40824</v>
      </c>
      <c r="AS119" s="113">
        <f t="shared" si="401"/>
        <v>40824</v>
      </c>
      <c r="AT119" s="142">
        <f t="shared" ref="AT119:BE119" si="402">$F119*AT55</f>
        <v>0</v>
      </c>
      <c r="AU119" s="143">
        <f t="shared" si="402"/>
        <v>0</v>
      </c>
      <c r="AV119" s="143">
        <f t="shared" si="402"/>
        <v>0</v>
      </c>
      <c r="AW119" s="143">
        <f t="shared" si="402"/>
        <v>0</v>
      </c>
      <c r="AX119" s="143">
        <f t="shared" si="402"/>
        <v>0</v>
      </c>
      <c r="AY119" s="143">
        <f t="shared" si="402"/>
        <v>0</v>
      </c>
      <c r="AZ119" s="143">
        <f t="shared" si="402"/>
        <v>0</v>
      </c>
      <c r="BA119" s="143">
        <f t="shared" si="402"/>
        <v>0</v>
      </c>
      <c r="BB119" s="143">
        <f t="shared" si="402"/>
        <v>0</v>
      </c>
      <c r="BC119" s="143">
        <f t="shared" si="402"/>
        <v>0</v>
      </c>
      <c r="BD119" s="143">
        <f t="shared" si="402"/>
        <v>0</v>
      </c>
      <c r="BE119" s="143">
        <f t="shared" si="402"/>
        <v>0</v>
      </c>
      <c r="BF119" s="173">
        <f t="shared" ref="BF119:BQ119" si="403">$F119*BF55</f>
        <v>5832</v>
      </c>
      <c r="BG119" s="174">
        <f t="shared" si="403"/>
        <v>5832</v>
      </c>
      <c r="BH119" s="174">
        <f t="shared" si="403"/>
        <v>5832</v>
      </c>
      <c r="BI119" s="174">
        <f t="shared" si="403"/>
        <v>5832</v>
      </c>
      <c r="BJ119" s="174">
        <f t="shared" si="403"/>
        <v>5832</v>
      </c>
      <c r="BK119" s="174">
        <f t="shared" si="403"/>
        <v>5832</v>
      </c>
      <c r="BL119" s="174">
        <f t="shared" si="403"/>
        <v>5832</v>
      </c>
      <c r="BM119" s="174">
        <f t="shared" si="403"/>
        <v>5832</v>
      </c>
      <c r="BN119" s="174">
        <f t="shared" si="403"/>
        <v>5832</v>
      </c>
      <c r="BO119" s="174">
        <f t="shared" si="403"/>
        <v>5832</v>
      </c>
      <c r="BP119" s="174">
        <f t="shared" si="403"/>
        <v>5832</v>
      </c>
      <c r="BQ119" s="174">
        <f t="shared" si="403"/>
        <v>5832</v>
      </c>
      <c r="BR119" s="21">
        <f t="shared" ref="BR119:CC119" si="404">$F119*BR55</f>
        <v>0</v>
      </c>
      <c r="BS119" s="20">
        <f t="shared" si="404"/>
        <v>0</v>
      </c>
      <c r="BT119" s="20">
        <f t="shared" si="404"/>
        <v>0</v>
      </c>
      <c r="BU119" s="20">
        <f t="shared" si="404"/>
        <v>0</v>
      </c>
      <c r="BV119" s="20">
        <f t="shared" si="404"/>
        <v>0</v>
      </c>
      <c r="BW119" s="20">
        <f t="shared" si="404"/>
        <v>0</v>
      </c>
      <c r="BX119" s="20">
        <f t="shared" si="404"/>
        <v>0</v>
      </c>
      <c r="BY119" s="20">
        <f t="shared" si="404"/>
        <v>0</v>
      </c>
      <c r="BZ119" s="20">
        <f t="shared" si="404"/>
        <v>0</v>
      </c>
      <c r="CA119" s="20">
        <f t="shared" si="404"/>
        <v>0</v>
      </c>
      <c r="CB119" s="20">
        <f t="shared" si="404"/>
        <v>0</v>
      </c>
      <c r="CC119" s="20">
        <f t="shared" si="404"/>
        <v>0</v>
      </c>
      <c r="CE119" s="19">
        <f t="shared" ref="CE119:CE126" si="405">SUM(J119:U119)</f>
        <v>0</v>
      </c>
      <c r="CF119" s="22">
        <f t="shared" ref="CF119:CF126" si="406">SUM(V119:AG119)</f>
        <v>0</v>
      </c>
      <c r="CG119" s="103">
        <f t="shared" ref="CG119:CG126" si="407">SUM(AH119:AS119)</f>
        <v>367416</v>
      </c>
      <c r="CH119" s="133">
        <f t="shared" ref="CH119:CH126" si="408">SUM(AT119:BE119)</f>
        <v>0</v>
      </c>
      <c r="CI119" s="164">
        <f t="shared" ref="CI119:CI126" si="409">SUM(BF119:BQ119)</f>
        <v>69984</v>
      </c>
      <c r="CJ119" s="19">
        <f t="shared" ref="CJ119:CJ126" si="410">SUM(BR119:CC119)</f>
        <v>0</v>
      </c>
    </row>
    <row r="120" spans="1:88" s="4" customFormat="1">
      <c r="A120" s="17"/>
      <c r="B120" s="30" t="str">
        <f t="shared" si="397"/>
        <v>Additional Position</v>
      </c>
      <c r="C120" s="212" t="s">
        <v>2</v>
      </c>
      <c r="D120" s="211">
        <v>0</v>
      </c>
      <c r="E120" s="29">
        <f t="shared" si="398"/>
        <v>0</v>
      </c>
      <c r="F120" s="29">
        <f t="shared" si="398"/>
        <v>0</v>
      </c>
      <c r="G120" s="29">
        <f t="shared" si="398"/>
        <v>0</v>
      </c>
      <c r="H120" s="29">
        <f t="shared" si="398"/>
        <v>0</v>
      </c>
      <c r="I120" s="29">
        <f t="shared" si="398"/>
        <v>0</v>
      </c>
      <c r="J120" s="21">
        <f t="shared" ref="J120:U120" si="411">$D120*J56</f>
        <v>0</v>
      </c>
      <c r="K120" s="20">
        <f t="shared" si="411"/>
        <v>0</v>
      </c>
      <c r="L120" s="20">
        <f t="shared" si="411"/>
        <v>0</v>
      </c>
      <c r="M120" s="20">
        <f t="shared" si="411"/>
        <v>0</v>
      </c>
      <c r="N120" s="20">
        <f t="shared" si="411"/>
        <v>0</v>
      </c>
      <c r="O120" s="20">
        <f t="shared" si="411"/>
        <v>0</v>
      </c>
      <c r="P120" s="20">
        <f t="shared" si="411"/>
        <v>0</v>
      </c>
      <c r="Q120" s="20">
        <f t="shared" si="411"/>
        <v>0</v>
      </c>
      <c r="R120" s="20">
        <f t="shared" si="411"/>
        <v>0</v>
      </c>
      <c r="S120" s="20">
        <f t="shared" si="411"/>
        <v>0</v>
      </c>
      <c r="T120" s="20">
        <f t="shared" si="411"/>
        <v>0</v>
      </c>
      <c r="U120" s="20">
        <f t="shared" si="411"/>
        <v>0</v>
      </c>
      <c r="V120" s="24">
        <f t="shared" ref="V120:AG120" si="412">$E120*V56</f>
        <v>0</v>
      </c>
      <c r="W120" s="23">
        <f t="shared" si="412"/>
        <v>0</v>
      </c>
      <c r="X120" s="23">
        <f t="shared" si="412"/>
        <v>0</v>
      </c>
      <c r="Y120" s="23">
        <f t="shared" si="412"/>
        <v>0</v>
      </c>
      <c r="Z120" s="23">
        <f t="shared" si="412"/>
        <v>0</v>
      </c>
      <c r="AA120" s="23">
        <f t="shared" si="412"/>
        <v>0</v>
      </c>
      <c r="AB120" s="23">
        <f t="shared" si="412"/>
        <v>0</v>
      </c>
      <c r="AC120" s="23">
        <f t="shared" si="412"/>
        <v>0</v>
      </c>
      <c r="AD120" s="23">
        <f t="shared" si="412"/>
        <v>0</v>
      </c>
      <c r="AE120" s="23">
        <f t="shared" si="412"/>
        <v>0</v>
      </c>
      <c r="AF120" s="23">
        <f t="shared" si="412"/>
        <v>0</v>
      </c>
      <c r="AG120" s="23">
        <f t="shared" si="412"/>
        <v>0</v>
      </c>
      <c r="AH120" s="112">
        <f t="shared" ref="AH120:AS120" si="413">$F120*AH56</f>
        <v>0</v>
      </c>
      <c r="AI120" s="113">
        <f t="shared" si="413"/>
        <v>0</v>
      </c>
      <c r="AJ120" s="113">
        <f t="shared" si="413"/>
        <v>0</v>
      </c>
      <c r="AK120" s="113">
        <f t="shared" si="413"/>
        <v>0</v>
      </c>
      <c r="AL120" s="113">
        <f t="shared" si="413"/>
        <v>0</v>
      </c>
      <c r="AM120" s="113">
        <f t="shared" si="413"/>
        <v>0</v>
      </c>
      <c r="AN120" s="113">
        <f t="shared" si="413"/>
        <v>0</v>
      </c>
      <c r="AO120" s="113">
        <f t="shared" si="413"/>
        <v>0</v>
      </c>
      <c r="AP120" s="113">
        <f t="shared" si="413"/>
        <v>0</v>
      </c>
      <c r="AQ120" s="113">
        <f t="shared" si="413"/>
        <v>0</v>
      </c>
      <c r="AR120" s="113">
        <f t="shared" si="413"/>
        <v>0</v>
      </c>
      <c r="AS120" s="113">
        <f t="shared" si="413"/>
        <v>0</v>
      </c>
      <c r="AT120" s="142">
        <f t="shared" ref="AT120:BE120" si="414">$F120*AT56</f>
        <v>0</v>
      </c>
      <c r="AU120" s="143">
        <f t="shared" si="414"/>
        <v>0</v>
      </c>
      <c r="AV120" s="143">
        <f t="shared" si="414"/>
        <v>0</v>
      </c>
      <c r="AW120" s="143">
        <f t="shared" si="414"/>
        <v>0</v>
      </c>
      <c r="AX120" s="143">
        <f t="shared" si="414"/>
        <v>0</v>
      </c>
      <c r="AY120" s="143">
        <f t="shared" si="414"/>
        <v>0</v>
      </c>
      <c r="AZ120" s="143">
        <f t="shared" si="414"/>
        <v>0</v>
      </c>
      <c r="BA120" s="143">
        <f t="shared" si="414"/>
        <v>0</v>
      </c>
      <c r="BB120" s="143">
        <f t="shared" si="414"/>
        <v>0</v>
      </c>
      <c r="BC120" s="143">
        <f t="shared" si="414"/>
        <v>0</v>
      </c>
      <c r="BD120" s="143">
        <f t="shared" si="414"/>
        <v>0</v>
      </c>
      <c r="BE120" s="143">
        <f t="shared" si="414"/>
        <v>0</v>
      </c>
      <c r="BF120" s="173">
        <f t="shared" ref="BF120:BQ120" si="415">$F120*BF56</f>
        <v>0</v>
      </c>
      <c r="BG120" s="174">
        <f t="shared" si="415"/>
        <v>0</v>
      </c>
      <c r="BH120" s="174">
        <f t="shared" si="415"/>
        <v>0</v>
      </c>
      <c r="BI120" s="174">
        <f t="shared" si="415"/>
        <v>0</v>
      </c>
      <c r="BJ120" s="174">
        <f t="shared" si="415"/>
        <v>0</v>
      </c>
      <c r="BK120" s="174">
        <f t="shared" si="415"/>
        <v>0</v>
      </c>
      <c r="BL120" s="174">
        <f t="shared" si="415"/>
        <v>0</v>
      </c>
      <c r="BM120" s="174">
        <f t="shared" si="415"/>
        <v>0</v>
      </c>
      <c r="BN120" s="174">
        <f t="shared" si="415"/>
        <v>0</v>
      </c>
      <c r="BO120" s="174">
        <f t="shared" si="415"/>
        <v>0</v>
      </c>
      <c r="BP120" s="174">
        <f t="shared" si="415"/>
        <v>0</v>
      </c>
      <c r="BQ120" s="174">
        <f t="shared" si="415"/>
        <v>0</v>
      </c>
      <c r="BR120" s="21">
        <f t="shared" ref="BR120:CC120" si="416">$F120*BR56</f>
        <v>0</v>
      </c>
      <c r="BS120" s="20">
        <f t="shared" si="416"/>
        <v>0</v>
      </c>
      <c r="BT120" s="20">
        <f t="shared" si="416"/>
        <v>0</v>
      </c>
      <c r="BU120" s="20">
        <f t="shared" si="416"/>
        <v>0</v>
      </c>
      <c r="BV120" s="20">
        <f t="shared" si="416"/>
        <v>0</v>
      </c>
      <c r="BW120" s="20">
        <f t="shared" si="416"/>
        <v>0</v>
      </c>
      <c r="BX120" s="20">
        <f t="shared" si="416"/>
        <v>0</v>
      </c>
      <c r="BY120" s="20">
        <f t="shared" si="416"/>
        <v>0</v>
      </c>
      <c r="BZ120" s="20">
        <f t="shared" si="416"/>
        <v>0</v>
      </c>
      <c r="CA120" s="20">
        <f t="shared" si="416"/>
        <v>0</v>
      </c>
      <c r="CB120" s="20">
        <f t="shared" si="416"/>
        <v>0</v>
      </c>
      <c r="CC120" s="20">
        <f t="shared" si="416"/>
        <v>0</v>
      </c>
      <c r="CE120" s="19">
        <f t="shared" si="405"/>
        <v>0</v>
      </c>
      <c r="CF120" s="22">
        <f t="shared" si="406"/>
        <v>0</v>
      </c>
      <c r="CG120" s="103">
        <f t="shared" si="407"/>
        <v>0</v>
      </c>
      <c r="CH120" s="133">
        <f t="shared" si="408"/>
        <v>0</v>
      </c>
      <c r="CI120" s="164">
        <f t="shared" si="409"/>
        <v>0</v>
      </c>
      <c r="CJ120" s="19">
        <f t="shared" si="410"/>
        <v>0</v>
      </c>
    </row>
    <row r="121" spans="1:88" s="4" customFormat="1">
      <c r="A121" s="17"/>
      <c r="B121" s="30" t="str">
        <f t="shared" si="397"/>
        <v>Additional Position</v>
      </c>
      <c r="C121" s="212" t="s">
        <v>2</v>
      </c>
      <c r="D121" s="211">
        <v>0</v>
      </c>
      <c r="E121" s="29">
        <f t="shared" si="398"/>
        <v>0</v>
      </c>
      <c r="F121" s="29">
        <f t="shared" si="398"/>
        <v>0</v>
      </c>
      <c r="G121" s="29">
        <f t="shared" si="398"/>
        <v>0</v>
      </c>
      <c r="H121" s="29">
        <f t="shared" si="398"/>
        <v>0</v>
      </c>
      <c r="I121" s="29">
        <f t="shared" si="398"/>
        <v>0</v>
      </c>
      <c r="J121" s="21">
        <f t="shared" ref="J121:U121" si="417">$D121*J57</f>
        <v>0</v>
      </c>
      <c r="K121" s="20">
        <f t="shared" si="417"/>
        <v>0</v>
      </c>
      <c r="L121" s="20">
        <f t="shared" si="417"/>
        <v>0</v>
      </c>
      <c r="M121" s="20">
        <f t="shared" si="417"/>
        <v>0</v>
      </c>
      <c r="N121" s="20">
        <f t="shared" si="417"/>
        <v>0</v>
      </c>
      <c r="O121" s="20">
        <f t="shared" si="417"/>
        <v>0</v>
      </c>
      <c r="P121" s="20">
        <f t="shared" si="417"/>
        <v>0</v>
      </c>
      <c r="Q121" s="20">
        <f t="shared" si="417"/>
        <v>0</v>
      </c>
      <c r="R121" s="20">
        <f t="shared" si="417"/>
        <v>0</v>
      </c>
      <c r="S121" s="20">
        <f t="shared" si="417"/>
        <v>0</v>
      </c>
      <c r="T121" s="20">
        <f t="shared" si="417"/>
        <v>0</v>
      </c>
      <c r="U121" s="20">
        <f t="shared" si="417"/>
        <v>0</v>
      </c>
      <c r="V121" s="24">
        <f t="shared" ref="V121:AG121" si="418">$E121*V57</f>
        <v>0</v>
      </c>
      <c r="W121" s="23">
        <f t="shared" si="418"/>
        <v>0</v>
      </c>
      <c r="X121" s="23">
        <f t="shared" si="418"/>
        <v>0</v>
      </c>
      <c r="Y121" s="23">
        <f t="shared" si="418"/>
        <v>0</v>
      </c>
      <c r="Z121" s="23">
        <f t="shared" si="418"/>
        <v>0</v>
      </c>
      <c r="AA121" s="23">
        <f t="shared" si="418"/>
        <v>0</v>
      </c>
      <c r="AB121" s="23">
        <f t="shared" si="418"/>
        <v>0</v>
      </c>
      <c r="AC121" s="23">
        <f t="shared" si="418"/>
        <v>0</v>
      </c>
      <c r="AD121" s="23">
        <f t="shared" si="418"/>
        <v>0</v>
      </c>
      <c r="AE121" s="23">
        <f t="shared" si="418"/>
        <v>0</v>
      </c>
      <c r="AF121" s="23">
        <f t="shared" si="418"/>
        <v>0</v>
      </c>
      <c r="AG121" s="23">
        <f t="shared" si="418"/>
        <v>0</v>
      </c>
      <c r="AH121" s="112">
        <f t="shared" ref="AH121:AS121" si="419">$F121*AH57</f>
        <v>0</v>
      </c>
      <c r="AI121" s="113">
        <f t="shared" si="419"/>
        <v>0</v>
      </c>
      <c r="AJ121" s="113">
        <f t="shared" si="419"/>
        <v>0</v>
      </c>
      <c r="AK121" s="113">
        <f t="shared" si="419"/>
        <v>0</v>
      </c>
      <c r="AL121" s="113">
        <f t="shared" si="419"/>
        <v>0</v>
      </c>
      <c r="AM121" s="113">
        <f t="shared" si="419"/>
        <v>0</v>
      </c>
      <c r="AN121" s="113">
        <f t="shared" si="419"/>
        <v>0</v>
      </c>
      <c r="AO121" s="113">
        <f t="shared" si="419"/>
        <v>0</v>
      </c>
      <c r="AP121" s="113">
        <f t="shared" si="419"/>
        <v>0</v>
      </c>
      <c r="AQ121" s="113">
        <f t="shared" si="419"/>
        <v>0</v>
      </c>
      <c r="AR121" s="113">
        <f t="shared" si="419"/>
        <v>0</v>
      </c>
      <c r="AS121" s="113">
        <f t="shared" si="419"/>
        <v>0</v>
      </c>
      <c r="AT121" s="142">
        <f t="shared" ref="AT121:BE121" si="420">$F121*AT57</f>
        <v>0</v>
      </c>
      <c r="AU121" s="143">
        <f t="shared" si="420"/>
        <v>0</v>
      </c>
      <c r="AV121" s="143">
        <f t="shared" si="420"/>
        <v>0</v>
      </c>
      <c r="AW121" s="143">
        <f t="shared" si="420"/>
        <v>0</v>
      </c>
      <c r="AX121" s="143">
        <f t="shared" si="420"/>
        <v>0</v>
      </c>
      <c r="AY121" s="143">
        <f t="shared" si="420"/>
        <v>0</v>
      </c>
      <c r="AZ121" s="143">
        <f t="shared" si="420"/>
        <v>0</v>
      </c>
      <c r="BA121" s="143">
        <f t="shared" si="420"/>
        <v>0</v>
      </c>
      <c r="BB121" s="143">
        <f t="shared" si="420"/>
        <v>0</v>
      </c>
      <c r="BC121" s="143">
        <f t="shared" si="420"/>
        <v>0</v>
      </c>
      <c r="BD121" s="143">
        <f t="shared" si="420"/>
        <v>0</v>
      </c>
      <c r="BE121" s="143">
        <f t="shared" si="420"/>
        <v>0</v>
      </c>
      <c r="BF121" s="173">
        <f t="shared" ref="BF121:BQ121" si="421">$F121*BF57</f>
        <v>0</v>
      </c>
      <c r="BG121" s="174">
        <f t="shared" si="421"/>
        <v>0</v>
      </c>
      <c r="BH121" s="174">
        <f t="shared" si="421"/>
        <v>0</v>
      </c>
      <c r="BI121" s="174">
        <f t="shared" si="421"/>
        <v>0</v>
      </c>
      <c r="BJ121" s="174">
        <f t="shared" si="421"/>
        <v>0</v>
      </c>
      <c r="BK121" s="174">
        <f t="shared" si="421"/>
        <v>0</v>
      </c>
      <c r="BL121" s="174">
        <f t="shared" si="421"/>
        <v>0</v>
      </c>
      <c r="BM121" s="174">
        <f t="shared" si="421"/>
        <v>0</v>
      </c>
      <c r="BN121" s="174">
        <f t="shared" si="421"/>
        <v>0</v>
      </c>
      <c r="BO121" s="174">
        <f t="shared" si="421"/>
        <v>0</v>
      </c>
      <c r="BP121" s="174">
        <f t="shared" si="421"/>
        <v>0</v>
      </c>
      <c r="BQ121" s="174">
        <f t="shared" si="421"/>
        <v>0</v>
      </c>
      <c r="BR121" s="21">
        <f t="shared" ref="BR121:CC121" si="422">$F121*BR57</f>
        <v>0</v>
      </c>
      <c r="BS121" s="20">
        <f t="shared" si="422"/>
        <v>0</v>
      </c>
      <c r="BT121" s="20">
        <f t="shared" si="422"/>
        <v>0</v>
      </c>
      <c r="BU121" s="20">
        <f t="shared" si="422"/>
        <v>0</v>
      </c>
      <c r="BV121" s="20">
        <f t="shared" si="422"/>
        <v>0</v>
      </c>
      <c r="BW121" s="20">
        <f t="shared" si="422"/>
        <v>0</v>
      </c>
      <c r="BX121" s="20">
        <f t="shared" si="422"/>
        <v>0</v>
      </c>
      <c r="BY121" s="20">
        <f t="shared" si="422"/>
        <v>0</v>
      </c>
      <c r="BZ121" s="20">
        <f t="shared" si="422"/>
        <v>0</v>
      </c>
      <c r="CA121" s="20">
        <f t="shared" si="422"/>
        <v>0</v>
      </c>
      <c r="CB121" s="20">
        <f t="shared" si="422"/>
        <v>0</v>
      </c>
      <c r="CC121" s="20">
        <f t="shared" si="422"/>
        <v>0</v>
      </c>
      <c r="CE121" s="19">
        <f t="shared" si="405"/>
        <v>0</v>
      </c>
      <c r="CF121" s="22">
        <f t="shared" si="406"/>
        <v>0</v>
      </c>
      <c r="CG121" s="103">
        <f t="shared" si="407"/>
        <v>0</v>
      </c>
      <c r="CH121" s="133">
        <f t="shared" si="408"/>
        <v>0</v>
      </c>
      <c r="CI121" s="164">
        <f t="shared" si="409"/>
        <v>0</v>
      </c>
      <c r="CJ121" s="19">
        <f t="shared" si="410"/>
        <v>0</v>
      </c>
    </row>
    <row r="122" spans="1:88" s="4" customFormat="1">
      <c r="A122" s="17"/>
      <c r="B122" s="30" t="str">
        <f t="shared" si="397"/>
        <v>Additional Position</v>
      </c>
      <c r="C122" s="212" t="s">
        <v>2</v>
      </c>
      <c r="D122" s="211">
        <v>0</v>
      </c>
      <c r="E122" s="29">
        <f t="shared" si="398"/>
        <v>0</v>
      </c>
      <c r="F122" s="29">
        <f t="shared" si="398"/>
        <v>0</v>
      </c>
      <c r="G122" s="29">
        <f t="shared" si="398"/>
        <v>0</v>
      </c>
      <c r="H122" s="29">
        <f t="shared" si="398"/>
        <v>0</v>
      </c>
      <c r="I122" s="29">
        <f t="shared" si="398"/>
        <v>0</v>
      </c>
      <c r="J122" s="21">
        <f t="shared" ref="J122:U122" si="423">$D122*J58</f>
        <v>0</v>
      </c>
      <c r="K122" s="20">
        <f t="shared" si="423"/>
        <v>0</v>
      </c>
      <c r="L122" s="20">
        <f t="shared" si="423"/>
        <v>0</v>
      </c>
      <c r="M122" s="20">
        <f t="shared" si="423"/>
        <v>0</v>
      </c>
      <c r="N122" s="20">
        <f t="shared" si="423"/>
        <v>0</v>
      </c>
      <c r="O122" s="20">
        <f t="shared" si="423"/>
        <v>0</v>
      </c>
      <c r="P122" s="20">
        <f t="shared" si="423"/>
        <v>0</v>
      </c>
      <c r="Q122" s="20">
        <f t="shared" si="423"/>
        <v>0</v>
      </c>
      <c r="R122" s="20">
        <f t="shared" si="423"/>
        <v>0</v>
      </c>
      <c r="S122" s="20">
        <f t="shared" si="423"/>
        <v>0</v>
      </c>
      <c r="T122" s="20">
        <f t="shared" si="423"/>
        <v>0</v>
      </c>
      <c r="U122" s="20">
        <f t="shared" si="423"/>
        <v>0</v>
      </c>
      <c r="V122" s="24">
        <f t="shared" ref="V122:AG122" si="424">$E122*V58</f>
        <v>0</v>
      </c>
      <c r="W122" s="23">
        <f t="shared" si="424"/>
        <v>0</v>
      </c>
      <c r="X122" s="23">
        <f t="shared" si="424"/>
        <v>0</v>
      </c>
      <c r="Y122" s="23">
        <f t="shared" si="424"/>
        <v>0</v>
      </c>
      <c r="Z122" s="23">
        <f t="shared" si="424"/>
        <v>0</v>
      </c>
      <c r="AA122" s="23">
        <f t="shared" si="424"/>
        <v>0</v>
      </c>
      <c r="AB122" s="23">
        <f t="shared" si="424"/>
        <v>0</v>
      </c>
      <c r="AC122" s="23">
        <f t="shared" si="424"/>
        <v>0</v>
      </c>
      <c r="AD122" s="23">
        <f t="shared" si="424"/>
        <v>0</v>
      </c>
      <c r="AE122" s="23">
        <f t="shared" si="424"/>
        <v>0</v>
      </c>
      <c r="AF122" s="23">
        <f t="shared" si="424"/>
        <v>0</v>
      </c>
      <c r="AG122" s="23">
        <f t="shared" si="424"/>
        <v>0</v>
      </c>
      <c r="AH122" s="112">
        <f t="shared" ref="AH122:AS122" si="425">$F122*AH58</f>
        <v>0</v>
      </c>
      <c r="AI122" s="113">
        <f t="shared" si="425"/>
        <v>0</v>
      </c>
      <c r="AJ122" s="113">
        <f t="shared" si="425"/>
        <v>0</v>
      </c>
      <c r="AK122" s="113">
        <f t="shared" si="425"/>
        <v>0</v>
      </c>
      <c r="AL122" s="113">
        <f t="shared" si="425"/>
        <v>0</v>
      </c>
      <c r="AM122" s="113">
        <f t="shared" si="425"/>
        <v>0</v>
      </c>
      <c r="AN122" s="113">
        <f t="shared" si="425"/>
        <v>0</v>
      </c>
      <c r="AO122" s="113">
        <f t="shared" si="425"/>
        <v>0</v>
      </c>
      <c r="AP122" s="113">
        <f t="shared" si="425"/>
        <v>0</v>
      </c>
      <c r="AQ122" s="113">
        <f t="shared" si="425"/>
        <v>0</v>
      </c>
      <c r="AR122" s="113">
        <f t="shared" si="425"/>
        <v>0</v>
      </c>
      <c r="AS122" s="113">
        <f t="shared" si="425"/>
        <v>0</v>
      </c>
      <c r="AT122" s="142">
        <f t="shared" ref="AT122:BE122" si="426">$F122*AT58</f>
        <v>0</v>
      </c>
      <c r="AU122" s="143">
        <f t="shared" si="426"/>
        <v>0</v>
      </c>
      <c r="AV122" s="143">
        <f t="shared" si="426"/>
        <v>0</v>
      </c>
      <c r="AW122" s="143">
        <f t="shared" si="426"/>
        <v>0</v>
      </c>
      <c r="AX122" s="143">
        <f t="shared" si="426"/>
        <v>0</v>
      </c>
      <c r="AY122" s="143">
        <f t="shared" si="426"/>
        <v>0</v>
      </c>
      <c r="AZ122" s="143">
        <f t="shared" si="426"/>
        <v>0</v>
      </c>
      <c r="BA122" s="143">
        <f t="shared" si="426"/>
        <v>0</v>
      </c>
      <c r="BB122" s="143">
        <f t="shared" si="426"/>
        <v>0</v>
      </c>
      <c r="BC122" s="143">
        <f t="shared" si="426"/>
        <v>0</v>
      </c>
      <c r="BD122" s="143">
        <f t="shared" si="426"/>
        <v>0</v>
      </c>
      <c r="BE122" s="143">
        <f t="shared" si="426"/>
        <v>0</v>
      </c>
      <c r="BF122" s="173">
        <f t="shared" ref="BF122:BQ122" si="427">$F122*BF58</f>
        <v>0</v>
      </c>
      <c r="BG122" s="174">
        <f t="shared" si="427"/>
        <v>0</v>
      </c>
      <c r="BH122" s="174">
        <f t="shared" si="427"/>
        <v>0</v>
      </c>
      <c r="BI122" s="174">
        <f t="shared" si="427"/>
        <v>0</v>
      </c>
      <c r="BJ122" s="174">
        <f t="shared" si="427"/>
        <v>0</v>
      </c>
      <c r="BK122" s="174">
        <f t="shared" si="427"/>
        <v>0</v>
      </c>
      <c r="BL122" s="174">
        <f t="shared" si="427"/>
        <v>0</v>
      </c>
      <c r="BM122" s="174">
        <f t="shared" si="427"/>
        <v>0</v>
      </c>
      <c r="BN122" s="174">
        <f t="shared" si="427"/>
        <v>0</v>
      </c>
      <c r="BO122" s="174">
        <f t="shared" si="427"/>
        <v>0</v>
      </c>
      <c r="BP122" s="174">
        <f t="shared" si="427"/>
        <v>0</v>
      </c>
      <c r="BQ122" s="174">
        <f t="shared" si="427"/>
        <v>0</v>
      </c>
      <c r="BR122" s="21">
        <f t="shared" ref="BR122:CC122" si="428">$F122*BR58</f>
        <v>0</v>
      </c>
      <c r="BS122" s="20">
        <f t="shared" si="428"/>
        <v>0</v>
      </c>
      <c r="BT122" s="20">
        <f t="shared" si="428"/>
        <v>0</v>
      </c>
      <c r="BU122" s="20">
        <f t="shared" si="428"/>
        <v>0</v>
      </c>
      <c r="BV122" s="20">
        <f t="shared" si="428"/>
        <v>0</v>
      </c>
      <c r="BW122" s="20">
        <f t="shared" si="428"/>
        <v>0</v>
      </c>
      <c r="BX122" s="20">
        <f t="shared" si="428"/>
        <v>0</v>
      </c>
      <c r="BY122" s="20">
        <f t="shared" si="428"/>
        <v>0</v>
      </c>
      <c r="BZ122" s="20">
        <f t="shared" si="428"/>
        <v>0</v>
      </c>
      <c r="CA122" s="20">
        <f t="shared" si="428"/>
        <v>0</v>
      </c>
      <c r="CB122" s="20">
        <f t="shared" si="428"/>
        <v>0</v>
      </c>
      <c r="CC122" s="20">
        <f t="shared" si="428"/>
        <v>0</v>
      </c>
      <c r="CE122" s="19">
        <f t="shared" si="405"/>
        <v>0</v>
      </c>
      <c r="CF122" s="22">
        <f t="shared" si="406"/>
        <v>0</v>
      </c>
      <c r="CG122" s="103">
        <f t="shared" si="407"/>
        <v>0</v>
      </c>
      <c r="CH122" s="133">
        <f t="shared" si="408"/>
        <v>0</v>
      </c>
      <c r="CI122" s="164">
        <f t="shared" si="409"/>
        <v>0</v>
      </c>
      <c r="CJ122" s="19">
        <f t="shared" si="410"/>
        <v>0</v>
      </c>
    </row>
    <row r="123" spans="1:88" s="4" customFormat="1">
      <c r="A123" s="17"/>
      <c r="B123" s="30" t="str">
        <f t="shared" si="397"/>
        <v>Additional Position</v>
      </c>
      <c r="C123" s="212" t="s">
        <v>2</v>
      </c>
      <c r="D123" s="211">
        <v>0</v>
      </c>
      <c r="E123" s="29">
        <f t="shared" si="398"/>
        <v>0</v>
      </c>
      <c r="F123" s="29">
        <f t="shared" si="398"/>
        <v>0</v>
      </c>
      <c r="G123" s="29">
        <f t="shared" si="398"/>
        <v>0</v>
      </c>
      <c r="H123" s="29">
        <f t="shared" si="398"/>
        <v>0</v>
      </c>
      <c r="I123" s="29">
        <f t="shared" si="398"/>
        <v>0</v>
      </c>
      <c r="J123" s="21">
        <f t="shared" ref="J123:U123" si="429">$D123*J59</f>
        <v>0</v>
      </c>
      <c r="K123" s="20">
        <f t="shared" si="429"/>
        <v>0</v>
      </c>
      <c r="L123" s="20">
        <f t="shared" si="429"/>
        <v>0</v>
      </c>
      <c r="M123" s="20">
        <f t="shared" si="429"/>
        <v>0</v>
      </c>
      <c r="N123" s="20">
        <f t="shared" si="429"/>
        <v>0</v>
      </c>
      <c r="O123" s="20">
        <f t="shared" si="429"/>
        <v>0</v>
      </c>
      <c r="P123" s="20">
        <f t="shared" si="429"/>
        <v>0</v>
      </c>
      <c r="Q123" s="20">
        <f t="shared" si="429"/>
        <v>0</v>
      </c>
      <c r="R123" s="20">
        <f t="shared" si="429"/>
        <v>0</v>
      </c>
      <c r="S123" s="20">
        <f t="shared" si="429"/>
        <v>0</v>
      </c>
      <c r="T123" s="20">
        <f t="shared" si="429"/>
        <v>0</v>
      </c>
      <c r="U123" s="20">
        <f t="shared" si="429"/>
        <v>0</v>
      </c>
      <c r="V123" s="24">
        <f t="shared" ref="V123:AG123" si="430">$E123*V59</f>
        <v>0</v>
      </c>
      <c r="W123" s="23">
        <f t="shared" si="430"/>
        <v>0</v>
      </c>
      <c r="X123" s="23">
        <f t="shared" si="430"/>
        <v>0</v>
      </c>
      <c r="Y123" s="23">
        <f t="shared" si="430"/>
        <v>0</v>
      </c>
      <c r="Z123" s="23">
        <f t="shared" si="430"/>
        <v>0</v>
      </c>
      <c r="AA123" s="23">
        <f t="shared" si="430"/>
        <v>0</v>
      </c>
      <c r="AB123" s="23">
        <f t="shared" si="430"/>
        <v>0</v>
      </c>
      <c r="AC123" s="23">
        <f t="shared" si="430"/>
        <v>0</v>
      </c>
      <c r="AD123" s="23">
        <f t="shared" si="430"/>
        <v>0</v>
      </c>
      <c r="AE123" s="23">
        <f t="shared" si="430"/>
        <v>0</v>
      </c>
      <c r="AF123" s="23">
        <f t="shared" si="430"/>
        <v>0</v>
      </c>
      <c r="AG123" s="23">
        <f t="shared" si="430"/>
        <v>0</v>
      </c>
      <c r="AH123" s="112">
        <f t="shared" ref="AH123:AS123" si="431">$F123*AH59</f>
        <v>0</v>
      </c>
      <c r="AI123" s="113">
        <f t="shared" si="431"/>
        <v>0</v>
      </c>
      <c r="AJ123" s="113">
        <f t="shared" si="431"/>
        <v>0</v>
      </c>
      <c r="AK123" s="113">
        <f t="shared" si="431"/>
        <v>0</v>
      </c>
      <c r="AL123" s="113">
        <f t="shared" si="431"/>
        <v>0</v>
      </c>
      <c r="AM123" s="113">
        <f t="shared" si="431"/>
        <v>0</v>
      </c>
      <c r="AN123" s="113">
        <f t="shared" si="431"/>
        <v>0</v>
      </c>
      <c r="AO123" s="113">
        <f t="shared" si="431"/>
        <v>0</v>
      </c>
      <c r="AP123" s="113">
        <f t="shared" si="431"/>
        <v>0</v>
      </c>
      <c r="AQ123" s="113">
        <f t="shared" si="431"/>
        <v>0</v>
      </c>
      <c r="AR123" s="113">
        <f t="shared" si="431"/>
        <v>0</v>
      </c>
      <c r="AS123" s="113">
        <f t="shared" si="431"/>
        <v>0</v>
      </c>
      <c r="AT123" s="142">
        <f t="shared" ref="AT123:BE123" si="432">$F123*AT59</f>
        <v>0</v>
      </c>
      <c r="AU123" s="143">
        <f t="shared" si="432"/>
        <v>0</v>
      </c>
      <c r="AV123" s="143">
        <f t="shared" si="432"/>
        <v>0</v>
      </c>
      <c r="AW123" s="143">
        <f t="shared" si="432"/>
        <v>0</v>
      </c>
      <c r="AX123" s="143">
        <f t="shared" si="432"/>
        <v>0</v>
      </c>
      <c r="AY123" s="143">
        <f t="shared" si="432"/>
        <v>0</v>
      </c>
      <c r="AZ123" s="143">
        <f t="shared" si="432"/>
        <v>0</v>
      </c>
      <c r="BA123" s="143">
        <f t="shared" si="432"/>
        <v>0</v>
      </c>
      <c r="BB123" s="143">
        <f t="shared" si="432"/>
        <v>0</v>
      </c>
      <c r="BC123" s="143">
        <f t="shared" si="432"/>
        <v>0</v>
      </c>
      <c r="BD123" s="143">
        <f t="shared" si="432"/>
        <v>0</v>
      </c>
      <c r="BE123" s="143">
        <f t="shared" si="432"/>
        <v>0</v>
      </c>
      <c r="BF123" s="173">
        <f t="shared" ref="BF123:BQ123" si="433">$F123*BF59</f>
        <v>0</v>
      </c>
      <c r="BG123" s="174">
        <f t="shared" si="433"/>
        <v>0</v>
      </c>
      <c r="BH123" s="174">
        <f t="shared" si="433"/>
        <v>0</v>
      </c>
      <c r="BI123" s="174">
        <f t="shared" si="433"/>
        <v>0</v>
      </c>
      <c r="BJ123" s="174">
        <f t="shared" si="433"/>
        <v>0</v>
      </c>
      <c r="BK123" s="174">
        <f t="shared" si="433"/>
        <v>0</v>
      </c>
      <c r="BL123" s="174">
        <f t="shared" si="433"/>
        <v>0</v>
      </c>
      <c r="BM123" s="174">
        <f t="shared" si="433"/>
        <v>0</v>
      </c>
      <c r="BN123" s="174">
        <f t="shared" si="433"/>
        <v>0</v>
      </c>
      <c r="BO123" s="174">
        <f t="shared" si="433"/>
        <v>0</v>
      </c>
      <c r="BP123" s="174">
        <f t="shared" si="433"/>
        <v>0</v>
      </c>
      <c r="BQ123" s="174">
        <f t="shared" si="433"/>
        <v>0</v>
      </c>
      <c r="BR123" s="21">
        <f t="shared" ref="BR123:CC123" si="434">$F123*BR59</f>
        <v>0</v>
      </c>
      <c r="BS123" s="20">
        <f t="shared" si="434"/>
        <v>0</v>
      </c>
      <c r="BT123" s="20">
        <f t="shared" si="434"/>
        <v>0</v>
      </c>
      <c r="BU123" s="20">
        <f t="shared" si="434"/>
        <v>0</v>
      </c>
      <c r="BV123" s="20">
        <f t="shared" si="434"/>
        <v>0</v>
      </c>
      <c r="BW123" s="20">
        <f t="shared" si="434"/>
        <v>0</v>
      </c>
      <c r="BX123" s="20">
        <f t="shared" si="434"/>
        <v>0</v>
      </c>
      <c r="BY123" s="20">
        <f t="shared" si="434"/>
        <v>0</v>
      </c>
      <c r="BZ123" s="20">
        <f t="shared" si="434"/>
        <v>0</v>
      </c>
      <c r="CA123" s="20">
        <f t="shared" si="434"/>
        <v>0</v>
      </c>
      <c r="CB123" s="20">
        <f t="shared" si="434"/>
        <v>0</v>
      </c>
      <c r="CC123" s="20">
        <f t="shared" si="434"/>
        <v>0</v>
      </c>
      <c r="CE123" s="19">
        <f t="shared" si="405"/>
        <v>0</v>
      </c>
      <c r="CF123" s="22">
        <f t="shared" si="406"/>
        <v>0</v>
      </c>
      <c r="CG123" s="103">
        <f t="shared" si="407"/>
        <v>0</v>
      </c>
      <c r="CH123" s="133">
        <f t="shared" si="408"/>
        <v>0</v>
      </c>
      <c r="CI123" s="164">
        <f t="shared" si="409"/>
        <v>0</v>
      </c>
      <c r="CJ123" s="19">
        <f t="shared" si="410"/>
        <v>0</v>
      </c>
    </row>
    <row r="124" spans="1:88" s="4" customFormat="1">
      <c r="A124" s="17"/>
      <c r="B124" s="30" t="str">
        <f t="shared" si="397"/>
        <v>Additional Position</v>
      </c>
      <c r="C124" s="212" t="s">
        <v>2</v>
      </c>
      <c r="D124" s="211">
        <v>0</v>
      </c>
      <c r="E124" s="29">
        <f t="shared" si="398"/>
        <v>0</v>
      </c>
      <c r="F124" s="29">
        <f t="shared" si="398"/>
        <v>0</v>
      </c>
      <c r="G124" s="29">
        <f t="shared" si="398"/>
        <v>0</v>
      </c>
      <c r="H124" s="29">
        <f t="shared" si="398"/>
        <v>0</v>
      </c>
      <c r="I124" s="29">
        <f t="shared" si="398"/>
        <v>0</v>
      </c>
      <c r="J124" s="21">
        <f t="shared" ref="J124:U124" si="435">$D124*J60</f>
        <v>0</v>
      </c>
      <c r="K124" s="20">
        <f t="shared" si="435"/>
        <v>0</v>
      </c>
      <c r="L124" s="20">
        <f t="shared" si="435"/>
        <v>0</v>
      </c>
      <c r="M124" s="20">
        <f t="shared" si="435"/>
        <v>0</v>
      </c>
      <c r="N124" s="20">
        <f t="shared" si="435"/>
        <v>0</v>
      </c>
      <c r="O124" s="20">
        <f t="shared" si="435"/>
        <v>0</v>
      </c>
      <c r="P124" s="20">
        <f t="shared" si="435"/>
        <v>0</v>
      </c>
      <c r="Q124" s="20">
        <f t="shared" si="435"/>
        <v>0</v>
      </c>
      <c r="R124" s="20">
        <f t="shared" si="435"/>
        <v>0</v>
      </c>
      <c r="S124" s="20">
        <f t="shared" si="435"/>
        <v>0</v>
      </c>
      <c r="T124" s="20">
        <f t="shared" si="435"/>
        <v>0</v>
      </c>
      <c r="U124" s="20">
        <f t="shared" si="435"/>
        <v>0</v>
      </c>
      <c r="V124" s="24">
        <f t="shared" ref="V124:AG124" si="436">$E124*V60</f>
        <v>0</v>
      </c>
      <c r="W124" s="23">
        <f t="shared" si="436"/>
        <v>0</v>
      </c>
      <c r="X124" s="23">
        <f t="shared" si="436"/>
        <v>0</v>
      </c>
      <c r="Y124" s="23">
        <f t="shared" si="436"/>
        <v>0</v>
      </c>
      <c r="Z124" s="23">
        <f t="shared" si="436"/>
        <v>0</v>
      </c>
      <c r="AA124" s="23">
        <f t="shared" si="436"/>
        <v>0</v>
      </c>
      <c r="AB124" s="23">
        <f t="shared" si="436"/>
        <v>0</v>
      </c>
      <c r="AC124" s="23">
        <f t="shared" si="436"/>
        <v>0</v>
      </c>
      <c r="AD124" s="23">
        <f t="shared" si="436"/>
        <v>0</v>
      </c>
      <c r="AE124" s="23">
        <f t="shared" si="436"/>
        <v>0</v>
      </c>
      <c r="AF124" s="23">
        <f t="shared" si="436"/>
        <v>0</v>
      </c>
      <c r="AG124" s="23">
        <f t="shared" si="436"/>
        <v>0</v>
      </c>
      <c r="AH124" s="112">
        <f t="shared" ref="AH124:AS124" si="437">$F124*AH60</f>
        <v>0</v>
      </c>
      <c r="AI124" s="113">
        <f t="shared" si="437"/>
        <v>0</v>
      </c>
      <c r="AJ124" s="113">
        <f t="shared" si="437"/>
        <v>0</v>
      </c>
      <c r="AK124" s="113">
        <f t="shared" si="437"/>
        <v>0</v>
      </c>
      <c r="AL124" s="113">
        <f t="shared" si="437"/>
        <v>0</v>
      </c>
      <c r="AM124" s="113">
        <f t="shared" si="437"/>
        <v>0</v>
      </c>
      <c r="AN124" s="113">
        <f t="shared" si="437"/>
        <v>0</v>
      </c>
      <c r="AO124" s="113">
        <f t="shared" si="437"/>
        <v>0</v>
      </c>
      <c r="AP124" s="113">
        <f t="shared" si="437"/>
        <v>0</v>
      </c>
      <c r="AQ124" s="113">
        <f t="shared" si="437"/>
        <v>0</v>
      </c>
      <c r="AR124" s="113">
        <f t="shared" si="437"/>
        <v>0</v>
      </c>
      <c r="AS124" s="113">
        <f t="shared" si="437"/>
        <v>0</v>
      </c>
      <c r="AT124" s="142">
        <f t="shared" ref="AT124:BE124" si="438">$F124*AT60</f>
        <v>0</v>
      </c>
      <c r="AU124" s="143">
        <f t="shared" si="438"/>
        <v>0</v>
      </c>
      <c r="AV124" s="143">
        <f t="shared" si="438"/>
        <v>0</v>
      </c>
      <c r="AW124" s="143">
        <f t="shared" si="438"/>
        <v>0</v>
      </c>
      <c r="AX124" s="143">
        <f t="shared" si="438"/>
        <v>0</v>
      </c>
      <c r="AY124" s="143">
        <f t="shared" si="438"/>
        <v>0</v>
      </c>
      <c r="AZ124" s="143">
        <f t="shared" si="438"/>
        <v>0</v>
      </c>
      <c r="BA124" s="143">
        <f t="shared" si="438"/>
        <v>0</v>
      </c>
      <c r="BB124" s="143">
        <f t="shared" si="438"/>
        <v>0</v>
      </c>
      <c r="BC124" s="143">
        <f t="shared" si="438"/>
        <v>0</v>
      </c>
      <c r="BD124" s="143">
        <f t="shared" si="438"/>
        <v>0</v>
      </c>
      <c r="BE124" s="143">
        <f t="shared" si="438"/>
        <v>0</v>
      </c>
      <c r="BF124" s="173">
        <f t="shared" ref="BF124:BQ124" si="439">$F124*BF60</f>
        <v>0</v>
      </c>
      <c r="BG124" s="174">
        <f t="shared" si="439"/>
        <v>0</v>
      </c>
      <c r="BH124" s="174">
        <f t="shared" si="439"/>
        <v>0</v>
      </c>
      <c r="BI124" s="174">
        <f t="shared" si="439"/>
        <v>0</v>
      </c>
      <c r="BJ124" s="174">
        <f t="shared" si="439"/>
        <v>0</v>
      </c>
      <c r="BK124" s="174">
        <f t="shared" si="439"/>
        <v>0</v>
      </c>
      <c r="BL124" s="174">
        <f t="shared" si="439"/>
        <v>0</v>
      </c>
      <c r="BM124" s="174">
        <f t="shared" si="439"/>
        <v>0</v>
      </c>
      <c r="BN124" s="174">
        <f t="shared" si="439"/>
        <v>0</v>
      </c>
      <c r="BO124" s="174">
        <f t="shared" si="439"/>
        <v>0</v>
      </c>
      <c r="BP124" s="174">
        <f t="shared" si="439"/>
        <v>0</v>
      </c>
      <c r="BQ124" s="174">
        <f t="shared" si="439"/>
        <v>0</v>
      </c>
      <c r="BR124" s="21">
        <f t="shared" ref="BR124:CC124" si="440">$F124*BR60</f>
        <v>0</v>
      </c>
      <c r="BS124" s="20">
        <f t="shared" si="440"/>
        <v>0</v>
      </c>
      <c r="BT124" s="20">
        <f t="shared" si="440"/>
        <v>0</v>
      </c>
      <c r="BU124" s="20">
        <f t="shared" si="440"/>
        <v>0</v>
      </c>
      <c r="BV124" s="20">
        <f t="shared" si="440"/>
        <v>0</v>
      </c>
      <c r="BW124" s="20">
        <f t="shared" si="440"/>
        <v>0</v>
      </c>
      <c r="BX124" s="20">
        <f t="shared" si="440"/>
        <v>0</v>
      </c>
      <c r="BY124" s="20">
        <f t="shared" si="440"/>
        <v>0</v>
      </c>
      <c r="BZ124" s="20">
        <f t="shared" si="440"/>
        <v>0</v>
      </c>
      <c r="CA124" s="20">
        <f t="shared" si="440"/>
        <v>0</v>
      </c>
      <c r="CB124" s="20">
        <f t="shared" si="440"/>
        <v>0</v>
      </c>
      <c r="CC124" s="20">
        <f t="shared" si="440"/>
        <v>0</v>
      </c>
      <c r="CE124" s="19">
        <f t="shared" si="405"/>
        <v>0</v>
      </c>
      <c r="CF124" s="22">
        <f t="shared" si="406"/>
        <v>0</v>
      </c>
      <c r="CG124" s="103">
        <f t="shared" si="407"/>
        <v>0</v>
      </c>
      <c r="CH124" s="133">
        <f t="shared" si="408"/>
        <v>0</v>
      </c>
      <c r="CI124" s="164">
        <f t="shared" si="409"/>
        <v>0</v>
      </c>
      <c r="CJ124" s="19">
        <f t="shared" si="410"/>
        <v>0</v>
      </c>
    </row>
    <row r="125" spans="1:88" s="4" customFormat="1">
      <c r="A125" s="17"/>
      <c r="B125" s="30" t="str">
        <f t="shared" si="397"/>
        <v>Additional Position</v>
      </c>
      <c r="C125" s="214" t="s">
        <v>2</v>
      </c>
      <c r="D125" s="211">
        <v>0</v>
      </c>
      <c r="E125" s="29">
        <f t="shared" si="398"/>
        <v>0</v>
      </c>
      <c r="F125" s="29">
        <f t="shared" si="398"/>
        <v>0</v>
      </c>
      <c r="G125" s="29">
        <f t="shared" si="398"/>
        <v>0</v>
      </c>
      <c r="H125" s="29">
        <f t="shared" si="398"/>
        <v>0</v>
      </c>
      <c r="I125" s="29">
        <f t="shared" si="398"/>
        <v>0</v>
      </c>
      <c r="J125" s="21">
        <f t="shared" ref="J125:U125" si="441">$D125*J61</f>
        <v>0</v>
      </c>
      <c r="K125" s="20">
        <f t="shared" si="441"/>
        <v>0</v>
      </c>
      <c r="L125" s="20">
        <f t="shared" si="441"/>
        <v>0</v>
      </c>
      <c r="M125" s="20">
        <f t="shared" si="441"/>
        <v>0</v>
      </c>
      <c r="N125" s="20">
        <f t="shared" si="441"/>
        <v>0</v>
      </c>
      <c r="O125" s="20">
        <f t="shared" si="441"/>
        <v>0</v>
      </c>
      <c r="P125" s="20">
        <f t="shared" si="441"/>
        <v>0</v>
      </c>
      <c r="Q125" s="20">
        <f t="shared" si="441"/>
        <v>0</v>
      </c>
      <c r="R125" s="20">
        <f t="shared" si="441"/>
        <v>0</v>
      </c>
      <c r="S125" s="20">
        <f t="shared" si="441"/>
        <v>0</v>
      </c>
      <c r="T125" s="20">
        <f t="shared" si="441"/>
        <v>0</v>
      </c>
      <c r="U125" s="20">
        <f t="shared" si="441"/>
        <v>0</v>
      </c>
      <c r="V125" s="24">
        <f t="shared" ref="V125:AG125" si="442">$E125*V61</f>
        <v>0</v>
      </c>
      <c r="W125" s="23">
        <f t="shared" si="442"/>
        <v>0</v>
      </c>
      <c r="X125" s="23">
        <f t="shared" si="442"/>
        <v>0</v>
      </c>
      <c r="Y125" s="23">
        <f t="shared" si="442"/>
        <v>0</v>
      </c>
      <c r="Z125" s="23">
        <f t="shared" si="442"/>
        <v>0</v>
      </c>
      <c r="AA125" s="23">
        <f t="shared" si="442"/>
        <v>0</v>
      </c>
      <c r="AB125" s="23">
        <f t="shared" si="442"/>
        <v>0</v>
      </c>
      <c r="AC125" s="23">
        <f t="shared" si="442"/>
        <v>0</v>
      </c>
      <c r="AD125" s="23">
        <f t="shared" si="442"/>
        <v>0</v>
      </c>
      <c r="AE125" s="23">
        <f t="shared" si="442"/>
        <v>0</v>
      </c>
      <c r="AF125" s="23">
        <f t="shared" si="442"/>
        <v>0</v>
      </c>
      <c r="AG125" s="23">
        <f t="shared" si="442"/>
        <v>0</v>
      </c>
      <c r="AH125" s="112">
        <f t="shared" ref="AH125:AS125" si="443">$F125*AH61</f>
        <v>0</v>
      </c>
      <c r="AI125" s="113">
        <f t="shared" si="443"/>
        <v>0</v>
      </c>
      <c r="AJ125" s="113">
        <f t="shared" si="443"/>
        <v>0</v>
      </c>
      <c r="AK125" s="113">
        <f t="shared" si="443"/>
        <v>0</v>
      </c>
      <c r="AL125" s="113">
        <f t="shared" si="443"/>
        <v>0</v>
      </c>
      <c r="AM125" s="113">
        <f t="shared" si="443"/>
        <v>0</v>
      </c>
      <c r="AN125" s="113">
        <f t="shared" si="443"/>
        <v>0</v>
      </c>
      <c r="AO125" s="113">
        <f t="shared" si="443"/>
        <v>0</v>
      </c>
      <c r="AP125" s="113">
        <f t="shared" si="443"/>
        <v>0</v>
      </c>
      <c r="AQ125" s="113">
        <f t="shared" si="443"/>
        <v>0</v>
      </c>
      <c r="AR125" s="113">
        <f t="shared" si="443"/>
        <v>0</v>
      </c>
      <c r="AS125" s="113">
        <f t="shared" si="443"/>
        <v>0</v>
      </c>
      <c r="AT125" s="142">
        <f t="shared" ref="AT125:BE125" si="444">$F125*AT61</f>
        <v>0</v>
      </c>
      <c r="AU125" s="143">
        <f t="shared" si="444"/>
        <v>0</v>
      </c>
      <c r="AV125" s="143">
        <f t="shared" si="444"/>
        <v>0</v>
      </c>
      <c r="AW125" s="143">
        <f t="shared" si="444"/>
        <v>0</v>
      </c>
      <c r="AX125" s="143">
        <f t="shared" si="444"/>
        <v>0</v>
      </c>
      <c r="AY125" s="143">
        <f t="shared" si="444"/>
        <v>0</v>
      </c>
      <c r="AZ125" s="143">
        <f t="shared" si="444"/>
        <v>0</v>
      </c>
      <c r="BA125" s="143">
        <f t="shared" si="444"/>
        <v>0</v>
      </c>
      <c r="BB125" s="143">
        <f t="shared" si="444"/>
        <v>0</v>
      </c>
      <c r="BC125" s="143">
        <f t="shared" si="444"/>
        <v>0</v>
      </c>
      <c r="BD125" s="143">
        <f t="shared" si="444"/>
        <v>0</v>
      </c>
      <c r="BE125" s="143">
        <f t="shared" si="444"/>
        <v>0</v>
      </c>
      <c r="BF125" s="173">
        <f t="shared" ref="BF125:BQ125" si="445">$F125*BF61</f>
        <v>0</v>
      </c>
      <c r="BG125" s="174">
        <f t="shared" si="445"/>
        <v>0</v>
      </c>
      <c r="BH125" s="174">
        <f t="shared" si="445"/>
        <v>0</v>
      </c>
      <c r="BI125" s="174">
        <f t="shared" si="445"/>
        <v>0</v>
      </c>
      <c r="BJ125" s="174">
        <f t="shared" si="445"/>
        <v>0</v>
      </c>
      <c r="BK125" s="174">
        <f t="shared" si="445"/>
        <v>0</v>
      </c>
      <c r="BL125" s="174">
        <f t="shared" si="445"/>
        <v>0</v>
      </c>
      <c r="BM125" s="174">
        <f t="shared" si="445"/>
        <v>0</v>
      </c>
      <c r="BN125" s="174">
        <f t="shared" si="445"/>
        <v>0</v>
      </c>
      <c r="BO125" s="174">
        <f t="shared" si="445"/>
        <v>0</v>
      </c>
      <c r="BP125" s="174">
        <f t="shared" si="445"/>
        <v>0</v>
      </c>
      <c r="BQ125" s="174">
        <f t="shared" si="445"/>
        <v>0</v>
      </c>
      <c r="BR125" s="21">
        <f t="shared" ref="BR125:CC125" si="446">$F125*BR61</f>
        <v>0</v>
      </c>
      <c r="BS125" s="20">
        <f t="shared" si="446"/>
        <v>0</v>
      </c>
      <c r="BT125" s="20">
        <f t="shared" si="446"/>
        <v>0</v>
      </c>
      <c r="BU125" s="20">
        <f t="shared" si="446"/>
        <v>0</v>
      </c>
      <c r="BV125" s="20">
        <f t="shared" si="446"/>
        <v>0</v>
      </c>
      <c r="BW125" s="20">
        <f t="shared" si="446"/>
        <v>0</v>
      </c>
      <c r="BX125" s="20">
        <f t="shared" si="446"/>
        <v>0</v>
      </c>
      <c r="BY125" s="20">
        <f t="shared" si="446"/>
        <v>0</v>
      </c>
      <c r="BZ125" s="20">
        <f t="shared" si="446"/>
        <v>0</v>
      </c>
      <c r="CA125" s="20">
        <f t="shared" si="446"/>
        <v>0</v>
      </c>
      <c r="CB125" s="20">
        <f t="shared" si="446"/>
        <v>0</v>
      </c>
      <c r="CC125" s="20">
        <f t="shared" si="446"/>
        <v>0</v>
      </c>
      <c r="CE125" s="19">
        <f t="shared" si="405"/>
        <v>0</v>
      </c>
      <c r="CF125" s="22">
        <f t="shared" si="406"/>
        <v>0</v>
      </c>
      <c r="CG125" s="103">
        <f t="shared" si="407"/>
        <v>0</v>
      </c>
      <c r="CH125" s="133">
        <f t="shared" si="408"/>
        <v>0</v>
      </c>
      <c r="CI125" s="164">
        <f t="shared" si="409"/>
        <v>0</v>
      </c>
      <c r="CJ125" s="19">
        <f t="shared" si="410"/>
        <v>0</v>
      </c>
    </row>
    <row r="126" spans="1:88" s="4" customFormat="1">
      <c r="A126" s="17"/>
      <c r="B126" s="16" t="s">
        <v>62</v>
      </c>
      <c r="C126" s="15"/>
      <c r="D126" s="14"/>
      <c r="E126" s="28"/>
      <c r="F126" s="28"/>
      <c r="G126" s="28"/>
      <c r="H126" s="28"/>
      <c r="I126" s="28"/>
      <c r="J126" s="10">
        <f t="shared" ref="J126:U126" si="447">SUM(J119:J125)</f>
        <v>0</v>
      </c>
      <c r="K126" s="9">
        <f t="shared" si="447"/>
        <v>0</v>
      </c>
      <c r="L126" s="9">
        <f t="shared" si="447"/>
        <v>0</v>
      </c>
      <c r="M126" s="9">
        <f t="shared" si="447"/>
        <v>0</v>
      </c>
      <c r="N126" s="9">
        <f t="shared" si="447"/>
        <v>0</v>
      </c>
      <c r="O126" s="9">
        <f t="shared" si="447"/>
        <v>0</v>
      </c>
      <c r="P126" s="9">
        <f t="shared" si="447"/>
        <v>0</v>
      </c>
      <c r="Q126" s="9">
        <f t="shared" si="447"/>
        <v>0</v>
      </c>
      <c r="R126" s="9">
        <f t="shared" si="447"/>
        <v>0</v>
      </c>
      <c r="S126" s="9">
        <f t="shared" si="447"/>
        <v>0</v>
      </c>
      <c r="T126" s="9">
        <f t="shared" si="447"/>
        <v>0</v>
      </c>
      <c r="U126" s="9">
        <f t="shared" si="447"/>
        <v>0</v>
      </c>
      <c r="V126" s="13">
        <f t="shared" ref="V126:AG126" si="448">SUM(V119:V125)</f>
        <v>0</v>
      </c>
      <c r="W126" s="12">
        <f t="shared" si="448"/>
        <v>0</v>
      </c>
      <c r="X126" s="12">
        <f t="shared" si="448"/>
        <v>0</v>
      </c>
      <c r="Y126" s="12">
        <f t="shared" si="448"/>
        <v>0</v>
      </c>
      <c r="Z126" s="12">
        <f t="shared" si="448"/>
        <v>0</v>
      </c>
      <c r="AA126" s="12">
        <f t="shared" si="448"/>
        <v>0</v>
      </c>
      <c r="AB126" s="12">
        <f t="shared" si="448"/>
        <v>0</v>
      </c>
      <c r="AC126" s="12">
        <f t="shared" si="448"/>
        <v>0</v>
      </c>
      <c r="AD126" s="12">
        <f t="shared" si="448"/>
        <v>0</v>
      </c>
      <c r="AE126" s="12">
        <f t="shared" si="448"/>
        <v>0</v>
      </c>
      <c r="AF126" s="12">
        <f t="shared" si="448"/>
        <v>0</v>
      </c>
      <c r="AG126" s="12">
        <f t="shared" si="448"/>
        <v>0</v>
      </c>
      <c r="AH126" s="106">
        <f t="shared" ref="AH126:AS126" si="449">SUM(AH119:AH125)</f>
        <v>5832</v>
      </c>
      <c r="AI126" s="107">
        <f t="shared" si="449"/>
        <v>11664</v>
      </c>
      <c r="AJ126" s="107">
        <f t="shared" si="449"/>
        <v>17496</v>
      </c>
      <c r="AK126" s="107">
        <f t="shared" si="449"/>
        <v>23328</v>
      </c>
      <c r="AL126" s="107">
        <f t="shared" si="449"/>
        <v>29160</v>
      </c>
      <c r="AM126" s="107">
        <f t="shared" si="449"/>
        <v>34992</v>
      </c>
      <c r="AN126" s="107">
        <f t="shared" si="449"/>
        <v>40824</v>
      </c>
      <c r="AO126" s="107">
        <f t="shared" si="449"/>
        <v>40824</v>
      </c>
      <c r="AP126" s="107">
        <f t="shared" si="449"/>
        <v>40824</v>
      </c>
      <c r="AQ126" s="107">
        <f t="shared" si="449"/>
        <v>40824</v>
      </c>
      <c r="AR126" s="107">
        <f t="shared" si="449"/>
        <v>40824</v>
      </c>
      <c r="AS126" s="123">
        <f t="shared" si="449"/>
        <v>40824</v>
      </c>
      <c r="AT126" s="136">
        <f t="shared" ref="AT126:BE126" si="450">SUM(AT119:AT125)</f>
        <v>0</v>
      </c>
      <c r="AU126" s="137">
        <f t="shared" si="450"/>
        <v>0</v>
      </c>
      <c r="AV126" s="137">
        <f t="shared" si="450"/>
        <v>0</v>
      </c>
      <c r="AW126" s="137">
        <f t="shared" si="450"/>
        <v>0</v>
      </c>
      <c r="AX126" s="137">
        <f t="shared" si="450"/>
        <v>0</v>
      </c>
      <c r="AY126" s="137">
        <f t="shared" si="450"/>
        <v>0</v>
      </c>
      <c r="AZ126" s="137">
        <f t="shared" si="450"/>
        <v>0</v>
      </c>
      <c r="BA126" s="137">
        <f t="shared" si="450"/>
        <v>0</v>
      </c>
      <c r="BB126" s="137">
        <f t="shared" si="450"/>
        <v>0</v>
      </c>
      <c r="BC126" s="137">
        <f t="shared" si="450"/>
        <v>0</v>
      </c>
      <c r="BD126" s="137">
        <f t="shared" si="450"/>
        <v>0</v>
      </c>
      <c r="BE126" s="153">
        <f t="shared" si="450"/>
        <v>0</v>
      </c>
      <c r="BF126" s="167">
        <f t="shared" ref="BF126:BQ126" si="451">SUM(BF119:BF125)</f>
        <v>5832</v>
      </c>
      <c r="BG126" s="168">
        <f t="shared" si="451"/>
        <v>5832</v>
      </c>
      <c r="BH126" s="168">
        <f t="shared" si="451"/>
        <v>5832</v>
      </c>
      <c r="BI126" s="168">
        <f t="shared" si="451"/>
        <v>5832</v>
      </c>
      <c r="BJ126" s="168">
        <f t="shared" si="451"/>
        <v>5832</v>
      </c>
      <c r="BK126" s="168">
        <f t="shared" si="451"/>
        <v>5832</v>
      </c>
      <c r="BL126" s="168">
        <f t="shared" si="451"/>
        <v>5832</v>
      </c>
      <c r="BM126" s="168">
        <f t="shared" si="451"/>
        <v>5832</v>
      </c>
      <c r="BN126" s="168">
        <f t="shared" si="451"/>
        <v>5832</v>
      </c>
      <c r="BO126" s="168">
        <f t="shared" si="451"/>
        <v>5832</v>
      </c>
      <c r="BP126" s="168">
        <f t="shared" si="451"/>
        <v>5832</v>
      </c>
      <c r="BQ126" s="181">
        <f t="shared" si="451"/>
        <v>5832</v>
      </c>
      <c r="BR126" s="10">
        <f t="shared" ref="BR126:CC126" si="452">SUM(BR119:BR125)</f>
        <v>0</v>
      </c>
      <c r="BS126" s="9">
        <f t="shared" si="452"/>
        <v>0</v>
      </c>
      <c r="BT126" s="9">
        <f t="shared" si="452"/>
        <v>0</v>
      </c>
      <c r="BU126" s="9">
        <f t="shared" si="452"/>
        <v>0</v>
      </c>
      <c r="BV126" s="9">
        <f t="shared" si="452"/>
        <v>0</v>
      </c>
      <c r="BW126" s="9">
        <f t="shared" si="452"/>
        <v>0</v>
      </c>
      <c r="BX126" s="9">
        <f t="shared" si="452"/>
        <v>0</v>
      </c>
      <c r="BY126" s="9">
        <f t="shared" si="452"/>
        <v>0</v>
      </c>
      <c r="BZ126" s="9">
        <f t="shared" si="452"/>
        <v>0</v>
      </c>
      <c r="CA126" s="9">
        <f t="shared" si="452"/>
        <v>0</v>
      </c>
      <c r="CB126" s="9">
        <f t="shared" si="452"/>
        <v>0</v>
      </c>
      <c r="CC126" s="182">
        <f t="shared" si="452"/>
        <v>0</v>
      </c>
      <c r="CE126" s="8">
        <f t="shared" si="405"/>
        <v>0</v>
      </c>
      <c r="CF126" s="11">
        <f t="shared" si="406"/>
        <v>0</v>
      </c>
      <c r="CG126" s="123">
        <f t="shared" si="407"/>
        <v>367416</v>
      </c>
      <c r="CH126" s="153">
        <f t="shared" si="408"/>
        <v>0</v>
      </c>
      <c r="CI126" s="181">
        <f t="shared" si="409"/>
        <v>69984</v>
      </c>
      <c r="CJ126" s="182">
        <f t="shared" si="410"/>
        <v>0</v>
      </c>
    </row>
    <row r="127" spans="1:88" s="4" customFormat="1">
      <c r="A127" s="17"/>
      <c r="B127" s="27"/>
      <c r="C127" s="26"/>
      <c r="D127" s="25"/>
      <c r="E127" s="18"/>
      <c r="F127" s="18"/>
      <c r="G127" s="18"/>
      <c r="H127" s="18"/>
      <c r="I127" s="18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4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112"/>
      <c r="AI127" s="113"/>
      <c r="AJ127" s="113"/>
      <c r="AK127" s="113"/>
      <c r="AL127" s="113"/>
      <c r="AM127" s="113"/>
      <c r="AN127" s="113"/>
      <c r="AO127" s="113"/>
      <c r="AP127" s="113"/>
      <c r="AQ127" s="113"/>
      <c r="AR127" s="113"/>
      <c r="AS127" s="113"/>
      <c r="AT127" s="142"/>
      <c r="AU127" s="143"/>
      <c r="AV127" s="143"/>
      <c r="AW127" s="143"/>
      <c r="AX127" s="143"/>
      <c r="AY127" s="143"/>
      <c r="AZ127" s="143"/>
      <c r="BA127" s="143"/>
      <c r="BB127" s="143"/>
      <c r="BC127" s="143"/>
      <c r="BD127" s="143"/>
      <c r="BE127" s="143"/>
      <c r="BF127" s="173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4"/>
      <c r="BQ127" s="174"/>
      <c r="BR127" s="21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E127" s="19"/>
      <c r="CF127" s="22"/>
      <c r="CG127" s="103"/>
      <c r="CH127" s="133"/>
      <c r="CI127" s="164"/>
      <c r="CJ127" s="19"/>
    </row>
    <row r="128" spans="1:88" s="4" customFormat="1">
      <c r="A128" s="17"/>
      <c r="B128" s="16" t="s">
        <v>1</v>
      </c>
      <c r="C128" s="15"/>
      <c r="D128" s="14"/>
      <c r="E128" s="7"/>
      <c r="F128" s="7"/>
      <c r="G128" s="7"/>
      <c r="H128" s="7"/>
      <c r="I128" s="7"/>
      <c r="J128" s="10">
        <f t="shared" ref="J128:P128" si="453">J77+J88+J98+J117+J126+J108</f>
        <v>0</v>
      </c>
      <c r="K128" s="9">
        <f t="shared" si="453"/>
        <v>0</v>
      </c>
      <c r="L128" s="9">
        <f t="shared" si="453"/>
        <v>0</v>
      </c>
      <c r="M128" s="9">
        <f t="shared" si="453"/>
        <v>0</v>
      </c>
      <c r="N128" s="9">
        <f t="shared" si="453"/>
        <v>0</v>
      </c>
      <c r="O128" s="9">
        <f t="shared" si="453"/>
        <v>0</v>
      </c>
      <c r="P128" s="9">
        <f t="shared" si="453"/>
        <v>0</v>
      </c>
      <c r="Q128" s="9">
        <f>Q77+Q88+Q98+Q117+Q126+Q108</f>
        <v>77500</v>
      </c>
      <c r="R128" s="9">
        <f t="shared" ref="R128:U128" si="454">R77+R88+R98+R117+R126+R108</f>
        <v>89167</v>
      </c>
      <c r="S128" s="9">
        <f t="shared" si="454"/>
        <v>117501</v>
      </c>
      <c r="T128" s="9">
        <f t="shared" si="454"/>
        <v>144168</v>
      </c>
      <c r="U128" s="182">
        <f t="shared" si="454"/>
        <v>172502</v>
      </c>
      <c r="V128" s="13">
        <f t="shared" ref="V128:AB128" si="455">V77+V88+V98+V117+V126+V108</f>
        <v>217262.52000000002</v>
      </c>
      <c r="W128" s="12">
        <f t="shared" si="455"/>
        <v>225362.52000000002</v>
      </c>
      <c r="X128" s="12">
        <f t="shared" si="455"/>
        <v>250111.8</v>
      </c>
      <c r="Y128" s="12">
        <f t="shared" si="455"/>
        <v>262712.16000000003</v>
      </c>
      <c r="Z128" s="12">
        <f t="shared" si="455"/>
        <v>283412.52</v>
      </c>
      <c r="AA128" s="12">
        <f t="shared" si="455"/>
        <v>283412.52</v>
      </c>
      <c r="AB128" s="12">
        <f t="shared" si="455"/>
        <v>301412.88</v>
      </c>
      <c r="AC128" s="12">
        <f>AC77+AC88+AC98+AC117+AC126+AC108</f>
        <v>305732.88</v>
      </c>
      <c r="AD128" s="12">
        <f t="shared" ref="AD128:AG128" si="456">AD77+AD88+AD98+AD117+AD126+AD108</f>
        <v>314732.52</v>
      </c>
      <c r="AE128" s="12">
        <f t="shared" si="456"/>
        <v>314732.52</v>
      </c>
      <c r="AF128" s="12">
        <f t="shared" si="456"/>
        <v>314732.52</v>
      </c>
      <c r="AG128" s="190">
        <f t="shared" si="456"/>
        <v>314732.52</v>
      </c>
      <c r="AH128" s="106">
        <f t="shared" ref="AH128:AN128" si="457">AH77+AH88+AH98+AH117+AH126+AH108</f>
        <v>345743.12160000007</v>
      </c>
      <c r="AI128" s="107">
        <f t="shared" si="457"/>
        <v>351575.12160000007</v>
      </c>
      <c r="AJ128" s="107">
        <f t="shared" si="457"/>
        <v>391426.34400000004</v>
      </c>
      <c r="AK128" s="107">
        <f t="shared" si="457"/>
        <v>397258.34400000004</v>
      </c>
      <c r="AL128" s="107">
        <f t="shared" si="457"/>
        <v>403090.34400000004</v>
      </c>
      <c r="AM128" s="107">
        <f t="shared" si="457"/>
        <v>408922.34400000004</v>
      </c>
      <c r="AN128" s="107">
        <f t="shared" si="457"/>
        <v>414754.34400000004</v>
      </c>
      <c r="AO128" s="107">
        <f>AO77+AO88+AO98+AO117+AO126+AO108</f>
        <v>414754.34400000004</v>
      </c>
      <c r="AP128" s="107">
        <f t="shared" ref="AP128:AS128" si="458">AP77+AP88+AP98+AP117+AP126+AP108</f>
        <v>414754.34400000004</v>
      </c>
      <c r="AQ128" s="107">
        <f t="shared" si="458"/>
        <v>419419.94400000002</v>
      </c>
      <c r="AR128" s="107">
        <f t="shared" si="458"/>
        <v>419419.94400000002</v>
      </c>
      <c r="AS128" s="123">
        <f t="shared" si="458"/>
        <v>419419.94400000002</v>
      </c>
      <c r="AT128" s="136">
        <f t="shared" ref="AT128:AZ128" si="459">AT77+AT88+AT98+AT117+AT126+AT108</f>
        <v>429180.37920000002</v>
      </c>
      <c r="AU128" s="137">
        <f t="shared" si="459"/>
        <v>429180.37920000002</v>
      </c>
      <c r="AV128" s="137">
        <f t="shared" si="459"/>
        <v>429180.37920000002</v>
      </c>
      <c r="AW128" s="137">
        <f t="shared" si="459"/>
        <v>442788.76800000004</v>
      </c>
      <c r="AX128" s="137">
        <f t="shared" si="459"/>
        <v>442788.76800000004</v>
      </c>
      <c r="AY128" s="137">
        <f t="shared" si="459"/>
        <v>465145.15680000006</v>
      </c>
      <c r="AZ128" s="137">
        <f t="shared" si="459"/>
        <v>484585.54560000007</v>
      </c>
      <c r="BA128" s="137">
        <f>BA77+BA88+BA98+BA117+BA126+BA108</f>
        <v>484585.54560000007</v>
      </c>
      <c r="BB128" s="137">
        <f t="shared" ref="BB128:BE128" si="460">BB77+BB88+BB98+BB117+BB126+BB108</f>
        <v>484585.54560000007</v>
      </c>
      <c r="BC128" s="137">
        <f t="shared" si="460"/>
        <v>506941.93440000003</v>
      </c>
      <c r="BD128" s="137">
        <f t="shared" si="460"/>
        <v>506941.93440000003</v>
      </c>
      <c r="BE128" s="153">
        <f t="shared" si="460"/>
        <v>506941.93440000003</v>
      </c>
      <c r="BF128" s="167">
        <f t="shared" ref="BF128:BL128" si="461">BF77+BF88+BF98+BF117+BF126+BF108</f>
        <v>609430.00319999992</v>
      </c>
      <c r="BG128" s="168">
        <f t="shared" si="461"/>
        <v>609430.00319999992</v>
      </c>
      <c r="BH128" s="168">
        <f t="shared" si="461"/>
        <v>609430.00319999992</v>
      </c>
      <c r="BI128" s="168">
        <f t="shared" si="461"/>
        <v>609430.00319999992</v>
      </c>
      <c r="BJ128" s="168">
        <f t="shared" si="461"/>
        <v>609430.00319999992</v>
      </c>
      <c r="BK128" s="168">
        <f t="shared" si="461"/>
        <v>609430.00319999992</v>
      </c>
      <c r="BL128" s="168">
        <f t="shared" si="461"/>
        <v>651226.78080000007</v>
      </c>
      <c r="BM128" s="168">
        <f>BM77+BM88+BM98+BM117+BM126+BM108</f>
        <v>651226.78080000007</v>
      </c>
      <c r="BN128" s="168">
        <f t="shared" ref="BN128:BQ128" si="462">BN77+BN88+BN98+BN117+BN126+BN108</f>
        <v>651226.78080000007</v>
      </c>
      <c r="BO128" s="168">
        <f t="shared" si="462"/>
        <v>651226.78080000007</v>
      </c>
      <c r="BP128" s="168">
        <f t="shared" si="462"/>
        <v>659974.78080000007</v>
      </c>
      <c r="BQ128" s="181">
        <f t="shared" si="462"/>
        <v>659974.78080000007</v>
      </c>
      <c r="BR128" s="10">
        <f t="shared" ref="BR128:BX128" si="463">BR77+BR88+BR98+BR117+BR126+BR108</f>
        <v>750895.66080000007</v>
      </c>
      <c r="BS128" s="9">
        <f t="shared" si="463"/>
        <v>750895.66080000007</v>
      </c>
      <c r="BT128" s="9">
        <f t="shared" si="463"/>
        <v>750895.66080000007</v>
      </c>
      <c r="BU128" s="9">
        <f t="shared" si="463"/>
        <v>759643.66080000007</v>
      </c>
      <c r="BV128" s="9">
        <f t="shared" si="463"/>
        <v>759643.66080000007</v>
      </c>
      <c r="BW128" s="9">
        <f t="shared" si="463"/>
        <v>759643.66080000007</v>
      </c>
      <c r="BX128" s="9">
        <f t="shared" si="463"/>
        <v>806300.82720000006</v>
      </c>
      <c r="BY128" s="9">
        <f>BY77+BY88+BY98+BY117+BY126+BY108</f>
        <v>823796.82720000006</v>
      </c>
      <c r="BZ128" s="9">
        <f t="shared" ref="BZ128:CC128" si="464">BZ77+BZ88+BZ98+BZ117+BZ126+BZ108</f>
        <v>823796.82720000006</v>
      </c>
      <c r="CA128" s="9">
        <f t="shared" si="464"/>
        <v>823796.82720000006</v>
      </c>
      <c r="CB128" s="9">
        <f t="shared" si="464"/>
        <v>823796.82720000006</v>
      </c>
      <c r="CC128" s="182">
        <f t="shared" si="464"/>
        <v>823796.82720000006</v>
      </c>
      <c r="CE128" s="8">
        <f>SUM(J128:U128)</f>
        <v>600838</v>
      </c>
      <c r="CF128" s="11">
        <f>SUM(V128:AG128)</f>
        <v>3388349.88</v>
      </c>
      <c r="CG128" s="108">
        <f>SUM(AH128:AS128)</f>
        <v>4800538.4832000006</v>
      </c>
      <c r="CH128" s="138">
        <f>SUM(AT128:BE128)</f>
        <v>5612846.2703999989</v>
      </c>
      <c r="CI128" s="169">
        <f>SUM(BF128:BQ128)</f>
        <v>7581436.703999999</v>
      </c>
      <c r="CJ128" s="8">
        <f>SUM(BR128:CC128)</f>
        <v>9456902.9279999994</v>
      </c>
    </row>
    <row r="129" spans="1:88" s="4" customFormat="1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E129" s="5"/>
      <c r="CF129" s="5"/>
      <c r="CG129" s="5"/>
      <c r="CH129" s="5"/>
      <c r="CI129" s="5"/>
      <c r="CJ129" s="5"/>
    </row>
  </sheetData>
  <mergeCells count="2">
    <mergeCell ref="E2:I2"/>
    <mergeCell ref="CE2:CJ2"/>
  </mergeCells>
  <pageMargins left="0.75" right="0.75" top="1" bottom="1" header="0.5" footer="0.5"/>
  <pageSetup orientation="portrait" horizontalDpi="4294967292" verticalDpi="4294967292"/>
  <ignoredErrors>
    <ignoredError sqref="D3:I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G31"/>
  <sheetViews>
    <sheetView workbookViewId="0">
      <selection activeCell="L15" sqref="L15"/>
    </sheetView>
  </sheetViews>
  <sheetFormatPr baseColWidth="10" defaultColWidth="8.83203125" defaultRowHeight="15"/>
  <cols>
    <col min="1" max="1" width="33.5" style="199" customWidth="1"/>
    <col min="2" max="4" width="11.1640625" style="199" customWidth="1"/>
    <col min="5" max="5" width="12" style="199" customWidth="1"/>
    <col min="6" max="6" width="11.1640625" style="199" customWidth="1"/>
    <col min="7" max="7" width="12" style="199" customWidth="1"/>
    <col min="8" max="16384" width="8.83203125" style="199"/>
  </cols>
  <sheetData>
    <row r="1" spans="1:7" ht="18">
      <c r="A1" s="576" t="s">
        <v>146</v>
      </c>
      <c r="B1" s="577"/>
      <c r="C1" s="577"/>
      <c r="D1" s="577"/>
      <c r="E1" s="577"/>
      <c r="F1" s="577"/>
      <c r="G1" s="577"/>
    </row>
    <row r="2" spans="1:7" ht="18">
      <c r="A2" s="576" t="s">
        <v>130</v>
      </c>
      <c r="B2" s="577"/>
      <c r="C2" s="577"/>
      <c r="D2" s="577"/>
      <c r="E2" s="577"/>
      <c r="F2" s="577"/>
      <c r="G2" s="577"/>
    </row>
    <row r="3" spans="1:7">
      <c r="A3" s="578" t="s">
        <v>138</v>
      </c>
      <c r="B3" s="577"/>
      <c r="C3" s="577"/>
      <c r="D3" s="577"/>
      <c r="E3" s="577"/>
      <c r="F3" s="577"/>
      <c r="G3" s="577"/>
    </row>
    <row r="5" spans="1:7">
      <c r="A5" s="198"/>
      <c r="B5" s="197" t="s">
        <v>110</v>
      </c>
      <c r="C5" s="197" t="s">
        <v>109</v>
      </c>
      <c r="D5" s="197" t="s">
        <v>108</v>
      </c>
      <c r="E5" s="197" t="s">
        <v>107</v>
      </c>
      <c r="F5" s="197" t="s">
        <v>106</v>
      </c>
      <c r="G5" s="197" t="s">
        <v>139</v>
      </c>
    </row>
    <row r="6" spans="1:7">
      <c r="A6" s="194" t="s">
        <v>129</v>
      </c>
      <c r="B6" s="193"/>
      <c r="C6" s="193"/>
      <c r="D6" s="193"/>
      <c r="E6" s="193"/>
      <c r="F6" s="193"/>
      <c r="G6" s="193"/>
    </row>
    <row r="7" spans="1:7">
      <c r="A7" s="194" t="s">
        <v>128</v>
      </c>
      <c r="B7" s="193"/>
      <c r="C7" s="193"/>
      <c r="D7" s="193"/>
      <c r="E7" s="193"/>
      <c r="F7" s="193"/>
      <c r="G7" s="195">
        <f>((((B7)+(C7))+(D7))+(E7))+(F7)</f>
        <v>0</v>
      </c>
    </row>
    <row r="8" spans="1:7">
      <c r="A8" s="194" t="s">
        <v>26</v>
      </c>
      <c r="B8" s="193"/>
      <c r="C8" s="193"/>
      <c r="D8" s="193"/>
      <c r="E8" s="193"/>
      <c r="F8" s="193"/>
      <c r="G8" s="193"/>
    </row>
    <row r="9" spans="1:7">
      <c r="A9" s="194" t="s">
        <v>127</v>
      </c>
      <c r="B9" s="196"/>
      <c r="C9" s="196"/>
      <c r="D9" s="196"/>
      <c r="E9" s="196"/>
      <c r="F9" s="196"/>
      <c r="G9" s="196">
        <f>((((B9)+(C9))+(D9))+(E9))+(F9)</f>
        <v>0</v>
      </c>
    </row>
    <row r="10" spans="1:7">
      <c r="A10" s="194" t="s">
        <v>126</v>
      </c>
      <c r="B10" s="195">
        <f>B9</f>
        <v>0</v>
      </c>
      <c r="C10" s="195">
        <f>C9</f>
        <v>0</v>
      </c>
      <c r="D10" s="195">
        <f>D9</f>
        <v>0</v>
      </c>
      <c r="E10" s="195">
        <f>E9</f>
        <v>0</v>
      </c>
      <c r="F10" s="195">
        <f>F9</f>
        <v>0</v>
      </c>
      <c r="G10" s="195">
        <f>((((B10)+(C10))+(D10))+(E10))+(F10)</f>
        <v>0</v>
      </c>
    </row>
    <row r="11" spans="1:7">
      <c r="A11" s="194" t="s">
        <v>27</v>
      </c>
      <c r="B11" s="195">
        <f>(B7)-(B10)</f>
        <v>0</v>
      </c>
      <c r="C11" s="195">
        <f>(C7)-(C10)</f>
        <v>0</v>
      </c>
      <c r="D11" s="195">
        <f>(D7)-(D10)</f>
        <v>0</v>
      </c>
      <c r="E11" s="195">
        <f>(E7)-(E10)</f>
        <v>0</v>
      </c>
      <c r="F11" s="195">
        <f>(F7)-(F10)</f>
        <v>0</v>
      </c>
      <c r="G11" s="195">
        <f>((((B11)+(C11))+(D11))+(E11))+(F11)</f>
        <v>0</v>
      </c>
    </row>
    <row r="12" spans="1:7">
      <c r="A12" s="194" t="s">
        <v>125</v>
      </c>
      <c r="B12" s="193"/>
      <c r="C12" s="193"/>
      <c r="D12" s="193"/>
      <c r="E12" s="193"/>
      <c r="F12" s="193"/>
      <c r="G12" s="193"/>
    </row>
    <row r="13" spans="1:7">
      <c r="A13" s="194" t="s">
        <v>124</v>
      </c>
      <c r="B13" s="196"/>
      <c r="C13" s="196"/>
      <c r="D13" s="193"/>
      <c r="E13" s="196"/>
      <c r="F13" s="193"/>
      <c r="G13" s="196">
        <f t="shared" ref="G13:G21" si="0">((((B13)+(C13))+(D13))+(E13))+(F13)</f>
        <v>0</v>
      </c>
    </row>
    <row r="14" spans="1:7">
      <c r="A14" s="194" t="s">
        <v>123</v>
      </c>
      <c r="B14" s="196"/>
      <c r="C14" s="196"/>
      <c r="D14" s="196"/>
      <c r="E14" s="196"/>
      <c r="F14" s="196"/>
      <c r="G14" s="196">
        <f t="shared" si="0"/>
        <v>0</v>
      </c>
    </row>
    <row r="15" spans="1:7">
      <c r="A15" s="194" t="s">
        <v>122</v>
      </c>
      <c r="B15" s="196"/>
      <c r="C15" s="196"/>
      <c r="D15" s="196"/>
      <c r="E15" s="196"/>
      <c r="F15" s="196"/>
      <c r="G15" s="196">
        <f t="shared" si="0"/>
        <v>0</v>
      </c>
    </row>
    <row r="16" spans="1:7">
      <c r="A16" s="194" t="s">
        <v>121</v>
      </c>
      <c r="B16" s="196"/>
      <c r="C16" s="196"/>
      <c r="D16" s="196"/>
      <c r="E16" s="196"/>
      <c r="F16" s="196"/>
      <c r="G16" s="196">
        <f t="shared" si="0"/>
        <v>0</v>
      </c>
    </row>
    <row r="17" spans="1:7">
      <c r="A17" s="194" t="s">
        <v>140</v>
      </c>
      <c r="B17" s="196"/>
      <c r="C17" s="196"/>
      <c r="D17" s="196"/>
      <c r="E17" s="196"/>
      <c r="F17" s="196"/>
      <c r="G17" s="196">
        <f t="shared" si="0"/>
        <v>0</v>
      </c>
    </row>
    <row r="18" spans="1:7">
      <c r="A18" s="194" t="s">
        <v>141</v>
      </c>
      <c r="B18" s="196"/>
      <c r="C18" s="196"/>
      <c r="D18" s="196"/>
      <c r="E18" s="196"/>
      <c r="F18" s="196"/>
      <c r="G18" s="196">
        <f t="shared" si="0"/>
        <v>0</v>
      </c>
    </row>
    <row r="19" spans="1:7">
      <c r="A19" s="194" t="s">
        <v>120</v>
      </c>
      <c r="B19" s="196"/>
      <c r="C19" s="193"/>
      <c r="D19" s="196"/>
      <c r="E19" s="196"/>
      <c r="F19" s="193"/>
      <c r="G19" s="196">
        <f t="shared" si="0"/>
        <v>0</v>
      </c>
    </row>
    <row r="20" spans="1:7">
      <c r="A20" s="194" t="s">
        <v>119</v>
      </c>
      <c r="B20" s="195">
        <f>((((((B13)+(B14))+(B15))+(B16))+(B17))+(B18))+(B19)</f>
        <v>0</v>
      </c>
      <c r="C20" s="195">
        <f>((((((C13)+(C14))+(C15))+(C16))+(C17))+(C18))+(C19)</f>
        <v>0</v>
      </c>
      <c r="D20" s="195">
        <f>((((((D13)+(D14))+(D15))+(D16))+(D17))+(D18))+(D19)</f>
        <v>0</v>
      </c>
      <c r="E20" s="195">
        <f>((((((E13)+(E14))+(E15))+(E16))+(E17))+(E18))+(E19)</f>
        <v>0</v>
      </c>
      <c r="F20" s="195">
        <f>((((((F13)+(F14))+(F15))+(F16))+(F17))+(F18))+(F19)</f>
        <v>0</v>
      </c>
      <c r="G20" s="195">
        <f t="shared" si="0"/>
        <v>0</v>
      </c>
    </row>
    <row r="21" spans="1:7">
      <c r="A21" s="194" t="s">
        <v>118</v>
      </c>
      <c r="B21" s="195">
        <f>(B11)-(B20)</f>
        <v>0</v>
      </c>
      <c r="C21" s="195">
        <f>(C11)-(C20)</f>
        <v>0</v>
      </c>
      <c r="D21" s="195">
        <f>(D11)-(D20)</f>
        <v>0</v>
      </c>
      <c r="E21" s="195">
        <f>(E11)-(E20)</f>
        <v>0</v>
      </c>
      <c r="F21" s="195">
        <f>(F11)-(F20)</f>
        <v>0</v>
      </c>
      <c r="G21" s="195">
        <f t="shared" si="0"/>
        <v>0</v>
      </c>
    </row>
    <row r="22" spans="1:7">
      <c r="A22" s="194" t="s">
        <v>117</v>
      </c>
      <c r="B22" s="193"/>
      <c r="C22" s="193"/>
      <c r="D22" s="193"/>
      <c r="E22" s="193"/>
      <c r="F22" s="193"/>
      <c r="G22" s="193"/>
    </row>
    <row r="23" spans="1:7">
      <c r="A23" s="194" t="s">
        <v>116</v>
      </c>
      <c r="B23" s="196"/>
      <c r="C23" s="196"/>
      <c r="D23" s="196"/>
      <c r="E23" s="196"/>
      <c r="F23" s="193"/>
      <c r="G23" s="196">
        <f>((((B23)+(C23))+(D23))+(E23))+(F23)</f>
        <v>0</v>
      </c>
    </row>
    <row r="24" spans="1:7">
      <c r="A24" s="194" t="s">
        <v>115</v>
      </c>
      <c r="B24" s="193"/>
      <c r="C24" s="193"/>
      <c r="D24" s="196"/>
      <c r="E24" s="193"/>
      <c r="F24" s="193"/>
      <c r="G24" s="196">
        <f>((((B24)+(C24))+(D24))+(E24))+(F24)</f>
        <v>0</v>
      </c>
    </row>
    <row r="25" spans="1:7">
      <c r="A25" s="194" t="s">
        <v>114</v>
      </c>
      <c r="B25" s="195">
        <f>(B23)+(B24)</f>
        <v>0</v>
      </c>
      <c r="C25" s="195">
        <f>(C23)+(C24)</f>
        <v>0</v>
      </c>
      <c r="D25" s="195">
        <f>(D23)+(D24)</f>
        <v>0</v>
      </c>
      <c r="E25" s="195">
        <f>(E23)+(E24)</f>
        <v>0</v>
      </c>
      <c r="F25" s="195">
        <f>(F23)+(F24)</f>
        <v>0</v>
      </c>
      <c r="G25" s="195">
        <f>((((B25)+(C25))+(D25))+(E25))+(F25)</f>
        <v>0</v>
      </c>
    </row>
    <row r="26" spans="1:7">
      <c r="A26" s="194" t="s">
        <v>113</v>
      </c>
      <c r="B26" s="195">
        <f>(0)-(B25)</f>
        <v>0</v>
      </c>
      <c r="C26" s="195">
        <f>(0)-(C25)</f>
        <v>0</v>
      </c>
      <c r="D26" s="195">
        <f>(0)-(D25)</f>
        <v>0</v>
      </c>
      <c r="E26" s="195">
        <f>(0)-(E25)</f>
        <v>0</v>
      </c>
      <c r="F26" s="195">
        <f>(0)-(F25)</f>
        <v>0</v>
      </c>
      <c r="G26" s="195">
        <f>((((B26)+(C26))+(D26))+(E26))+(F26)</f>
        <v>0</v>
      </c>
    </row>
    <row r="27" spans="1:7">
      <c r="A27" s="194" t="s">
        <v>37</v>
      </c>
      <c r="B27" s="195">
        <f>(B21)+(B26)</f>
        <v>0</v>
      </c>
      <c r="C27" s="195">
        <f>(C21)+(C26)</f>
        <v>0</v>
      </c>
      <c r="D27" s="195">
        <f>(D21)+(D26)</f>
        <v>0</v>
      </c>
      <c r="E27" s="195">
        <f>(E21)+(E26)</f>
        <v>0</v>
      </c>
      <c r="F27" s="195">
        <f>(F21)+(F26)</f>
        <v>0</v>
      </c>
      <c r="G27" s="195">
        <f>((((B27)+(C27))+(D27))+(E27))+(F27)</f>
        <v>0</v>
      </c>
    </row>
    <row r="28" spans="1:7">
      <c r="A28" s="194"/>
      <c r="B28" s="193"/>
      <c r="C28" s="193"/>
      <c r="D28" s="193"/>
      <c r="E28" s="193"/>
      <c r="F28" s="193"/>
      <c r="G28" s="193"/>
    </row>
    <row r="31" spans="1:7">
      <c r="A31" s="579" t="s">
        <v>142</v>
      </c>
      <c r="B31" s="577"/>
      <c r="C31" s="577"/>
      <c r="D31" s="577"/>
      <c r="E31" s="577"/>
      <c r="F31" s="577"/>
      <c r="G31" s="577"/>
    </row>
  </sheetData>
  <mergeCells count="4">
    <mergeCell ref="A1:G1"/>
    <mergeCell ref="A2:G2"/>
    <mergeCell ref="A3:G3"/>
    <mergeCell ref="A31:G3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F53"/>
  <sheetViews>
    <sheetView workbookViewId="0">
      <selection activeCell="F19" sqref="F19"/>
    </sheetView>
  </sheetViews>
  <sheetFormatPr baseColWidth="10" defaultColWidth="8.83203125" defaultRowHeight="15"/>
  <cols>
    <col min="1" max="1" width="35.1640625" style="199" customWidth="1"/>
    <col min="2" max="6" width="11.1640625" style="199" customWidth="1"/>
    <col min="7" max="16384" width="8.83203125" style="199"/>
  </cols>
  <sheetData>
    <row r="1" spans="1:6" ht="18">
      <c r="A1" s="576" t="s">
        <v>146</v>
      </c>
      <c r="B1" s="577"/>
      <c r="C1" s="577"/>
      <c r="D1" s="577"/>
      <c r="E1" s="577"/>
      <c r="F1" s="577"/>
    </row>
    <row r="2" spans="1:6" ht="18">
      <c r="A2" s="576" t="s">
        <v>111</v>
      </c>
      <c r="B2" s="577"/>
      <c r="C2" s="577"/>
      <c r="D2" s="577"/>
      <c r="E2" s="577"/>
      <c r="F2" s="577"/>
    </row>
    <row r="3" spans="1:6">
      <c r="A3" s="578" t="s">
        <v>112</v>
      </c>
      <c r="B3" s="577"/>
      <c r="C3" s="577"/>
      <c r="D3" s="577"/>
      <c r="E3" s="577"/>
      <c r="F3" s="577"/>
    </row>
    <row r="5" spans="1:6">
      <c r="A5" s="198"/>
      <c r="B5" s="197" t="s">
        <v>110</v>
      </c>
      <c r="C5" s="197" t="s">
        <v>109</v>
      </c>
      <c r="D5" s="197" t="s">
        <v>108</v>
      </c>
      <c r="E5" s="197" t="s">
        <v>107</v>
      </c>
      <c r="F5" s="197" t="s">
        <v>106</v>
      </c>
    </row>
    <row r="6" spans="1:6">
      <c r="A6" s="194" t="s">
        <v>105</v>
      </c>
      <c r="B6" s="193"/>
      <c r="C6" s="193"/>
      <c r="D6" s="193"/>
      <c r="E6" s="193"/>
      <c r="F6" s="193"/>
    </row>
    <row r="7" spans="1:6">
      <c r="A7" s="194" t="s">
        <v>104</v>
      </c>
      <c r="B7" s="193"/>
      <c r="C7" s="193"/>
      <c r="D7" s="193"/>
      <c r="E7" s="193"/>
      <c r="F7" s="193"/>
    </row>
    <row r="8" spans="1:6">
      <c r="A8" s="194" t="s">
        <v>103</v>
      </c>
      <c r="B8" s="193"/>
      <c r="C8" s="193"/>
      <c r="D8" s="193"/>
      <c r="E8" s="193"/>
      <c r="F8" s="193"/>
    </row>
    <row r="9" spans="1:6">
      <c r="A9" s="194" t="s">
        <v>102</v>
      </c>
      <c r="B9" s="193"/>
      <c r="C9" s="196"/>
      <c r="D9" s="196"/>
      <c r="E9" s="196"/>
      <c r="F9" s="196">
        <f>E9</f>
        <v>0</v>
      </c>
    </row>
    <row r="10" spans="1:6">
      <c r="A10" s="194" t="s">
        <v>101</v>
      </c>
      <c r="B10" s="196"/>
      <c r="C10" s="196"/>
      <c r="D10" s="196"/>
      <c r="E10" s="196"/>
      <c r="F10" s="196">
        <f>514047.3</f>
        <v>514047.3</v>
      </c>
    </row>
    <row r="11" spans="1:6">
      <c r="A11" s="194" t="s">
        <v>100</v>
      </c>
      <c r="B11" s="195">
        <f>(B9)+(B10)</f>
        <v>0</v>
      </c>
      <c r="C11" s="195">
        <f>(C9)+(C10)</f>
        <v>0</v>
      </c>
      <c r="D11" s="195">
        <f>(D9)+(D10)</f>
        <v>0</v>
      </c>
      <c r="E11" s="195">
        <f>(E9)+(E10)</f>
        <v>0</v>
      </c>
      <c r="F11" s="195">
        <f>(F9)+(F10)</f>
        <v>514047.3</v>
      </c>
    </row>
    <row r="12" spans="1:6">
      <c r="A12" s="194" t="s">
        <v>99</v>
      </c>
      <c r="B12" s="195">
        <f>B11</f>
        <v>0</v>
      </c>
      <c r="C12" s="195">
        <f>C11</f>
        <v>0</v>
      </c>
      <c r="D12" s="195">
        <f>D11</f>
        <v>0</v>
      </c>
      <c r="E12" s="195">
        <f>E11</f>
        <v>0</v>
      </c>
      <c r="F12" s="195">
        <f>F11</f>
        <v>514047.3</v>
      </c>
    </row>
    <row r="13" spans="1:6">
      <c r="A13" s="194" t="s">
        <v>98</v>
      </c>
      <c r="B13" s="193"/>
      <c r="C13" s="193"/>
      <c r="D13" s="193"/>
      <c r="E13" s="193"/>
      <c r="F13" s="193"/>
    </row>
    <row r="14" spans="1:6">
      <c r="A14" s="194" t="s">
        <v>97</v>
      </c>
      <c r="B14" s="193"/>
      <c r="C14" s="196"/>
      <c r="D14" s="196"/>
      <c r="E14" s="196"/>
      <c r="F14" s="196">
        <f>5187.68</f>
        <v>5187.68</v>
      </c>
    </row>
    <row r="15" spans="1:6">
      <c r="A15" s="194" t="s">
        <v>96</v>
      </c>
      <c r="B15" s="193"/>
      <c r="C15" s="196"/>
      <c r="D15" s="196"/>
      <c r="E15" s="196"/>
      <c r="F15" s="196">
        <f>E15</f>
        <v>0</v>
      </c>
    </row>
    <row r="16" spans="1:6">
      <c r="A16" s="194" t="s">
        <v>95</v>
      </c>
      <c r="B16" s="196"/>
      <c r="C16" s="196"/>
      <c r="D16" s="196"/>
      <c r="E16" s="196"/>
      <c r="F16" s="196">
        <f>E16</f>
        <v>0</v>
      </c>
    </row>
    <row r="17" spans="1:6">
      <c r="A17" s="194" t="s">
        <v>94</v>
      </c>
      <c r="B17" s="196"/>
      <c r="C17" s="196"/>
      <c r="D17" s="196"/>
      <c r="E17" s="196"/>
      <c r="F17" s="196">
        <f>E17</f>
        <v>0</v>
      </c>
    </row>
    <row r="18" spans="1:6">
      <c r="A18" s="194" t="s">
        <v>93</v>
      </c>
      <c r="B18" s="195">
        <f>((B15)+(B16))+(B17)</f>
        <v>0</v>
      </c>
      <c r="C18" s="195">
        <f>((C15)+(C16))+(C17)</f>
        <v>0</v>
      </c>
      <c r="D18" s="195">
        <f>((D15)+(D16))+(D17)</f>
        <v>0</v>
      </c>
      <c r="E18" s="195">
        <f>((E15)+(E16))+(E17)</f>
        <v>0</v>
      </c>
      <c r="F18" s="195">
        <f>((F15)+(F16))+(F17)</f>
        <v>0</v>
      </c>
    </row>
    <row r="19" spans="1:6">
      <c r="A19" s="194" t="s">
        <v>92</v>
      </c>
      <c r="B19" s="196"/>
      <c r="C19" s="196"/>
      <c r="D19" s="196"/>
      <c r="E19" s="196"/>
      <c r="F19" s="196">
        <f>E19</f>
        <v>0</v>
      </c>
    </row>
    <row r="20" spans="1:6">
      <c r="A20" s="194" t="s">
        <v>91</v>
      </c>
      <c r="B20" s="196"/>
      <c r="C20" s="196"/>
      <c r="D20" s="196"/>
      <c r="E20" s="196"/>
      <c r="F20" s="196">
        <f>E20</f>
        <v>0</v>
      </c>
    </row>
    <row r="21" spans="1:6">
      <c r="A21" s="194" t="s">
        <v>90</v>
      </c>
      <c r="B21" s="195">
        <f>(B19)+(B20)</f>
        <v>0</v>
      </c>
      <c r="C21" s="195">
        <f>(C19)+(C20)</f>
        <v>0</v>
      </c>
      <c r="D21" s="195">
        <f>(D19)+(D20)</f>
        <v>0</v>
      </c>
      <c r="E21" s="195">
        <f>(E19)+(E20)</f>
        <v>0</v>
      </c>
      <c r="F21" s="195">
        <f>(F19)+(F20)</f>
        <v>0</v>
      </c>
    </row>
    <row r="22" spans="1:6">
      <c r="A22" s="194" t="s">
        <v>89</v>
      </c>
      <c r="B22" s="195">
        <f>((B14)+(B18))+(B21)</f>
        <v>0</v>
      </c>
      <c r="C22" s="195">
        <f>((C14)+(C18))+(C21)</f>
        <v>0</v>
      </c>
      <c r="D22" s="195">
        <f>((D14)+(D18))+(D21)</f>
        <v>0</v>
      </c>
      <c r="E22" s="195">
        <f>((E14)+(E18))+(E21)</f>
        <v>0</v>
      </c>
      <c r="F22" s="195">
        <f>((F14)+(F18))+(F21)</f>
        <v>5187.68</v>
      </c>
    </row>
    <row r="23" spans="1:6">
      <c r="A23" s="194" t="s">
        <v>88</v>
      </c>
      <c r="B23" s="193"/>
      <c r="C23" s="193"/>
      <c r="D23" s="193"/>
      <c r="E23" s="193"/>
      <c r="F23" s="193"/>
    </row>
    <row r="24" spans="1:6">
      <c r="A24" s="194" t="s">
        <v>87</v>
      </c>
      <c r="B24" s="196"/>
      <c r="C24" s="196"/>
      <c r="D24" s="196"/>
      <c r="E24" s="196"/>
      <c r="F24" s="196">
        <f>E24</f>
        <v>0</v>
      </c>
    </row>
    <row r="25" spans="1:6">
      <c r="A25" s="194" t="s">
        <v>86</v>
      </c>
      <c r="B25" s="196"/>
      <c r="C25" s="196"/>
      <c r="D25" s="196"/>
      <c r="E25" s="196"/>
      <c r="F25" s="196">
        <f>E25</f>
        <v>0</v>
      </c>
    </row>
    <row r="26" spans="1:6">
      <c r="A26" s="194" t="s">
        <v>85</v>
      </c>
      <c r="B26" s="195">
        <f>(B24)+(B25)</f>
        <v>0</v>
      </c>
      <c r="C26" s="195">
        <f>(C24)+(C25)</f>
        <v>0</v>
      </c>
      <c r="D26" s="195">
        <f>(D24)+(D25)</f>
        <v>0</v>
      </c>
      <c r="E26" s="195">
        <f>(E24)+(E25)</f>
        <v>0</v>
      </c>
      <c r="F26" s="195">
        <f>(F24)+(F25)</f>
        <v>0</v>
      </c>
    </row>
    <row r="27" spans="1:6">
      <c r="A27" s="194" t="s">
        <v>84</v>
      </c>
      <c r="B27" s="196"/>
      <c r="C27" s="196"/>
      <c r="D27" s="196"/>
      <c r="E27" s="196"/>
      <c r="F27" s="196">
        <f>E27</f>
        <v>0</v>
      </c>
    </row>
    <row r="28" spans="1:6">
      <c r="A28" s="194" t="s">
        <v>83</v>
      </c>
      <c r="B28" s="195">
        <f>(B26)+(B27)</f>
        <v>0</v>
      </c>
      <c r="C28" s="195">
        <f>(C26)+(C27)</f>
        <v>0</v>
      </c>
      <c r="D28" s="195">
        <f>(D26)+(D27)</f>
        <v>0</v>
      </c>
      <c r="E28" s="195">
        <f>(E26)+(E27)</f>
        <v>0</v>
      </c>
      <c r="F28" s="195">
        <f>(F26)+(F27)</f>
        <v>0</v>
      </c>
    </row>
    <row r="29" spans="1:6">
      <c r="A29" s="194" t="s">
        <v>82</v>
      </c>
      <c r="B29" s="195">
        <f>((B12)+(B22))+(B28)</f>
        <v>0</v>
      </c>
      <c r="C29" s="195">
        <f>((C12)+(C22))+(C28)</f>
        <v>0</v>
      </c>
      <c r="D29" s="195">
        <f>((D12)+(D22))+(D28)</f>
        <v>0</v>
      </c>
      <c r="E29" s="195">
        <f>((E12)+(E22))+(E28)</f>
        <v>0</v>
      </c>
      <c r="F29" s="195">
        <f>((F12)+(F22))+(F28)</f>
        <v>519234.98</v>
      </c>
    </row>
    <row r="30" spans="1:6">
      <c r="A30" s="194" t="s">
        <v>81</v>
      </c>
      <c r="B30" s="193"/>
      <c r="C30" s="193"/>
      <c r="D30" s="193"/>
      <c r="E30" s="193"/>
      <c r="F30" s="193"/>
    </row>
    <row r="31" spans="1:6">
      <c r="A31" s="194" t="s">
        <v>80</v>
      </c>
      <c r="B31" s="193"/>
      <c r="C31" s="193"/>
      <c r="D31" s="193"/>
      <c r="E31" s="193"/>
      <c r="F31" s="193"/>
    </row>
    <row r="32" spans="1:6">
      <c r="A32" s="194" t="s">
        <v>79</v>
      </c>
      <c r="B32" s="193"/>
      <c r="C32" s="193"/>
      <c r="D32" s="193"/>
      <c r="E32" s="193"/>
      <c r="F32" s="193"/>
    </row>
    <row r="33" spans="1:6">
      <c r="A33" s="194" t="s">
        <v>78</v>
      </c>
      <c r="B33" s="193"/>
      <c r="C33" s="193"/>
      <c r="D33" s="193"/>
      <c r="E33" s="193"/>
      <c r="F33" s="193"/>
    </row>
    <row r="34" spans="1:6">
      <c r="A34" s="194" t="s">
        <v>77</v>
      </c>
      <c r="B34" s="193"/>
      <c r="C34" s="196">
        <f>66</f>
        <v>66</v>
      </c>
      <c r="D34" s="196">
        <f>0</f>
        <v>0</v>
      </c>
      <c r="E34" s="196">
        <f>0</f>
        <v>0</v>
      </c>
      <c r="F34" s="196">
        <f>59.5</f>
        <v>59.5</v>
      </c>
    </row>
    <row r="35" spans="1:6">
      <c r="A35" s="194" t="s">
        <v>76</v>
      </c>
      <c r="B35" s="195">
        <f>B34</f>
        <v>0</v>
      </c>
      <c r="C35" s="195">
        <f>C34</f>
        <v>66</v>
      </c>
      <c r="D35" s="195">
        <f>D34</f>
        <v>0</v>
      </c>
      <c r="E35" s="195">
        <f>E34</f>
        <v>0</v>
      </c>
      <c r="F35" s="195">
        <f>F34</f>
        <v>59.5</v>
      </c>
    </row>
    <row r="36" spans="1:6">
      <c r="A36" s="194" t="s">
        <v>75</v>
      </c>
      <c r="B36" s="193"/>
      <c r="C36" s="193"/>
      <c r="D36" s="193"/>
      <c r="E36" s="193"/>
      <c r="F36" s="193"/>
    </row>
    <row r="37" spans="1:6">
      <c r="A37" s="194" t="s">
        <v>74</v>
      </c>
      <c r="B37" s="196">
        <f>318.77</f>
        <v>318.77</v>
      </c>
      <c r="C37" s="196">
        <f>0</f>
        <v>0</v>
      </c>
      <c r="D37" s="196">
        <f>C37</f>
        <v>0</v>
      </c>
      <c r="E37" s="196">
        <f>D37</f>
        <v>0</v>
      </c>
      <c r="F37" s="196">
        <f>E37</f>
        <v>0</v>
      </c>
    </row>
    <row r="38" spans="1:6">
      <c r="A38" s="194" t="s">
        <v>73</v>
      </c>
      <c r="B38" s="193"/>
      <c r="C38" s="196">
        <f>B38</f>
        <v>0</v>
      </c>
      <c r="D38" s="196">
        <f>-695.49</f>
        <v>-695.49</v>
      </c>
      <c r="E38" s="196">
        <f>0</f>
        <v>0</v>
      </c>
      <c r="F38" s="196">
        <f>E38</f>
        <v>0</v>
      </c>
    </row>
    <row r="39" spans="1:6">
      <c r="A39" s="194" t="s">
        <v>72</v>
      </c>
      <c r="B39" s="195">
        <f>(B37)+(B38)</f>
        <v>318.77</v>
      </c>
      <c r="C39" s="195">
        <f>(C37)+(C38)</f>
        <v>0</v>
      </c>
      <c r="D39" s="195">
        <f>(D37)+(D38)</f>
        <v>-695.49</v>
      </c>
      <c r="E39" s="195">
        <f>(E37)+(E38)</f>
        <v>0</v>
      </c>
      <c r="F39" s="195">
        <f>(F37)+(F38)</f>
        <v>0</v>
      </c>
    </row>
    <row r="40" spans="1:6">
      <c r="A40" s="194" t="s">
        <v>71</v>
      </c>
      <c r="B40" s="195">
        <f>(B35)+(B39)</f>
        <v>318.77</v>
      </c>
      <c r="C40" s="195">
        <f>(C35)+(C39)</f>
        <v>66</v>
      </c>
      <c r="D40" s="195">
        <f>(D35)+(D39)</f>
        <v>-695.49</v>
      </c>
      <c r="E40" s="195">
        <f>(E35)+(E39)</f>
        <v>0</v>
      </c>
      <c r="F40" s="195">
        <f>(F35)+(F39)</f>
        <v>59.5</v>
      </c>
    </row>
    <row r="41" spans="1:6">
      <c r="A41" s="194" t="s">
        <v>70</v>
      </c>
      <c r="B41" s="195">
        <f>B40</f>
        <v>318.77</v>
      </c>
      <c r="C41" s="195">
        <f>C40</f>
        <v>66</v>
      </c>
      <c r="D41" s="195">
        <f>D40</f>
        <v>-695.49</v>
      </c>
      <c r="E41" s="195">
        <f>E40</f>
        <v>0</v>
      </c>
      <c r="F41" s="195">
        <f>F40</f>
        <v>59.5</v>
      </c>
    </row>
    <row r="42" spans="1:6">
      <c r="A42" s="194" t="s">
        <v>69</v>
      </c>
      <c r="B42" s="193"/>
      <c r="C42" s="193"/>
      <c r="D42" s="193"/>
      <c r="E42" s="193"/>
      <c r="F42" s="193"/>
    </row>
    <row r="43" spans="1:6">
      <c r="A43" s="194" t="s">
        <v>68</v>
      </c>
      <c r="B43" s="196">
        <f>99</f>
        <v>99</v>
      </c>
      <c r="C43" s="196">
        <f>B43</f>
        <v>99</v>
      </c>
      <c r="D43" s="196">
        <f>C43</f>
        <v>99</v>
      </c>
      <c r="E43" s="196">
        <f>D43</f>
        <v>99</v>
      </c>
      <c r="F43" s="196">
        <f>E43</f>
        <v>99</v>
      </c>
    </row>
    <row r="44" spans="1:6">
      <c r="A44" s="194" t="s">
        <v>67</v>
      </c>
      <c r="B44" s="193"/>
      <c r="C44" s="196">
        <f>B44</f>
        <v>0</v>
      </c>
      <c r="D44" s="196">
        <f>0</f>
        <v>0</v>
      </c>
      <c r="E44" s="196">
        <f t="shared" ref="E44:F46" si="0">D44</f>
        <v>0</v>
      </c>
      <c r="F44" s="196">
        <f t="shared" si="0"/>
        <v>0</v>
      </c>
    </row>
    <row r="45" spans="1:6">
      <c r="A45" s="194" t="s">
        <v>66</v>
      </c>
      <c r="B45" s="196">
        <f>-484822.21</f>
        <v>-484822.21</v>
      </c>
      <c r="C45" s="196">
        <f>B45</f>
        <v>-484822.21</v>
      </c>
      <c r="D45" s="196">
        <f>C45</f>
        <v>-484822.21</v>
      </c>
      <c r="E45" s="196">
        <f t="shared" si="0"/>
        <v>-484822.21</v>
      </c>
      <c r="F45" s="196">
        <f t="shared" si="0"/>
        <v>-484822.21</v>
      </c>
    </row>
    <row r="46" spans="1:6">
      <c r="A46" s="194" t="s">
        <v>65</v>
      </c>
      <c r="B46" s="196">
        <f>1504994</f>
        <v>1504994</v>
      </c>
      <c r="C46" s="196">
        <f>B46</f>
        <v>1504994</v>
      </c>
      <c r="D46" s="196">
        <f>C46</f>
        <v>1504994</v>
      </c>
      <c r="E46" s="196">
        <f t="shared" si="0"/>
        <v>1504994</v>
      </c>
      <c r="F46" s="196">
        <f t="shared" si="0"/>
        <v>1504994</v>
      </c>
    </row>
    <row r="47" spans="1:6">
      <c r="A47" s="194" t="s">
        <v>64</v>
      </c>
      <c r="B47" s="196">
        <f>-74464.98</f>
        <v>-74464.98</v>
      </c>
      <c r="C47" s="196">
        <f>-144042.56</f>
        <v>-144042.56</v>
      </c>
      <c r="D47" s="196">
        <f>-234715.68</f>
        <v>-234715.68</v>
      </c>
      <c r="E47" s="196">
        <f>-335942.45</f>
        <v>-335942.45</v>
      </c>
      <c r="F47" s="196">
        <f>-380092.88</f>
        <v>-380092.88</v>
      </c>
    </row>
    <row r="48" spans="1:6">
      <c r="A48" s="194" t="s">
        <v>63</v>
      </c>
      <c r="B48" s="195">
        <f>((((B43)+(B44))+(B45))+(B46))+(B47)</f>
        <v>945805.81</v>
      </c>
      <c r="C48" s="195">
        <f>((((C43)+(C44))+(C45))+(C46))+(C47)</f>
        <v>876228.23</v>
      </c>
      <c r="D48" s="195">
        <f>((((D43)+(D44))+(D45))+(D46))+(D47)</f>
        <v>785555.1100000001</v>
      </c>
      <c r="E48" s="195">
        <f>((((E43)+(E44))+(E45))+(E46))+(E47)</f>
        <v>684328.34000000008</v>
      </c>
      <c r="F48" s="195">
        <f>((((F43)+(F44))+(F45))+(F46))+(F47)</f>
        <v>640177.91</v>
      </c>
    </row>
    <row r="49" spans="1:6">
      <c r="A49" s="194" t="s">
        <v>39</v>
      </c>
      <c r="B49" s="195">
        <f>(B41)+(B48)</f>
        <v>946124.58000000007</v>
      </c>
      <c r="C49" s="195">
        <f>(C41)+(C48)</f>
        <v>876294.23</v>
      </c>
      <c r="D49" s="195">
        <f>(D41)+(D48)</f>
        <v>784859.62000000011</v>
      </c>
      <c r="E49" s="195">
        <f>(E41)+(E48)</f>
        <v>684328.34000000008</v>
      </c>
      <c r="F49" s="195">
        <f>(F41)+(F48)</f>
        <v>640237.41</v>
      </c>
    </row>
    <row r="50" spans="1:6">
      <c r="A50" s="194"/>
      <c r="B50" s="193"/>
      <c r="C50" s="193"/>
      <c r="D50" s="193"/>
      <c r="E50" s="193"/>
      <c r="F50" s="193"/>
    </row>
    <row r="53" spans="1:6">
      <c r="A53" s="579" t="s">
        <v>143</v>
      </c>
      <c r="B53" s="577"/>
      <c r="C53" s="577"/>
      <c r="D53" s="577"/>
      <c r="E53" s="577"/>
      <c r="F53" s="577"/>
    </row>
  </sheetData>
  <mergeCells count="4">
    <mergeCell ref="A1:F1"/>
    <mergeCell ref="A2:F2"/>
    <mergeCell ref="A3:F3"/>
    <mergeCell ref="A53:F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Instructions</vt:lpstr>
      <vt:lpstr>Model</vt:lpstr>
      <vt:lpstr>Summary</vt:lpstr>
      <vt:lpstr>Graphs</vt:lpstr>
      <vt:lpstr>Headcount and Payroll</vt:lpstr>
      <vt:lpstr>Historical P&amp;L</vt:lpstr>
      <vt:lpstr>Historical BS</vt:lpstr>
      <vt:lpstr>HeadType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Lucila Romero</cp:lastModifiedBy>
  <dcterms:created xsi:type="dcterms:W3CDTF">2017-04-06T00:56:47Z</dcterms:created>
  <dcterms:modified xsi:type="dcterms:W3CDTF">2020-04-17T19:06:37Z</dcterms:modified>
</cp:coreProperties>
</file>