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r/Desktop/"/>
    </mc:Choice>
  </mc:AlternateContent>
  <xr:revisionPtr revIDLastSave="0" documentId="13_ncr:1_{FDE1B602-2A2C-4649-A336-D95A8042843C}" xr6:coauthVersionLast="36" xr6:coauthVersionMax="43" xr10:uidLastSave="{00000000-0000-0000-0000-000000000000}"/>
  <bookViews>
    <workbookView xWindow="0" yWindow="460" windowWidth="25600" windowHeight="15540" tabRatio="806" xr2:uid="{4BD2ADF9-745D-4B47-A996-5E1552FFED4C}"/>
  </bookViews>
  <sheets>
    <sheet name="Instructions" sheetId="9" r:id="rId1"/>
    <sheet name="Control" sheetId="2" r:id="rId2"/>
    <sheet name="ENG Budget Template" sheetId="7" r:id="rId3"/>
    <sheet name="Ops Budget Template" sheetId="3" r:id="rId4"/>
    <sheet name="Sales Budget Template" sheetId="8" r:id="rId5"/>
    <sheet name="Support Budget Template" sheetId="1" r:id="rId6"/>
    <sheet name="Product Budget Template" sheetId="4" r:id="rId7"/>
    <sheet name="Exec Budget Template" sheetId="6"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3" i="2" l="1"/>
  <c r="AF13" i="2"/>
  <c r="AE13" i="2"/>
  <c r="AD13" i="2"/>
  <c r="AC13" i="2"/>
  <c r="AB13" i="2"/>
  <c r="AA13" i="2"/>
  <c r="Z13" i="2"/>
  <c r="Y13" i="2"/>
  <c r="X13" i="2"/>
  <c r="W13" i="2"/>
  <c r="T13" i="2"/>
  <c r="S13" i="2"/>
  <c r="R13" i="2"/>
  <c r="Q13" i="2"/>
  <c r="P13" i="2"/>
  <c r="O13" i="2"/>
  <c r="N13" i="2"/>
  <c r="M13" i="2"/>
  <c r="L13" i="2"/>
  <c r="K13" i="2"/>
  <c r="J13" i="2"/>
  <c r="B74" i="6" l="1"/>
  <c r="B73" i="6"/>
  <c r="B72" i="6"/>
  <c r="B72" i="1"/>
  <c r="B71" i="1"/>
  <c r="B70" i="1"/>
  <c r="B88" i="8"/>
  <c r="B87" i="8"/>
  <c r="B86" i="8"/>
  <c r="B85" i="8"/>
  <c r="B84" i="8"/>
  <c r="B83" i="8"/>
  <c r="B82" i="8"/>
  <c r="B81" i="8"/>
  <c r="B87" i="3"/>
  <c r="B88" i="3"/>
  <c r="B89" i="3"/>
  <c r="B90" i="3"/>
  <c r="B91" i="3"/>
  <c r="B92" i="3"/>
  <c r="B86" i="3"/>
  <c r="AH71" i="3"/>
  <c r="AH70" i="3"/>
  <c r="AH69" i="3"/>
  <c r="AH68" i="3"/>
  <c r="AH67" i="3"/>
  <c r="AH66" i="3"/>
  <c r="AH65" i="3"/>
  <c r="AH64" i="3"/>
  <c r="AH41" i="3"/>
  <c r="AH40" i="3"/>
  <c r="AH39" i="3"/>
  <c r="AH38" i="3"/>
  <c r="AH37" i="3"/>
  <c r="AH36" i="3"/>
  <c r="AH35" i="3"/>
  <c r="U71" i="3"/>
  <c r="U70" i="3"/>
  <c r="U69" i="3"/>
  <c r="U68" i="3"/>
  <c r="U67" i="3"/>
  <c r="U66" i="3"/>
  <c r="U65" i="3"/>
  <c r="U64" i="3"/>
  <c r="U41" i="3"/>
  <c r="U40" i="3"/>
  <c r="U39" i="3"/>
  <c r="U38" i="3"/>
  <c r="U37" i="3"/>
  <c r="U36" i="3"/>
  <c r="U35" i="3"/>
  <c r="AH37" i="6" l="1"/>
  <c r="AH36" i="6"/>
  <c r="AH35" i="6"/>
  <c r="U37" i="6"/>
  <c r="U36" i="6"/>
  <c r="U35" i="6"/>
  <c r="AH13" i="6"/>
  <c r="U13" i="6"/>
  <c r="AH40" i="4"/>
  <c r="AH39" i="4"/>
  <c r="AH38" i="4"/>
  <c r="AH37" i="4"/>
  <c r="AH36" i="4"/>
  <c r="AH35" i="4"/>
  <c r="U40" i="4"/>
  <c r="U39" i="4"/>
  <c r="U38" i="4"/>
  <c r="U37" i="4"/>
  <c r="U36" i="4"/>
  <c r="U35" i="4"/>
  <c r="AH50" i="1"/>
  <c r="AH48" i="1"/>
  <c r="AH37" i="1"/>
  <c r="AH36" i="1"/>
  <c r="AH35" i="1"/>
  <c r="U50" i="1"/>
  <c r="U48" i="1"/>
  <c r="U37" i="1"/>
  <c r="U36" i="1"/>
  <c r="U35" i="1"/>
  <c r="AH66" i="8"/>
  <c r="AH65" i="8"/>
  <c r="AH43" i="8"/>
  <c r="AH42" i="8"/>
  <c r="AH41" i="8"/>
  <c r="AH40" i="8"/>
  <c r="AH39" i="8"/>
  <c r="AH38" i="8"/>
  <c r="AH37" i="8"/>
  <c r="AH36" i="8"/>
  <c r="AH35" i="8"/>
  <c r="U66" i="8"/>
  <c r="U65" i="8"/>
  <c r="U43" i="8"/>
  <c r="U42" i="8"/>
  <c r="U41" i="8"/>
  <c r="U40" i="8"/>
  <c r="U39" i="8"/>
  <c r="U38" i="8"/>
  <c r="U37" i="8"/>
  <c r="U36" i="8"/>
  <c r="U35" i="8"/>
  <c r="AH71" i="7"/>
  <c r="AH70" i="7"/>
  <c r="AH69" i="7"/>
  <c r="AH44" i="7"/>
  <c r="AH43" i="7"/>
  <c r="AH42" i="7"/>
  <c r="AH41" i="7"/>
  <c r="AH40" i="7"/>
  <c r="AH39" i="7"/>
  <c r="AH38" i="7"/>
  <c r="AH37" i="7"/>
  <c r="AH36" i="7"/>
  <c r="AH35" i="7"/>
  <c r="U71" i="7"/>
  <c r="U70" i="7"/>
  <c r="U69" i="7"/>
  <c r="U44" i="7"/>
  <c r="U43" i="7"/>
  <c r="U42" i="7"/>
  <c r="U41" i="7"/>
  <c r="U40" i="7"/>
  <c r="U39" i="7"/>
  <c r="U38" i="7"/>
  <c r="U37" i="7"/>
  <c r="U36" i="7"/>
  <c r="U35" i="7"/>
  <c r="AH28" i="2"/>
  <c r="AH12" i="2"/>
  <c r="AH10" i="2"/>
  <c r="U13" i="2"/>
  <c r="U12" i="2"/>
  <c r="V13" i="2" s="1"/>
  <c r="AH13" i="2" s="1"/>
  <c r="U10" i="2"/>
  <c r="U28" i="2"/>
  <c r="I81" i="8"/>
  <c r="J81" i="8" s="1"/>
  <c r="K81" i="8" s="1"/>
  <c r="L81" i="8" s="1"/>
  <c r="M81" i="8" s="1"/>
  <c r="N81" i="8" s="1"/>
  <c r="O81" i="8" s="1"/>
  <c r="P81" i="8" s="1"/>
  <c r="Q81" i="8" s="1"/>
  <c r="R81" i="8" s="1"/>
  <c r="S81" i="8" s="1"/>
  <c r="T81" i="8" s="1"/>
  <c r="I82" i="8"/>
  <c r="J82" i="8" s="1"/>
  <c r="K82" i="8" s="1"/>
  <c r="L82" i="8" s="1"/>
  <c r="M82" i="8" s="1"/>
  <c r="N82" i="8" s="1"/>
  <c r="O82" i="8" s="1"/>
  <c r="P82" i="8" s="1"/>
  <c r="Q82" i="8" s="1"/>
  <c r="R82" i="8" s="1"/>
  <c r="S82" i="8" s="1"/>
  <c r="T82" i="8" s="1"/>
  <c r="V82" i="8" s="1"/>
  <c r="W82" i="8" s="1"/>
  <c r="X82" i="8" s="1"/>
  <c r="Y82" i="8" s="1"/>
  <c r="Z82" i="8" s="1"/>
  <c r="AA82" i="8" s="1"/>
  <c r="AB82" i="8" s="1"/>
  <c r="AC82" i="8" s="1"/>
  <c r="AD82" i="8" s="1"/>
  <c r="AE82" i="8" s="1"/>
  <c r="AF82" i="8" s="1"/>
  <c r="AG82" i="8" s="1"/>
  <c r="AH82" i="8" s="1"/>
  <c r="I83" i="8"/>
  <c r="J83" i="8" s="1"/>
  <c r="K83" i="8" s="1"/>
  <c r="L83" i="8" s="1"/>
  <c r="M83" i="8" s="1"/>
  <c r="N83" i="8" s="1"/>
  <c r="O83" i="8" s="1"/>
  <c r="P83" i="8" s="1"/>
  <c r="Q83" i="8" s="1"/>
  <c r="R83" i="8" s="1"/>
  <c r="S83" i="8" s="1"/>
  <c r="T83" i="8" s="1"/>
  <c r="V83" i="8" s="1"/>
  <c r="W83" i="8" s="1"/>
  <c r="X83" i="8" s="1"/>
  <c r="Y83" i="8" s="1"/>
  <c r="Z83" i="8" s="1"/>
  <c r="AA83" i="8" s="1"/>
  <c r="AB83" i="8" s="1"/>
  <c r="AC83" i="8" s="1"/>
  <c r="AD83" i="8" s="1"/>
  <c r="AE83" i="8" s="1"/>
  <c r="AF83" i="8" s="1"/>
  <c r="AG83" i="8" s="1"/>
  <c r="AH83" i="8" s="1"/>
  <c r="I84" i="8"/>
  <c r="J84" i="8" s="1"/>
  <c r="K84" i="8" s="1"/>
  <c r="L84" i="8" s="1"/>
  <c r="M84" i="8" s="1"/>
  <c r="N84" i="8" s="1"/>
  <c r="O84" i="8" s="1"/>
  <c r="P84" i="8" s="1"/>
  <c r="Q84" i="8" s="1"/>
  <c r="R84" i="8" s="1"/>
  <c r="S84" i="8" s="1"/>
  <c r="T84" i="8" s="1"/>
  <c r="I85" i="8"/>
  <c r="J85" i="8" s="1"/>
  <c r="K85" i="8" s="1"/>
  <c r="L85" i="8" s="1"/>
  <c r="M85" i="8" s="1"/>
  <c r="N85" i="8" s="1"/>
  <c r="O85" i="8" s="1"/>
  <c r="P85" i="8" s="1"/>
  <c r="Q85" i="8" s="1"/>
  <c r="R85" i="8" s="1"/>
  <c r="S85" i="8" s="1"/>
  <c r="T85" i="8" s="1"/>
  <c r="I86" i="8"/>
  <c r="J86" i="8" s="1"/>
  <c r="K86" i="8" s="1"/>
  <c r="L86" i="8" s="1"/>
  <c r="M86" i="8" s="1"/>
  <c r="N86" i="8" s="1"/>
  <c r="O86" i="8" s="1"/>
  <c r="P86" i="8" s="1"/>
  <c r="Q86" i="8" s="1"/>
  <c r="R86" i="8" s="1"/>
  <c r="S86" i="8" s="1"/>
  <c r="T86" i="8" s="1"/>
  <c r="V86" i="8" s="1"/>
  <c r="W86" i="8" s="1"/>
  <c r="X86" i="8" s="1"/>
  <c r="Y86" i="8" s="1"/>
  <c r="Z86" i="8" s="1"/>
  <c r="AA86" i="8" s="1"/>
  <c r="AB86" i="8" s="1"/>
  <c r="AC86" i="8" s="1"/>
  <c r="AD86" i="8" s="1"/>
  <c r="AE86" i="8" s="1"/>
  <c r="AF86" i="8" s="1"/>
  <c r="AG86" i="8" s="1"/>
  <c r="AH86" i="8" s="1"/>
  <c r="I87" i="8"/>
  <c r="J87" i="8" s="1"/>
  <c r="K87" i="8" s="1"/>
  <c r="L87" i="8" s="1"/>
  <c r="M87" i="8" s="1"/>
  <c r="N87" i="8" s="1"/>
  <c r="O87" i="8" s="1"/>
  <c r="P87" i="8" s="1"/>
  <c r="Q87" i="8" s="1"/>
  <c r="R87" i="8" s="1"/>
  <c r="S87" i="8" s="1"/>
  <c r="T87" i="8" s="1"/>
  <c r="V87" i="8" s="1"/>
  <c r="W87" i="8" s="1"/>
  <c r="X87" i="8" s="1"/>
  <c r="Y87" i="8" s="1"/>
  <c r="Z87" i="8" s="1"/>
  <c r="AA87" i="8" s="1"/>
  <c r="AB87" i="8" s="1"/>
  <c r="AC87" i="8" s="1"/>
  <c r="AD87" i="8" s="1"/>
  <c r="AE87" i="8" s="1"/>
  <c r="AF87" i="8" s="1"/>
  <c r="AG87" i="8" s="1"/>
  <c r="AH87" i="8" s="1"/>
  <c r="I88" i="8"/>
  <c r="J88" i="8" s="1"/>
  <c r="K88" i="8" s="1"/>
  <c r="L88" i="8" s="1"/>
  <c r="M88" i="8" s="1"/>
  <c r="N88" i="8" s="1"/>
  <c r="O88" i="8" s="1"/>
  <c r="P88" i="8" s="1"/>
  <c r="Q88" i="8" s="1"/>
  <c r="R88" i="8" s="1"/>
  <c r="S88" i="8" s="1"/>
  <c r="T88" i="8" s="1"/>
  <c r="U87" i="8" l="1"/>
  <c r="V84" i="8"/>
  <c r="W84" i="8" s="1"/>
  <c r="X84" i="8" s="1"/>
  <c r="Y84" i="8" s="1"/>
  <c r="Z84" i="8" s="1"/>
  <c r="AA84" i="8" s="1"/>
  <c r="AB84" i="8" s="1"/>
  <c r="AC84" i="8" s="1"/>
  <c r="AD84" i="8" s="1"/>
  <c r="AE84" i="8" s="1"/>
  <c r="AF84" i="8" s="1"/>
  <c r="AG84" i="8" s="1"/>
  <c r="AH84" i="8" s="1"/>
  <c r="U84" i="8"/>
  <c r="V88" i="8"/>
  <c r="W88" i="8" s="1"/>
  <c r="X88" i="8" s="1"/>
  <c r="Y88" i="8" s="1"/>
  <c r="Z88" i="8" s="1"/>
  <c r="AA88" i="8" s="1"/>
  <c r="AB88" i="8" s="1"/>
  <c r="AC88" i="8" s="1"/>
  <c r="AD88" i="8" s="1"/>
  <c r="AE88" i="8" s="1"/>
  <c r="AF88" i="8" s="1"/>
  <c r="AG88" i="8" s="1"/>
  <c r="AH88" i="8" s="1"/>
  <c r="U88" i="8"/>
  <c r="V85" i="8"/>
  <c r="W85" i="8" s="1"/>
  <c r="X85" i="8" s="1"/>
  <c r="Y85" i="8" s="1"/>
  <c r="Z85" i="8" s="1"/>
  <c r="AA85" i="8" s="1"/>
  <c r="AB85" i="8" s="1"/>
  <c r="AC85" i="8" s="1"/>
  <c r="AD85" i="8" s="1"/>
  <c r="AE85" i="8" s="1"/>
  <c r="AF85" i="8" s="1"/>
  <c r="AG85" i="8" s="1"/>
  <c r="AH85" i="8" s="1"/>
  <c r="U85" i="8"/>
  <c r="V81" i="8"/>
  <c r="W81" i="8" s="1"/>
  <c r="X81" i="8" s="1"/>
  <c r="Y81" i="8" s="1"/>
  <c r="Z81" i="8" s="1"/>
  <c r="AA81" i="8" s="1"/>
  <c r="AB81" i="8" s="1"/>
  <c r="AC81" i="8" s="1"/>
  <c r="AD81" i="8" s="1"/>
  <c r="AE81" i="8" s="1"/>
  <c r="AF81" i="8" s="1"/>
  <c r="AG81" i="8" s="1"/>
  <c r="AH81" i="8" s="1"/>
  <c r="U81" i="8"/>
  <c r="U86" i="8"/>
  <c r="U82" i="8"/>
  <c r="U83" i="8"/>
  <c r="B95" i="7"/>
  <c r="B94" i="7"/>
  <c r="B93" i="7"/>
  <c r="B92" i="7"/>
  <c r="B91" i="7"/>
  <c r="B90" i="7"/>
  <c r="B89" i="7"/>
  <c r="B88" i="7"/>
  <c r="B87" i="7"/>
  <c r="B86" i="7"/>
  <c r="AG46" i="6" l="1"/>
  <c r="AF46" i="6"/>
  <c r="AE46" i="6"/>
  <c r="AD46" i="6"/>
  <c r="AC46" i="6"/>
  <c r="AB46" i="6"/>
  <c r="AA46" i="6"/>
  <c r="Z46" i="6"/>
  <c r="Y46" i="6"/>
  <c r="X46" i="6"/>
  <c r="W46" i="6"/>
  <c r="V46" i="6"/>
  <c r="AG45" i="6"/>
  <c r="AF45" i="6"/>
  <c r="AE45" i="6"/>
  <c r="AD45" i="6"/>
  <c r="AC45" i="6"/>
  <c r="AB45" i="6"/>
  <c r="AA45" i="6"/>
  <c r="Z45" i="6"/>
  <c r="Y45" i="6"/>
  <c r="X45" i="6"/>
  <c r="W45" i="6"/>
  <c r="V45" i="6"/>
  <c r="AH45" i="6" s="1"/>
  <c r="AG44" i="6"/>
  <c r="AF44" i="6"/>
  <c r="AE44" i="6"/>
  <c r="AD44" i="6"/>
  <c r="AC44" i="6"/>
  <c r="AB44" i="6"/>
  <c r="AA44" i="6"/>
  <c r="Z44" i="6"/>
  <c r="Y44" i="6"/>
  <c r="X44" i="6"/>
  <c r="W44" i="6"/>
  <c r="V44" i="6"/>
  <c r="AH44" i="6" s="1"/>
  <c r="T46" i="6"/>
  <c r="S46" i="6"/>
  <c r="R46" i="6"/>
  <c r="Q46" i="6"/>
  <c r="P46" i="6"/>
  <c r="O46" i="6"/>
  <c r="N46" i="6"/>
  <c r="M46" i="6"/>
  <c r="L46" i="6"/>
  <c r="K46" i="6"/>
  <c r="J46" i="6"/>
  <c r="I46" i="6"/>
  <c r="U46" i="6" s="1"/>
  <c r="T45" i="6"/>
  <c r="S45" i="6"/>
  <c r="R45" i="6"/>
  <c r="Q45" i="6"/>
  <c r="P45" i="6"/>
  <c r="O45" i="6"/>
  <c r="N45" i="6"/>
  <c r="M45" i="6"/>
  <c r="L45" i="6"/>
  <c r="K45" i="6"/>
  <c r="J45" i="6"/>
  <c r="I45" i="6"/>
  <c r="U45" i="6" s="1"/>
  <c r="T44" i="6"/>
  <c r="S44" i="6"/>
  <c r="R44" i="6"/>
  <c r="Q44" i="6"/>
  <c r="P44" i="6"/>
  <c r="O44" i="6"/>
  <c r="N44" i="6"/>
  <c r="M44" i="6"/>
  <c r="L44" i="6"/>
  <c r="K44" i="6"/>
  <c r="J44" i="6"/>
  <c r="I44" i="6"/>
  <c r="U44" i="6" s="1"/>
  <c r="AG50" i="4"/>
  <c r="AF50" i="4"/>
  <c r="AE50" i="4"/>
  <c r="AD50" i="4"/>
  <c r="AC50" i="4"/>
  <c r="AB50" i="4"/>
  <c r="AA50" i="4"/>
  <c r="Z50" i="4"/>
  <c r="Y50" i="4"/>
  <c r="X50" i="4"/>
  <c r="W50" i="4"/>
  <c r="V50" i="4"/>
  <c r="AH50" i="4" s="1"/>
  <c r="AG49" i="4"/>
  <c r="AF49" i="4"/>
  <c r="AE49" i="4"/>
  <c r="AD49" i="4"/>
  <c r="AC49" i="4"/>
  <c r="AB49" i="4"/>
  <c r="AA49" i="4"/>
  <c r="Z49" i="4"/>
  <c r="Y49" i="4"/>
  <c r="X49" i="4"/>
  <c r="W49" i="4"/>
  <c r="V49" i="4"/>
  <c r="AG48" i="4"/>
  <c r="AF48" i="4"/>
  <c r="AE48" i="4"/>
  <c r="AD48" i="4"/>
  <c r="AC48" i="4"/>
  <c r="AB48" i="4"/>
  <c r="AA48" i="4"/>
  <c r="Z48" i="4"/>
  <c r="Y48" i="4"/>
  <c r="X48" i="4"/>
  <c r="W48" i="4"/>
  <c r="V48" i="4"/>
  <c r="AH48" i="4" s="1"/>
  <c r="AG47" i="4"/>
  <c r="AF47" i="4"/>
  <c r="AE47" i="4"/>
  <c r="AD47" i="4"/>
  <c r="AC47" i="4"/>
  <c r="AB47" i="4"/>
  <c r="AA47" i="4"/>
  <c r="Z47" i="4"/>
  <c r="Y47" i="4"/>
  <c r="X47" i="4"/>
  <c r="W47" i="4"/>
  <c r="V47" i="4"/>
  <c r="AG46" i="4"/>
  <c r="AF46" i="4"/>
  <c r="AE46" i="4"/>
  <c r="AD46" i="4"/>
  <c r="AC46" i="4"/>
  <c r="AB46" i="4"/>
  <c r="AA46" i="4"/>
  <c r="Z46" i="4"/>
  <c r="Y46" i="4"/>
  <c r="X46" i="4"/>
  <c r="W46" i="4"/>
  <c r="V46" i="4"/>
  <c r="AH46" i="4" s="1"/>
  <c r="T50" i="4"/>
  <c r="S50" i="4"/>
  <c r="R50" i="4"/>
  <c r="Q50" i="4"/>
  <c r="P50" i="4"/>
  <c r="O50" i="4"/>
  <c r="N50" i="4"/>
  <c r="M50" i="4"/>
  <c r="L50" i="4"/>
  <c r="K50" i="4"/>
  <c r="J50" i="4"/>
  <c r="I50" i="4"/>
  <c r="U50" i="4" s="1"/>
  <c r="T49" i="4"/>
  <c r="S49" i="4"/>
  <c r="R49" i="4"/>
  <c r="Q49" i="4"/>
  <c r="P49" i="4"/>
  <c r="O49" i="4"/>
  <c r="N49" i="4"/>
  <c r="M49" i="4"/>
  <c r="L49" i="4"/>
  <c r="K49" i="4"/>
  <c r="J49" i="4"/>
  <c r="I49" i="4"/>
  <c r="U49" i="4" s="1"/>
  <c r="T48" i="4"/>
  <c r="S48" i="4"/>
  <c r="R48" i="4"/>
  <c r="Q48" i="4"/>
  <c r="P48" i="4"/>
  <c r="O48" i="4"/>
  <c r="N48" i="4"/>
  <c r="M48" i="4"/>
  <c r="L48" i="4"/>
  <c r="K48" i="4"/>
  <c r="J48" i="4"/>
  <c r="I48" i="4"/>
  <c r="U48" i="4" s="1"/>
  <c r="T47" i="4"/>
  <c r="S47" i="4"/>
  <c r="R47" i="4"/>
  <c r="Q47" i="4"/>
  <c r="P47" i="4"/>
  <c r="O47" i="4"/>
  <c r="N47" i="4"/>
  <c r="M47" i="4"/>
  <c r="L47" i="4"/>
  <c r="K47" i="4"/>
  <c r="J47" i="4"/>
  <c r="I47" i="4"/>
  <c r="U47" i="4" s="1"/>
  <c r="T46" i="4"/>
  <c r="S46" i="4"/>
  <c r="R46" i="4"/>
  <c r="Q46" i="4"/>
  <c r="P46" i="4"/>
  <c r="O46" i="4"/>
  <c r="N46" i="4"/>
  <c r="M46" i="4"/>
  <c r="L46" i="4"/>
  <c r="K46" i="4"/>
  <c r="J46" i="4"/>
  <c r="I46" i="4"/>
  <c r="U46" i="4" s="1"/>
  <c r="AG46" i="1"/>
  <c r="AF46" i="1"/>
  <c r="AE46" i="1"/>
  <c r="AD46" i="1"/>
  <c r="AC46" i="1"/>
  <c r="AB46" i="1"/>
  <c r="AA46" i="1"/>
  <c r="Z46" i="1"/>
  <c r="Y46" i="1"/>
  <c r="X46" i="1"/>
  <c r="W46" i="1"/>
  <c r="V46" i="1"/>
  <c r="AH46" i="1" s="1"/>
  <c r="AG45" i="1"/>
  <c r="AF45" i="1"/>
  <c r="AE45" i="1"/>
  <c r="AD45" i="1"/>
  <c r="AC45" i="1"/>
  <c r="AB45" i="1"/>
  <c r="AA45" i="1"/>
  <c r="Z45" i="1"/>
  <c r="Y45" i="1"/>
  <c r="X45" i="1"/>
  <c r="W45" i="1"/>
  <c r="V45" i="1"/>
  <c r="AH45" i="1" s="1"/>
  <c r="AG44" i="1"/>
  <c r="AF44" i="1"/>
  <c r="AE44" i="1"/>
  <c r="AD44" i="1"/>
  <c r="AC44" i="1"/>
  <c r="AB44" i="1"/>
  <c r="AA44" i="1"/>
  <c r="Z44" i="1"/>
  <c r="Y44" i="1"/>
  <c r="X44" i="1"/>
  <c r="W44" i="1"/>
  <c r="V44" i="1"/>
  <c r="AH44" i="1" s="1"/>
  <c r="T46" i="1"/>
  <c r="S46" i="1"/>
  <c r="R46" i="1"/>
  <c r="Q46" i="1"/>
  <c r="P46" i="1"/>
  <c r="O46" i="1"/>
  <c r="N46" i="1"/>
  <c r="M46" i="1"/>
  <c r="L46" i="1"/>
  <c r="K46" i="1"/>
  <c r="J46" i="1"/>
  <c r="I46" i="1"/>
  <c r="U46" i="1" s="1"/>
  <c r="T45" i="1"/>
  <c r="S45" i="1"/>
  <c r="R45" i="1"/>
  <c r="Q45" i="1"/>
  <c r="P45" i="1"/>
  <c r="O45" i="1"/>
  <c r="N45" i="1"/>
  <c r="M45" i="1"/>
  <c r="L45" i="1"/>
  <c r="K45" i="1"/>
  <c r="J45" i="1"/>
  <c r="I45" i="1"/>
  <c r="T44" i="1"/>
  <c r="S44" i="1"/>
  <c r="R44" i="1"/>
  <c r="Q44" i="1"/>
  <c r="P44" i="1"/>
  <c r="O44" i="1"/>
  <c r="N44" i="1"/>
  <c r="M44" i="1"/>
  <c r="L44" i="1"/>
  <c r="K44" i="1"/>
  <c r="J44" i="1"/>
  <c r="I44" i="1"/>
  <c r="U44" i="1" s="1"/>
  <c r="AG56" i="8"/>
  <c r="AF56" i="8"/>
  <c r="AE56" i="8"/>
  <c r="AD56" i="8"/>
  <c r="AC56" i="8"/>
  <c r="AB56" i="8"/>
  <c r="AA56" i="8"/>
  <c r="Z56" i="8"/>
  <c r="Y56" i="8"/>
  <c r="X56" i="8"/>
  <c r="W56" i="8"/>
  <c r="V56" i="8"/>
  <c r="AH56" i="8" s="1"/>
  <c r="AG55" i="8"/>
  <c r="AF55" i="8"/>
  <c r="AE55" i="8"/>
  <c r="AD55" i="8"/>
  <c r="AC55" i="8"/>
  <c r="AB55" i="8"/>
  <c r="AA55" i="8"/>
  <c r="Z55" i="8"/>
  <c r="Y55" i="8"/>
  <c r="X55" i="8"/>
  <c r="W55" i="8"/>
  <c r="V55" i="8"/>
  <c r="AH55" i="8" s="1"/>
  <c r="AG54" i="8"/>
  <c r="AF54" i="8"/>
  <c r="AE54" i="8"/>
  <c r="AD54" i="8"/>
  <c r="AC54" i="8"/>
  <c r="AB54" i="8"/>
  <c r="AA54" i="8"/>
  <c r="Z54" i="8"/>
  <c r="Y54" i="8"/>
  <c r="X54" i="8"/>
  <c r="W54" i="8"/>
  <c r="V54" i="8"/>
  <c r="AH54" i="8" s="1"/>
  <c r="AG53" i="8"/>
  <c r="AF53" i="8"/>
  <c r="AE53" i="8"/>
  <c r="AD53" i="8"/>
  <c r="AC53" i="8"/>
  <c r="AB53" i="8"/>
  <c r="AA53" i="8"/>
  <c r="Z53" i="8"/>
  <c r="Y53" i="8"/>
  <c r="X53" i="8"/>
  <c r="W53" i="8"/>
  <c r="V53" i="8"/>
  <c r="AH53" i="8" s="1"/>
  <c r="AG52" i="8"/>
  <c r="AF52" i="8"/>
  <c r="AE52" i="8"/>
  <c r="AD52" i="8"/>
  <c r="AC52" i="8"/>
  <c r="AB52" i="8"/>
  <c r="AA52" i="8"/>
  <c r="Z52" i="8"/>
  <c r="Y52" i="8"/>
  <c r="X52" i="8"/>
  <c r="W52" i="8"/>
  <c r="V52" i="8"/>
  <c r="AH52" i="8" s="1"/>
  <c r="AG51" i="8"/>
  <c r="AF51" i="8"/>
  <c r="AE51" i="8"/>
  <c r="AD51" i="8"/>
  <c r="AC51" i="8"/>
  <c r="AB51" i="8"/>
  <c r="AA51" i="8"/>
  <c r="Z51" i="8"/>
  <c r="Y51" i="8"/>
  <c r="X51" i="8"/>
  <c r="W51" i="8"/>
  <c r="V51" i="8"/>
  <c r="AH51" i="8" s="1"/>
  <c r="AG50" i="8"/>
  <c r="AF50" i="8"/>
  <c r="AE50" i="8"/>
  <c r="AD50" i="8"/>
  <c r="AC50" i="8"/>
  <c r="AB50" i="8"/>
  <c r="AA50" i="8"/>
  <c r="Z50" i="8"/>
  <c r="Y50" i="8"/>
  <c r="X50" i="8"/>
  <c r="W50" i="8"/>
  <c r="V50" i="8"/>
  <c r="AH50" i="8" s="1"/>
  <c r="AG49" i="8"/>
  <c r="AF49" i="8"/>
  <c r="AE49" i="8"/>
  <c r="AD49" i="8"/>
  <c r="AC49" i="8"/>
  <c r="AB49" i="8"/>
  <c r="AA49" i="8"/>
  <c r="Z49" i="8"/>
  <c r="Y49" i="8"/>
  <c r="X49" i="8"/>
  <c r="W49" i="8"/>
  <c r="V49" i="8"/>
  <c r="AH49" i="8" s="1"/>
  <c r="T56" i="8"/>
  <c r="S56" i="8"/>
  <c r="R56" i="8"/>
  <c r="Q56" i="8"/>
  <c r="P56" i="8"/>
  <c r="O56" i="8"/>
  <c r="N56" i="8"/>
  <c r="M56" i="8"/>
  <c r="L56" i="8"/>
  <c r="K56" i="8"/>
  <c r="J56" i="8"/>
  <c r="I56" i="8"/>
  <c r="U56" i="8" s="1"/>
  <c r="T55" i="8"/>
  <c r="S55" i="8"/>
  <c r="R55" i="8"/>
  <c r="Q55" i="8"/>
  <c r="P55" i="8"/>
  <c r="O55" i="8"/>
  <c r="N55" i="8"/>
  <c r="M55" i="8"/>
  <c r="L55" i="8"/>
  <c r="K55" i="8"/>
  <c r="J55" i="8"/>
  <c r="I55" i="8"/>
  <c r="U55" i="8" s="1"/>
  <c r="T54" i="8"/>
  <c r="S54" i="8"/>
  <c r="R54" i="8"/>
  <c r="Q54" i="8"/>
  <c r="P54" i="8"/>
  <c r="O54" i="8"/>
  <c r="N54" i="8"/>
  <c r="M54" i="8"/>
  <c r="L54" i="8"/>
  <c r="K54" i="8"/>
  <c r="J54" i="8"/>
  <c r="I54" i="8"/>
  <c r="U54" i="8" s="1"/>
  <c r="T53" i="8"/>
  <c r="S53" i="8"/>
  <c r="R53" i="8"/>
  <c r="Q53" i="8"/>
  <c r="P53" i="8"/>
  <c r="O53" i="8"/>
  <c r="N53" i="8"/>
  <c r="M53" i="8"/>
  <c r="L53" i="8"/>
  <c r="K53" i="8"/>
  <c r="J53" i="8"/>
  <c r="I53" i="8"/>
  <c r="U53" i="8" s="1"/>
  <c r="T52" i="8"/>
  <c r="S52" i="8"/>
  <c r="R52" i="8"/>
  <c r="Q52" i="8"/>
  <c r="P52" i="8"/>
  <c r="O52" i="8"/>
  <c r="N52" i="8"/>
  <c r="M52" i="8"/>
  <c r="L52" i="8"/>
  <c r="K52" i="8"/>
  <c r="J52" i="8"/>
  <c r="I52" i="8"/>
  <c r="U52" i="8" s="1"/>
  <c r="T51" i="8"/>
  <c r="S51" i="8"/>
  <c r="R51" i="8"/>
  <c r="Q51" i="8"/>
  <c r="P51" i="8"/>
  <c r="O51" i="8"/>
  <c r="N51" i="8"/>
  <c r="M51" i="8"/>
  <c r="L51" i="8"/>
  <c r="K51" i="8"/>
  <c r="J51" i="8"/>
  <c r="I51" i="8"/>
  <c r="U51" i="8" s="1"/>
  <c r="T50" i="8"/>
  <c r="S50" i="8"/>
  <c r="R50" i="8"/>
  <c r="Q50" i="8"/>
  <c r="P50" i="8"/>
  <c r="O50" i="8"/>
  <c r="N50" i="8"/>
  <c r="M50" i="8"/>
  <c r="L50" i="8"/>
  <c r="K50" i="8"/>
  <c r="J50" i="8"/>
  <c r="I50" i="8"/>
  <c r="U50" i="8" s="1"/>
  <c r="T49" i="8"/>
  <c r="S49" i="8"/>
  <c r="R49" i="8"/>
  <c r="Q49" i="8"/>
  <c r="P49" i="8"/>
  <c r="O49" i="8"/>
  <c r="N49" i="8"/>
  <c r="M49" i="8"/>
  <c r="L49" i="8"/>
  <c r="K49" i="8"/>
  <c r="J49" i="8"/>
  <c r="I49" i="8"/>
  <c r="U49" i="8" s="1"/>
  <c r="AG54" i="3"/>
  <c r="AF54" i="3"/>
  <c r="AE54" i="3"/>
  <c r="AD54" i="3"/>
  <c r="AC54" i="3"/>
  <c r="AB54" i="3"/>
  <c r="AA54" i="3"/>
  <c r="Z54" i="3"/>
  <c r="Y54" i="3"/>
  <c r="X54" i="3"/>
  <c r="W54" i="3"/>
  <c r="V54" i="3"/>
  <c r="AH54" i="3" s="1"/>
  <c r="AG53" i="3"/>
  <c r="AF53" i="3"/>
  <c r="AE53" i="3"/>
  <c r="AD53" i="3"/>
  <c r="AC53" i="3"/>
  <c r="AB53" i="3"/>
  <c r="AA53" i="3"/>
  <c r="Z53" i="3"/>
  <c r="Y53" i="3"/>
  <c r="X53" i="3"/>
  <c r="W53" i="3"/>
  <c r="V53" i="3"/>
  <c r="AH53" i="3" s="1"/>
  <c r="AG52" i="3"/>
  <c r="AF52" i="3"/>
  <c r="AE52" i="3"/>
  <c r="AD52" i="3"/>
  <c r="AC52" i="3"/>
  <c r="AB52" i="3"/>
  <c r="AA52" i="3"/>
  <c r="Z52" i="3"/>
  <c r="Y52" i="3"/>
  <c r="X52" i="3"/>
  <c r="W52" i="3"/>
  <c r="V52" i="3"/>
  <c r="AH52" i="3" s="1"/>
  <c r="AG51" i="3"/>
  <c r="AF51" i="3"/>
  <c r="AE51" i="3"/>
  <c r="AD51" i="3"/>
  <c r="AC51" i="3"/>
  <c r="AB51" i="3"/>
  <c r="AA51" i="3"/>
  <c r="Z51" i="3"/>
  <c r="Y51" i="3"/>
  <c r="X51" i="3"/>
  <c r="W51" i="3"/>
  <c r="V51" i="3"/>
  <c r="AH51" i="3" s="1"/>
  <c r="AG50" i="3"/>
  <c r="AF50" i="3"/>
  <c r="AE50" i="3"/>
  <c r="AD50" i="3"/>
  <c r="AC50" i="3"/>
  <c r="AB50" i="3"/>
  <c r="AA50" i="3"/>
  <c r="Z50" i="3"/>
  <c r="Y50" i="3"/>
  <c r="X50" i="3"/>
  <c r="W50" i="3"/>
  <c r="V50" i="3"/>
  <c r="AH50" i="3" s="1"/>
  <c r="AG49" i="3"/>
  <c r="AF49" i="3"/>
  <c r="AE49" i="3"/>
  <c r="AD49" i="3"/>
  <c r="AC49" i="3"/>
  <c r="AB49" i="3"/>
  <c r="AA49" i="3"/>
  <c r="Z49" i="3"/>
  <c r="Y49" i="3"/>
  <c r="X49" i="3"/>
  <c r="W49" i="3"/>
  <c r="V49" i="3"/>
  <c r="AH49" i="3" s="1"/>
  <c r="AG48" i="3"/>
  <c r="AF48" i="3"/>
  <c r="AE48" i="3"/>
  <c r="AD48" i="3"/>
  <c r="AC48" i="3"/>
  <c r="AB48" i="3"/>
  <c r="AA48" i="3"/>
  <c r="Z48" i="3"/>
  <c r="Y48" i="3"/>
  <c r="X48" i="3"/>
  <c r="W48" i="3"/>
  <c r="V48" i="3"/>
  <c r="AH48" i="3" s="1"/>
  <c r="T54" i="3"/>
  <c r="S54" i="3"/>
  <c r="R54" i="3"/>
  <c r="Q54" i="3"/>
  <c r="P54" i="3"/>
  <c r="O54" i="3"/>
  <c r="N54" i="3"/>
  <c r="M54" i="3"/>
  <c r="L54" i="3"/>
  <c r="K54" i="3"/>
  <c r="J54" i="3"/>
  <c r="I54" i="3"/>
  <c r="U54" i="3" s="1"/>
  <c r="T53" i="3"/>
  <c r="S53" i="3"/>
  <c r="R53" i="3"/>
  <c r="Q53" i="3"/>
  <c r="P53" i="3"/>
  <c r="O53" i="3"/>
  <c r="N53" i="3"/>
  <c r="M53" i="3"/>
  <c r="L53" i="3"/>
  <c r="K53" i="3"/>
  <c r="J53" i="3"/>
  <c r="I53" i="3"/>
  <c r="U53" i="3" s="1"/>
  <c r="T52" i="3"/>
  <c r="S52" i="3"/>
  <c r="R52" i="3"/>
  <c r="Q52" i="3"/>
  <c r="P52" i="3"/>
  <c r="O52" i="3"/>
  <c r="N52" i="3"/>
  <c r="M52" i="3"/>
  <c r="L52" i="3"/>
  <c r="K52" i="3"/>
  <c r="J52" i="3"/>
  <c r="I52" i="3"/>
  <c r="U52" i="3" s="1"/>
  <c r="T51" i="3"/>
  <c r="S51" i="3"/>
  <c r="R51" i="3"/>
  <c r="Q51" i="3"/>
  <c r="P51" i="3"/>
  <c r="O51" i="3"/>
  <c r="N51" i="3"/>
  <c r="M51" i="3"/>
  <c r="L51" i="3"/>
  <c r="K51" i="3"/>
  <c r="J51" i="3"/>
  <c r="I51" i="3"/>
  <c r="U51" i="3" s="1"/>
  <c r="T50" i="3"/>
  <c r="S50" i="3"/>
  <c r="R50" i="3"/>
  <c r="Q50" i="3"/>
  <c r="P50" i="3"/>
  <c r="O50" i="3"/>
  <c r="N50" i="3"/>
  <c r="M50" i="3"/>
  <c r="L50" i="3"/>
  <c r="K50" i="3"/>
  <c r="J50" i="3"/>
  <c r="I50" i="3"/>
  <c r="U50" i="3" s="1"/>
  <c r="T49" i="3"/>
  <c r="S49" i="3"/>
  <c r="R49" i="3"/>
  <c r="Q49" i="3"/>
  <c r="P49" i="3"/>
  <c r="O49" i="3"/>
  <c r="N49" i="3"/>
  <c r="M49" i="3"/>
  <c r="L49" i="3"/>
  <c r="K49" i="3"/>
  <c r="J49" i="3"/>
  <c r="I49" i="3"/>
  <c r="U49" i="3" s="1"/>
  <c r="T48" i="3"/>
  <c r="S48" i="3"/>
  <c r="R48" i="3"/>
  <c r="Q48" i="3"/>
  <c r="P48" i="3"/>
  <c r="O48" i="3"/>
  <c r="N48" i="3"/>
  <c r="M48" i="3"/>
  <c r="L48" i="3"/>
  <c r="K48" i="3"/>
  <c r="J48" i="3"/>
  <c r="I48" i="3"/>
  <c r="U48" i="3" s="1"/>
  <c r="AG60" i="7"/>
  <c r="AF60" i="7"/>
  <c r="AE60" i="7"/>
  <c r="AD60" i="7"/>
  <c r="AC60" i="7"/>
  <c r="AB60" i="7"/>
  <c r="AA60" i="7"/>
  <c r="Z60" i="7"/>
  <c r="Y60" i="7"/>
  <c r="X60" i="7"/>
  <c r="W60" i="7"/>
  <c r="V60" i="7"/>
  <c r="AH60" i="7" s="1"/>
  <c r="AG59" i="7"/>
  <c r="AF59" i="7"/>
  <c r="AE59" i="7"/>
  <c r="AD59" i="7"/>
  <c r="AC59" i="7"/>
  <c r="AB59" i="7"/>
  <c r="AA59" i="7"/>
  <c r="Z59" i="7"/>
  <c r="Y59" i="7"/>
  <c r="X59" i="7"/>
  <c r="W59" i="7"/>
  <c r="V59" i="7"/>
  <c r="AH59" i="7" s="1"/>
  <c r="AG58" i="7"/>
  <c r="AF58" i="7"/>
  <c r="AE58" i="7"/>
  <c r="AD58" i="7"/>
  <c r="AC58" i="7"/>
  <c r="AB58" i="7"/>
  <c r="AA58" i="7"/>
  <c r="Z58" i="7"/>
  <c r="Y58" i="7"/>
  <c r="X58" i="7"/>
  <c r="W58" i="7"/>
  <c r="V58" i="7"/>
  <c r="AH58" i="7" s="1"/>
  <c r="AG57" i="7"/>
  <c r="AF57" i="7"/>
  <c r="AE57" i="7"/>
  <c r="AD57" i="7"/>
  <c r="AC57" i="7"/>
  <c r="AB57" i="7"/>
  <c r="AA57" i="7"/>
  <c r="Z57" i="7"/>
  <c r="Y57" i="7"/>
  <c r="X57" i="7"/>
  <c r="W57" i="7"/>
  <c r="V57" i="7"/>
  <c r="AH57" i="7" s="1"/>
  <c r="AG56" i="7"/>
  <c r="AF56" i="7"/>
  <c r="AE56" i="7"/>
  <c r="AD56" i="7"/>
  <c r="AC56" i="7"/>
  <c r="AB56" i="7"/>
  <c r="AA56" i="7"/>
  <c r="Z56" i="7"/>
  <c r="Y56" i="7"/>
  <c r="X56" i="7"/>
  <c r="W56" i="7"/>
  <c r="V56" i="7"/>
  <c r="AH56" i="7" s="1"/>
  <c r="AG55" i="7"/>
  <c r="AF55" i="7"/>
  <c r="AE55" i="7"/>
  <c r="AD55" i="7"/>
  <c r="AC55" i="7"/>
  <c r="AB55" i="7"/>
  <c r="AA55" i="7"/>
  <c r="Z55" i="7"/>
  <c r="Y55" i="7"/>
  <c r="X55" i="7"/>
  <c r="W55" i="7"/>
  <c r="V55" i="7"/>
  <c r="AH55" i="7" s="1"/>
  <c r="AG54" i="7"/>
  <c r="AF54" i="7"/>
  <c r="AE54" i="7"/>
  <c r="AD54" i="7"/>
  <c r="AC54" i="7"/>
  <c r="AB54" i="7"/>
  <c r="AA54" i="7"/>
  <c r="Z54" i="7"/>
  <c r="Y54" i="7"/>
  <c r="X54" i="7"/>
  <c r="W54" i="7"/>
  <c r="V54" i="7"/>
  <c r="AH54" i="7" s="1"/>
  <c r="AG53" i="7"/>
  <c r="AF53" i="7"/>
  <c r="AE53" i="7"/>
  <c r="AD53" i="7"/>
  <c r="AC53" i="7"/>
  <c r="AB53" i="7"/>
  <c r="AA53" i="7"/>
  <c r="Z53" i="7"/>
  <c r="Y53" i="7"/>
  <c r="X53" i="7"/>
  <c r="W53" i="7"/>
  <c r="V53" i="7"/>
  <c r="AH53" i="7" s="1"/>
  <c r="AG52" i="7"/>
  <c r="AF52" i="7"/>
  <c r="AE52" i="7"/>
  <c r="AD52" i="7"/>
  <c r="AC52" i="7"/>
  <c r="AB52" i="7"/>
  <c r="AA52" i="7"/>
  <c r="Z52" i="7"/>
  <c r="Y52" i="7"/>
  <c r="X52" i="7"/>
  <c r="W52" i="7"/>
  <c r="V52" i="7"/>
  <c r="AH52" i="7" s="1"/>
  <c r="AG51" i="7"/>
  <c r="AF51" i="7"/>
  <c r="AE51" i="7"/>
  <c r="AD51" i="7"/>
  <c r="AC51" i="7"/>
  <c r="AB51" i="7"/>
  <c r="AA51" i="7"/>
  <c r="Z51" i="7"/>
  <c r="Y51" i="7"/>
  <c r="X51" i="7"/>
  <c r="W51" i="7"/>
  <c r="V51" i="7"/>
  <c r="AH51" i="7" s="1"/>
  <c r="T60" i="7"/>
  <c r="S60" i="7"/>
  <c r="R60" i="7"/>
  <c r="Q60" i="7"/>
  <c r="P60" i="7"/>
  <c r="O60" i="7"/>
  <c r="N60" i="7"/>
  <c r="M60" i="7"/>
  <c r="L60" i="7"/>
  <c r="K60" i="7"/>
  <c r="J60" i="7"/>
  <c r="I60" i="7"/>
  <c r="U60" i="7" s="1"/>
  <c r="T59" i="7"/>
  <c r="S59" i="7"/>
  <c r="R59" i="7"/>
  <c r="Q59" i="7"/>
  <c r="P59" i="7"/>
  <c r="O59" i="7"/>
  <c r="N59" i="7"/>
  <c r="M59" i="7"/>
  <c r="L59" i="7"/>
  <c r="K59" i="7"/>
  <c r="J59" i="7"/>
  <c r="I59" i="7"/>
  <c r="U59" i="7" s="1"/>
  <c r="T58" i="7"/>
  <c r="S58" i="7"/>
  <c r="R58" i="7"/>
  <c r="Q58" i="7"/>
  <c r="P58" i="7"/>
  <c r="O58" i="7"/>
  <c r="N58" i="7"/>
  <c r="M58" i="7"/>
  <c r="L58" i="7"/>
  <c r="K58" i="7"/>
  <c r="J58" i="7"/>
  <c r="I58" i="7"/>
  <c r="U58" i="7" s="1"/>
  <c r="T57" i="7"/>
  <c r="S57" i="7"/>
  <c r="R57" i="7"/>
  <c r="Q57" i="7"/>
  <c r="P57" i="7"/>
  <c r="O57" i="7"/>
  <c r="N57" i="7"/>
  <c r="M57" i="7"/>
  <c r="L57" i="7"/>
  <c r="K57" i="7"/>
  <c r="J57" i="7"/>
  <c r="I57" i="7"/>
  <c r="U57" i="7" s="1"/>
  <c r="T56" i="7"/>
  <c r="S56" i="7"/>
  <c r="R56" i="7"/>
  <c r="Q56" i="7"/>
  <c r="P56" i="7"/>
  <c r="O56" i="7"/>
  <c r="N56" i="7"/>
  <c r="M56" i="7"/>
  <c r="L56" i="7"/>
  <c r="K56" i="7"/>
  <c r="J56" i="7"/>
  <c r="I56" i="7"/>
  <c r="U56" i="7" s="1"/>
  <c r="T55" i="7"/>
  <c r="S55" i="7"/>
  <c r="R55" i="7"/>
  <c r="Q55" i="7"/>
  <c r="P55" i="7"/>
  <c r="O55" i="7"/>
  <c r="N55" i="7"/>
  <c r="M55" i="7"/>
  <c r="L55" i="7"/>
  <c r="K55" i="7"/>
  <c r="J55" i="7"/>
  <c r="I55" i="7"/>
  <c r="U55" i="7" s="1"/>
  <c r="T54" i="7"/>
  <c r="S54" i="7"/>
  <c r="R54" i="7"/>
  <c r="Q54" i="7"/>
  <c r="P54" i="7"/>
  <c r="O54" i="7"/>
  <c r="N54" i="7"/>
  <c r="M54" i="7"/>
  <c r="L54" i="7"/>
  <c r="K54" i="7"/>
  <c r="J54" i="7"/>
  <c r="I54" i="7"/>
  <c r="U54" i="7" s="1"/>
  <c r="T53" i="7"/>
  <c r="S53" i="7"/>
  <c r="R53" i="7"/>
  <c r="Q53" i="7"/>
  <c r="P53" i="7"/>
  <c r="O53" i="7"/>
  <c r="N53" i="7"/>
  <c r="M53" i="7"/>
  <c r="L53" i="7"/>
  <c r="K53" i="7"/>
  <c r="J53" i="7"/>
  <c r="I53" i="7"/>
  <c r="U53" i="7" s="1"/>
  <c r="T52" i="7"/>
  <c r="S52" i="7"/>
  <c r="R52" i="7"/>
  <c r="Q52" i="7"/>
  <c r="P52" i="7"/>
  <c r="O52" i="7"/>
  <c r="N52" i="7"/>
  <c r="M52" i="7"/>
  <c r="L52" i="7"/>
  <c r="K52" i="7"/>
  <c r="J52" i="7"/>
  <c r="I52" i="7"/>
  <c r="U52" i="7" s="1"/>
  <c r="T51" i="7"/>
  <c r="S51" i="7"/>
  <c r="R51" i="7"/>
  <c r="Q51" i="7"/>
  <c r="P51" i="7"/>
  <c r="O51" i="7"/>
  <c r="N51" i="7"/>
  <c r="M51" i="7"/>
  <c r="L51" i="7"/>
  <c r="K51" i="7"/>
  <c r="J51" i="7"/>
  <c r="I51" i="7"/>
  <c r="U51" i="7" s="1"/>
  <c r="AH46" i="6" l="1"/>
  <c r="AH47" i="4"/>
  <c r="AH49" i="4"/>
  <c r="U45" i="1"/>
  <c r="G109" i="4"/>
  <c r="G59" i="4"/>
  <c r="C28" i="2"/>
  <c r="D28" i="2" s="1"/>
  <c r="AG25" i="2"/>
  <c r="AG56" i="1" s="1"/>
  <c r="AG104" i="1" s="1"/>
  <c r="AF25" i="2"/>
  <c r="AF56" i="1" s="1"/>
  <c r="AF104" i="1" s="1"/>
  <c r="AE25" i="2"/>
  <c r="AE56" i="1" s="1"/>
  <c r="AE104" i="1" s="1"/>
  <c r="AD25" i="2"/>
  <c r="AD56" i="1" s="1"/>
  <c r="AD104" i="1" s="1"/>
  <c r="AC25" i="2"/>
  <c r="AC56" i="1" s="1"/>
  <c r="AC104" i="1" s="1"/>
  <c r="AB25" i="2"/>
  <c r="AB56" i="1" s="1"/>
  <c r="AB104" i="1" s="1"/>
  <c r="AA25" i="2"/>
  <c r="AA56" i="1" s="1"/>
  <c r="AA104" i="1" s="1"/>
  <c r="Z25" i="2"/>
  <c r="Z56" i="1" s="1"/>
  <c r="Z104" i="1" s="1"/>
  <c r="Y25" i="2"/>
  <c r="Y56" i="1" s="1"/>
  <c r="Y104" i="1" s="1"/>
  <c r="X25" i="2"/>
  <c r="X56" i="1" s="1"/>
  <c r="X104" i="1" s="1"/>
  <c r="W25" i="2"/>
  <c r="W56" i="1" s="1"/>
  <c r="W104" i="1" s="1"/>
  <c r="V25" i="2"/>
  <c r="T25" i="2"/>
  <c r="T56" i="1" s="1"/>
  <c r="T104" i="1" s="1"/>
  <c r="S25" i="2"/>
  <c r="S56" i="1" s="1"/>
  <c r="S104" i="1" s="1"/>
  <c r="R25" i="2"/>
  <c r="R56" i="1" s="1"/>
  <c r="R104" i="1" s="1"/>
  <c r="Q25" i="2"/>
  <c r="Q56" i="1" s="1"/>
  <c r="Q104" i="1" s="1"/>
  <c r="P25" i="2"/>
  <c r="P56" i="1" s="1"/>
  <c r="P104" i="1" s="1"/>
  <c r="O25" i="2"/>
  <c r="O56" i="1" s="1"/>
  <c r="O104" i="1" s="1"/>
  <c r="N25" i="2"/>
  <c r="N56" i="1" s="1"/>
  <c r="N104" i="1" s="1"/>
  <c r="M25" i="2"/>
  <c r="M56" i="1" s="1"/>
  <c r="M104" i="1" s="1"/>
  <c r="L25" i="2"/>
  <c r="L56" i="1" s="1"/>
  <c r="L104" i="1" s="1"/>
  <c r="K25" i="2"/>
  <c r="K56" i="1" s="1"/>
  <c r="K104" i="1" s="1"/>
  <c r="J25" i="2"/>
  <c r="J56" i="1" s="1"/>
  <c r="J104" i="1" s="1"/>
  <c r="I25" i="2"/>
  <c r="AG26" i="2"/>
  <c r="AG60" i="4" s="1"/>
  <c r="AF26" i="2"/>
  <c r="AF60" i="4" s="1"/>
  <c r="AE26" i="2"/>
  <c r="AE60" i="4" s="1"/>
  <c r="AD26" i="2"/>
  <c r="AD60" i="4" s="1"/>
  <c r="AC26" i="2"/>
  <c r="AC60" i="4" s="1"/>
  <c r="AC110" i="4" s="1"/>
  <c r="AC112" i="4" s="1"/>
  <c r="AB26" i="2"/>
  <c r="AB60" i="4" s="1"/>
  <c r="AA26" i="2"/>
  <c r="AA60" i="4" s="1"/>
  <c r="Z26" i="2"/>
  <c r="Z60" i="4" s="1"/>
  <c r="Y26" i="2"/>
  <c r="Y60" i="4" s="1"/>
  <c r="Y110" i="4" s="1"/>
  <c r="Y112" i="4" s="1"/>
  <c r="X26" i="2"/>
  <c r="X60" i="4" s="1"/>
  <c r="W26" i="2"/>
  <c r="W60" i="4" s="1"/>
  <c r="V26" i="2"/>
  <c r="T26" i="2"/>
  <c r="T60" i="4" s="1"/>
  <c r="S26" i="2"/>
  <c r="S60" i="4" s="1"/>
  <c r="R26" i="2"/>
  <c r="R60" i="4" s="1"/>
  <c r="Q26" i="2"/>
  <c r="Q60" i="4" s="1"/>
  <c r="P26" i="2"/>
  <c r="P60" i="4" s="1"/>
  <c r="O26" i="2"/>
  <c r="O60" i="4" s="1"/>
  <c r="N26" i="2"/>
  <c r="N60" i="4" s="1"/>
  <c r="M26" i="2"/>
  <c r="M60" i="4" s="1"/>
  <c r="L26" i="2"/>
  <c r="L60" i="4" s="1"/>
  <c r="L110" i="4" s="1"/>
  <c r="L112" i="4" s="1"/>
  <c r="K26" i="2"/>
  <c r="K60" i="4" s="1"/>
  <c r="J26" i="2"/>
  <c r="J60" i="4" s="1"/>
  <c r="I26" i="2"/>
  <c r="AG23" i="2"/>
  <c r="AG74" i="3" s="1"/>
  <c r="AF23" i="2"/>
  <c r="AF74" i="3" s="1"/>
  <c r="AE23" i="2"/>
  <c r="AE74" i="3" s="1"/>
  <c r="AE76" i="3" s="1"/>
  <c r="AD23" i="2"/>
  <c r="AD74" i="3" s="1"/>
  <c r="AC23" i="2"/>
  <c r="AC74" i="3" s="1"/>
  <c r="AB23" i="2"/>
  <c r="AB74" i="3" s="1"/>
  <c r="AA23" i="2"/>
  <c r="AA74" i="3" s="1"/>
  <c r="AA76" i="3" s="1"/>
  <c r="Z23" i="2"/>
  <c r="Z74" i="3" s="1"/>
  <c r="Y23" i="2"/>
  <c r="Y74" i="3" s="1"/>
  <c r="X23" i="2"/>
  <c r="X74" i="3" s="1"/>
  <c r="W23" i="2"/>
  <c r="W74" i="3" s="1"/>
  <c r="V23" i="2"/>
  <c r="T23" i="2"/>
  <c r="T74" i="3" s="1"/>
  <c r="S23" i="2"/>
  <c r="S74" i="3" s="1"/>
  <c r="R23" i="2"/>
  <c r="R74" i="3" s="1"/>
  <c r="R137" i="3" s="1"/>
  <c r="Q23" i="2"/>
  <c r="Q74" i="3" s="1"/>
  <c r="P23" i="2"/>
  <c r="P74" i="3" s="1"/>
  <c r="O23" i="2"/>
  <c r="O74" i="3" s="1"/>
  <c r="N23" i="2"/>
  <c r="N74" i="3" s="1"/>
  <c r="N76" i="3" s="1"/>
  <c r="M23" i="2"/>
  <c r="M74" i="3" s="1"/>
  <c r="L23" i="2"/>
  <c r="L74" i="3" s="1"/>
  <c r="K23" i="2"/>
  <c r="K74" i="3" s="1"/>
  <c r="J23" i="2"/>
  <c r="J74" i="3" s="1"/>
  <c r="J76" i="3" s="1"/>
  <c r="I23" i="2"/>
  <c r="I60" i="4" l="1"/>
  <c r="U60" i="4" s="1"/>
  <c r="U26" i="2"/>
  <c r="V60" i="4"/>
  <c r="AH60" i="4" s="1"/>
  <c r="AH26" i="2"/>
  <c r="I56" i="1"/>
  <c r="U25" i="2"/>
  <c r="V56" i="1"/>
  <c r="AH25" i="2"/>
  <c r="I74" i="3"/>
  <c r="U74" i="3" s="1"/>
  <c r="U23" i="2"/>
  <c r="V74" i="3"/>
  <c r="AH74" i="3" s="1"/>
  <c r="AH23" i="2"/>
  <c r="P110" i="4"/>
  <c r="P112" i="4" s="1"/>
  <c r="P62" i="4"/>
  <c r="AG110" i="4"/>
  <c r="AG112" i="4" s="1"/>
  <c r="AG62" i="4"/>
  <c r="W137" i="3"/>
  <c r="W76" i="3"/>
  <c r="T110" i="4"/>
  <c r="T112" i="4" s="1"/>
  <c r="T62" i="4"/>
  <c r="Y62" i="4"/>
  <c r="L62" i="4"/>
  <c r="AC62" i="4"/>
  <c r="I76" i="3"/>
  <c r="I137" i="3"/>
  <c r="M76" i="3"/>
  <c r="M137" i="3"/>
  <c r="Q76" i="3"/>
  <c r="Q137" i="3"/>
  <c r="Z76" i="3"/>
  <c r="Z137" i="3"/>
  <c r="AD76" i="3"/>
  <c r="AD137" i="3"/>
  <c r="I110" i="4"/>
  <c r="I62" i="4"/>
  <c r="M110" i="4"/>
  <c r="M112" i="4" s="1"/>
  <c r="M62" i="4"/>
  <c r="Q110" i="4"/>
  <c r="Q112" i="4" s="1"/>
  <c r="Q62" i="4"/>
  <c r="Z110" i="4"/>
  <c r="Z112" i="4" s="1"/>
  <c r="Z62" i="4"/>
  <c r="AD110" i="4"/>
  <c r="AD112" i="4" s="1"/>
  <c r="AD62" i="4"/>
  <c r="J110" i="4"/>
  <c r="J112" i="4" s="1"/>
  <c r="J62" i="4"/>
  <c r="N110" i="4"/>
  <c r="N112" i="4" s="1"/>
  <c r="N62" i="4"/>
  <c r="R110" i="4"/>
  <c r="R112" i="4" s="1"/>
  <c r="R62" i="4"/>
  <c r="W110" i="4"/>
  <c r="W112" i="4" s="1"/>
  <c r="W62" i="4"/>
  <c r="AA110" i="4"/>
  <c r="AA112" i="4" s="1"/>
  <c r="AA62" i="4"/>
  <c r="AE110" i="4"/>
  <c r="AE112" i="4" s="1"/>
  <c r="AE62" i="4"/>
  <c r="O76" i="3"/>
  <c r="O137" i="3"/>
  <c r="X137" i="3"/>
  <c r="X76" i="3"/>
  <c r="AF76" i="3"/>
  <c r="AF137" i="3"/>
  <c r="O62" i="4"/>
  <c r="O110" i="4"/>
  <c r="O112" i="4" s="1"/>
  <c r="S62" i="4"/>
  <c r="S110" i="4"/>
  <c r="S112" i="4" s="1"/>
  <c r="AB62" i="4"/>
  <c r="AB110" i="4"/>
  <c r="AB112" i="4" s="1"/>
  <c r="K137" i="3"/>
  <c r="K76" i="3"/>
  <c r="S137" i="3"/>
  <c r="S76" i="3"/>
  <c r="AB76" i="3"/>
  <c r="AB137" i="3"/>
  <c r="K62" i="4"/>
  <c r="K110" i="4"/>
  <c r="K112" i="4" s="1"/>
  <c r="X62" i="4"/>
  <c r="X110" i="4"/>
  <c r="X112" i="4" s="1"/>
  <c r="AF62" i="4"/>
  <c r="AF110" i="4"/>
  <c r="AF112" i="4" s="1"/>
  <c r="L137" i="3"/>
  <c r="L76" i="3"/>
  <c r="P137" i="3"/>
  <c r="P76" i="3"/>
  <c r="T137" i="3"/>
  <c r="T76" i="3"/>
  <c r="Y137" i="3"/>
  <c r="Y76" i="3"/>
  <c r="AC137" i="3"/>
  <c r="AC76" i="3"/>
  <c r="AG137" i="3"/>
  <c r="AG76" i="3"/>
  <c r="R76" i="3"/>
  <c r="J137" i="3"/>
  <c r="N137" i="3"/>
  <c r="AA137" i="3"/>
  <c r="AE137" i="3"/>
  <c r="G80" i="6"/>
  <c r="G79" i="6"/>
  <c r="G78" i="6"/>
  <c r="G77" i="6"/>
  <c r="G76" i="6"/>
  <c r="G75" i="6"/>
  <c r="AD95" i="6"/>
  <c r="Z95" i="6"/>
  <c r="V95" i="6"/>
  <c r="Q95" i="6"/>
  <c r="M95" i="6"/>
  <c r="I95" i="6"/>
  <c r="B95" i="6"/>
  <c r="Q94" i="6"/>
  <c r="M94" i="6"/>
  <c r="I94" i="6"/>
  <c r="B94" i="6"/>
  <c r="AD93" i="6"/>
  <c r="Z93" i="6"/>
  <c r="V93" i="6"/>
  <c r="T93" i="6"/>
  <c r="S93" i="6"/>
  <c r="R93" i="6"/>
  <c r="Q93" i="6"/>
  <c r="P93" i="6"/>
  <c r="O93" i="6"/>
  <c r="N93" i="6"/>
  <c r="M93" i="6"/>
  <c r="L93" i="6"/>
  <c r="K93" i="6"/>
  <c r="J93" i="6"/>
  <c r="I93" i="6"/>
  <c r="B93" i="6"/>
  <c r="B92" i="6"/>
  <c r="B91" i="6"/>
  <c r="V90" i="6"/>
  <c r="T90" i="6"/>
  <c r="S90" i="6"/>
  <c r="R90" i="6"/>
  <c r="Q90" i="6"/>
  <c r="P90" i="6"/>
  <c r="O90" i="6"/>
  <c r="N90" i="6"/>
  <c r="M90" i="6"/>
  <c r="L90" i="6"/>
  <c r="K90" i="6"/>
  <c r="J90" i="6"/>
  <c r="I90" i="6"/>
  <c r="B90" i="6"/>
  <c r="T95" i="6"/>
  <c r="AG94" i="6"/>
  <c r="T94" i="6"/>
  <c r="AG92" i="6"/>
  <c r="T92" i="6"/>
  <c r="B91" i="4"/>
  <c r="B92" i="4"/>
  <c r="B93" i="4"/>
  <c r="B94" i="4"/>
  <c r="B95" i="4"/>
  <c r="B96" i="4"/>
  <c r="B97" i="4"/>
  <c r="B98" i="4"/>
  <c r="B99" i="4"/>
  <c r="B100" i="4"/>
  <c r="B90" i="4"/>
  <c r="G83" i="4"/>
  <c r="G82" i="4"/>
  <c r="G81" i="4"/>
  <c r="G80" i="4"/>
  <c r="G79" i="4"/>
  <c r="G78" i="4"/>
  <c r="AD100" i="4"/>
  <c r="Z100" i="4"/>
  <c r="V100" i="4"/>
  <c r="AF99" i="4"/>
  <c r="X99" i="4"/>
  <c r="AG98" i="4"/>
  <c r="AF98" i="4"/>
  <c r="AE98" i="4"/>
  <c r="AD98" i="4"/>
  <c r="AC98" i="4"/>
  <c r="AB98" i="4"/>
  <c r="AA98" i="4"/>
  <c r="Z98" i="4"/>
  <c r="Y98" i="4"/>
  <c r="X98" i="4"/>
  <c r="W98" i="4"/>
  <c r="V98" i="4"/>
  <c r="T98" i="4"/>
  <c r="S98" i="4"/>
  <c r="R98" i="4"/>
  <c r="Q98" i="4"/>
  <c r="P98" i="4"/>
  <c r="O98" i="4"/>
  <c r="N98" i="4"/>
  <c r="M98" i="4"/>
  <c r="L98" i="4"/>
  <c r="K98" i="4"/>
  <c r="J98" i="4"/>
  <c r="I98" i="4"/>
  <c r="AG97" i="4"/>
  <c r="AF97" i="4"/>
  <c r="AE97" i="4"/>
  <c r="AD97" i="4"/>
  <c r="AC97" i="4"/>
  <c r="AB97" i="4"/>
  <c r="AA97" i="4"/>
  <c r="Z97" i="4"/>
  <c r="Y97" i="4"/>
  <c r="X97" i="4"/>
  <c r="W97" i="4"/>
  <c r="V97" i="4"/>
  <c r="T97" i="4"/>
  <c r="S97" i="4"/>
  <c r="R97" i="4"/>
  <c r="Q97" i="4"/>
  <c r="P97" i="4"/>
  <c r="O97" i="4"/>
  <c r="N97" i="4"/>
  <c r="M97" i="4"/>
  <c r="L97" i="4"/>
  <c r="K97" i="4"/>
  <c r="J97" i="4"/>
  <c r="I97" i="4"/>
  <c r="AG95" i="4"/>
  <c r="AF95" i="4"/>
  <c r="AE95" i="4"/>
  <c r="AD95" i="4"/>
  <c r="AC95" i="4"/>
  <c r="AB95" i="4"/>
  <c r="AA95" i="4"/>
  <c r="Z95" i="4"/>
  <c r="Y95" i="4"/>
  <c r="X95" i="4"/>
  <c r="W95" i="4"/>
  <c r="V95" i="4"/>
  <c r="T95" i="4"/>
  <c r="S95" i="4"/>
  <c r="R95" i="4"/>
  <c r="Q95" i="4"/>
  <c r="P95" i="4"/>
  <c r="O95" i="4"/>
  <c r="N95" i="4"/>
  <c r="M95" i="4"/>
  <c r="L95" i="4"/>
  <c r="K95" i="4"/>
  <c r="J95" i="4"/>
  <c r="I95" i="4"/>
  <c r="AG100" i="4"/>
  <c r="AF100" i="4"/>
  <c r="AE100" i="4"/>
  <c r="AC100" i="4"/>
  <c r="AB100" i="4"/>
  <c r="AA100" i="4"/>
  <c r="Y100" i="4"/>
  <c r="X100" i="4"/>
  <c r="W100" i="4"/>
  <c r="T100" i="4"/>
  <c r="S100" i="4"/>
  <c r="R100" i="4"/>
  <c r="P100" i="4"/>
  <c r="O100" i="4"/>
  <c r="N100" i="4"/>
  <c r="L100" i="4"/>
  <c r="K100" i="4"/>
  <c r="J100" i="4"/>
  <c r="Q100" i="4"/>
  <c r="AD99" i="4"/>
  <c r="AB99" i="4"/>
  <c r="Z99" i="4"/>
  <c r="V99" i="4"/>
  <c r="S99" i="4"/>
  <c r="G55" i="1"/>
  <c r="G103" i="1"/>
  <c r="G78" i="1"/>
  <c r="G77" i="1"/>
  <c r="G76" i="1"/>
  <c r="G75" i="1"/>
  <c r="G74" i="1"/>
  <c r="G73" i="1"/>
  <c r="AG93" i="1"/>
  <c r="AF93" i="1"/>
  <c r="AE93" i="1"/>
  <c r="AD93" i="1"/>
  <c r="AC93" i="1"/>
  <c r="AB93" i="1"/>
  <c r="AA93" i="1"/>
  <c r="Z93" i="1"/>
  <c r="Y93" i="1"/>
  <c r="X93" i="1"/>
  <c r="W93" i="1"/>
  <c r="V93" i="1"/>
  <c r="T93" i="1"/>
  <c r="S93" i="1"/>
  <c r="R93" i="1"/>
  <c r="Q93" i="1"/>
  <c r="P93" i="1"/>
  <c r="O93" i="1"/>
  <c r="N93" i="1"/>
  <c r="M93" i="1"/>
  <c r="L93" i="1"/>
  <c r="K93" i="1"/>
  <c r="J93" i="1"/>
  <c r="I93" i="1"/>
  <c r="B93" i="1"/>
  <c r="AG92" i="1"/>
  <c r="AF92" i="1"/>
  <c r="AE92" i="1"/>
  <c r="AD92" i="1"/>
  <c r="AC92" i="1"/>
  <c r="AB92" i="1"/>
  <c r="AA92" i="1"/>
  <c r="Z92" i="1"/>
  <c r="Y92" i="1"/>
  <c r="X92" i="1"/>
  <c r="W92" i="1"/>
  <c r="V92" i="1"/>
  <c r="T92" i="1"/>
  <c r="S92" i="1"/>
  <c r="R92" i="1"/>
  <c r="Q92" i="1"/>
  <c r="P92" i="1"/>
  <c r="O92" i="1"/>
  <c r="N92" i="1"/>
  <c r="M92" i="1"/>
  <c r="L92" i="1"/>
  <c r="K92" i="1"/>
  <c r="J92" i="1"/>
  <c r="I92" i="1"/>
  <c r="B92" i="1"/>
  <c r="AG91" i="1"/>
  <c r="AF91" i="1"/>
  <c r="AE91" i="1"/>
  <c r="AD91" i="1"/>
  <c r="AC91" i="1"/>
  <c r="AB91" i="1"/>
  <c r="AA91" i="1"/>
  <c r="Z91" i="1"/>
  <c r="Y91" i="1"/>
  <c r="X91" i="1"/>
  <c r="W91" i="1"/>
  <c r="V91" i="1"/>
  <c r="T91" i="1"/>
  <c r="S91" i="1"/>
  <c r="R91" i="1"/>
  <c r="Q91" i="1"/>
  <c r="P91" i="1"/>
  <c r="O91" i="1"/>
  <c r="N91" i="1"/>
  <c r="M91" i="1"/>
  <c r="L91" i="1"/>
  <c r="K91" i="1"/>
  <c r="J91" i="1"/>
  <c r="I91" i="1"/>
  <c r="B91" i="1"/>
  <c r="AG90" i="1"/>
  <c r="AF90" i="1"/>
  <c r="AE90" i="1"/>
  <c r="AD90" i="1"/>
  <c r="AC90" i="1"/>
  <c r="AB90" i="1"/>
  <c r="AA90" i="1"/>
  <c r="Z90" i="1"/>
  <c r="Y90" i="1"/>
  <c r="X90" i="1"/>
  <c r="W90" i="1"/>
  <c r="V90" i="1"/>
  <c r="T90" i="1"/>
  <c r="S90" i="1"/>
  <c r="R90" i="1"/>
  <c r="Q90" i="1"/>
  <c r="P90" i="1"/>
  <c r="O90" i="1"/>
  <c r="N90" i="1"/>
  <c r="M90" i="1"/>
  <c r="L90" i="1"/>
  <c r="K90" i="1"/>
  <c r="J90" i="1"/>
  <c r="I90" i="1"/>
  <c r="B90" i="1"/>
  <c r="B89" i="1"/>
  <c r="AG88" i="1"/>
  <c r="AF88" i="1"/>
  <c r="AE88" i="1"/>
  <c r="AD88" i="1"/>
  <c r="AC88" i="1"/>
  <c r="AB88" i="1"/>
  <c r="AA88" i="1"/>
  <c r="Z88" i="1"/>
  <c r="Y88" i="1"/>
  <c r="X88" i="1"/>
  <c r="W88" i="1"/>
  <c r="V88" i="1"/>
  <c r="T88" i="1"/>
  <c r="S88" i="1"/>
  <c r="R88" i="1"/>
  <c r="Q88" i="1"/>
  <c r="P88" i="1"/>
  <c r="O88" i="1"/>
  <c r="N88" i="1"/>
  <c r="M88" i="1"/>
  <c r="L88" i="1"/>
  <c r="K88" i="1"/>
  <c r="J88" i="1"/>
  <c r="I88" i="1"/>
  <c r="B88" i="1"/>
  <c r="G94" i="8"/>
  <c r="G93" i="8"/>
  <c r="G92" i="8"/>
  <c r="G91" i="8"/>
  <c r="G90" i="8"/>
  <c r="G89" i="8"/>
  <c r="AG114" i="8"/>
  <c r="AF114" i="8"/>
  <c r="AE114" i="8"/>
  <c r="AD114" i="8"/>
  <c r="AC114" i="8"/>
  <c r="AB114" i="8"/>
  <c r="AA114" i="8"/>
  <c r="Z114" i="8"/>
  <c r="Y114" i="8"/>
  <c r="X114" i="8"/>
  <c r="W114" i="8"/>
  <c r="V114" i="8"/>
  <c r="T114" i="8"/>
  <c r="S114" i="8"/>
  <c r="R114" i="8"/>
  <c r="Q114" i="8"/>
  <c r="P114" i="8"/>
  <c r="O114" i="8"/>
  <c r="N114" i="8"/>
  <c r="M114" i="8"/>
  <c r="L114" i="8"/>
  <c r="K114" i="8"/>
  <c r="J114" i="8"/>
  <c r="I114" i="8"/>
  <c r="B114" i="8"/>
  <c r="AG113" i="8"/>
  <c r="AF113" i="8"/>
  <c r="AE113" i="8"/>
  <c r="AD113" i="8"/>
  <c r="AC113" i="8"/>
  <c r="AB113" i="8"/>
  <c r="AA113" i="8"/>
  <c r="Z113" i="8"/>
  <c r="Y113" i="8"/>
  <c r="X113" i="8"/>
  <c r="W113" i="8"/>
  <c r="V113" i="8"/>
  <c r="T113" i="8"/>
  <c r="S113" i="8"/>
  <c r="R113" i="8"/>
  <c r="Q113" i="8"/>
  <c r="P113" i="8"/>
  <c r="O113" i="8"/>
  <c r="N113" i="8"/>
  <c r="M113" i="8"/>
  <c r="L113" i="8"/>
  <c r="K113" i="8"/>
  <c r="J113" i="8"/>
  <c r="I113" i="8"/>
  <c r="B113" i="8"/>
  <c r="AG112" i="8"/>
  <c r="AF112" i="8"/>
  <c r="AE112" i="8"/>
  <c r="AD112" i="8"/>
  <c r="AC112" i="8"/>
  <c r="AB112" i="8"/>
  <c r="AA112" i="8"/>
  <c r="Z112" i="8"/>
  <c r="Y112" i="8"/>
  <c r="X112" i="8"/>
  <c r="W112" i="8"/>
  <c r="V112" i="8"/>
  <c r="T112" i="8"/>
  <c r="S112" i="8"/>
  <c r="R112" i="8"/>
  <c r="Q112" i="8"/>
  <c r="P112" i="8"/>
  <c r="O112" i="8"/>
  <c r="N112" i="8"/>
  <c r="M112" i="8"/>
  <c r="L112" i="8"/>
  <c r="K112" i="8"/>
  <c r="J112" i="8"/>
  <c r="I112" i="8"/>
  <c r="B112" i="8"/>
  <c r="AG111" i="8"/>
  <c r="AF111" i="8"/>
  <c r="AE111" i="8"/>
  <c r="AD111" i="8"/>
  <c r="AC111" i="8"/>
  <c r="AB111" i="8"/>
  <c r="AA111" i="8"/>
  <c r="Z111" i="8"/>
  <c r="Y111" i="8"/>
  <c r="X111" i="8"/>
  <c r="W111" i="8"/>
  <c r="V111" i="8"/>
  <c r="T111" i="8"/>
  <c r="S111" i="8"/>
  <c r="R111" i="8"/>
  <c r="Q111" i="8"/>
  <c r="P111" i="8"/>
  <c r="O111" i="8"/>
  <c r="N111" i="8"/>
  <c r="M111" i="8"/>
  <c r="L111" i="8"/>
  <c r="K111" i="8"/>
  <c r="J111" i="8"/>
  <c r="I111" i="8"/>
  <c r="B111" i="8"/>
  <c r="B110" i="8"/>
  <c r="AG109" i="8"/>
  <c r="AF109" i="8"/>
  <c r="AE109" i="8"/>
  <c r="AD109" i="8"/>
  <c r="AC109" i="8"/>
  <c r="AB109" i="8"/>
  <c r="AA109" i="8"/>
  <c r="Z109" i="8"/>
  <c r="Y109" i="8"/>
  <c r="X109" i="8"/>
  <c r="W109" i="8"/>
  <c r="V109" i="8"/>
  <c r="T109" i="8"/>
  <c r="S109" i="8"/>
  <c r="R109" i="8"/>
  <c r="Q109" i="8"/>
  <c r="P109" i="8"/>
  <c r="O109" i="8"/>
  <c r="N109" i="8"/>
  <c r="M109" i="8"/>
  <c r="L109" i="8"/>
  <c r="K109" i="8"/>
  <c r="J109" i="8"/>
  <c r="I109" i="8"/>
  <c r="B109" i="8"/>
  <c r="B113" i="3"/>
  <c r="B114" i="3"/>
  <c r="B115" i="3"/>
  <c r="B116" i="3"/>
  <c r="B117" i="3"/>
  <c r="B112" i="3"/>
  <c r="G98" i="3"/>
  <c r="G97" i="3"/>
  <c r="G96" i="3"/>
  <c r="G95" i="3"/>
  <c r="G94" i="3"/>
  <c r="G93" i="3"/>
  <c r="AG117" i="3"/>
  <c r="AF117" i="3"/>
  <c r="AE117" i="3"/>
  <c r="AD117" i="3"/>
  <c r="AC117" i="3"/>
  <c r="AB117" i="3"/>
  <c r="AA117" i="3"/>
  <c r="Z117" i="3"/>
  <c r="Y117" i="3"/>
  <c r="X117" i="3"/>
  <c r="W117" i="3"/>
  <c r="V117" i="3"/>
  <c r="T117" i="3"/>
  <c r="S117" i="3"/>
  <c r="R117" i="3"/>
  <c r="Q117" i="3"/>
  <c r="P117" i="3"/>
  <c r="O117" i="3"/>
  <c r="N117" i="3"/>
  <c r="M117" i="3"/>
  <c r="L117" i="3"/>
  <c r="K117" i="3"/>
  <c r="J117" i="3"/>
  <c r="I117" i="3"/>
  <c r="AG116" i="3"/>
  <c r="AF116" i="3"/>
  <c r="AE116" i="3"/>
  <c r="AD116" i="3"/>
  <c r="AC116" i="3"/>
  <c r="AB116" i="3"/>
  <c r="AA116" i="3"/>
  <c r="Z116" i="3"/>
  <c r="Y116" i="3"/>
  <c r="X116" i="3"/>
  <c r="W116" i="3"/>
  <c r="V116" i="3"/>
  <c r="T116" i="3"/>
  <c r="S116" i="3"/>
  <c r="R116" i="3"/>
  <c r="Q116" i="3"/>
  <c r="P116" i="3"/>
  <c r="O116" i="3"/>
  <c r="N116" i="3"/>
  <c r="M116" i="3"/>
  <c r="L116" i="3"/>
  <c r="K116" i="3"/>
  <c r="J116" i="3"/>
  <c r="I116" i="3"/>
  <c r="AG115" i="3"/>
  <c r="AF115" i="3"/>
  <c r="AE115" i="3"/>
  <c r="AD115" i="3"/>
  <c r="AC115" i="3"/>
  <c r="AB115" i="3"/>
  <c r="AA115" i="3"/>
  <c r="Z115" i="3"/>
  <c r="Y115" i="3"/>
  <c r="X115" i="3"/>
  <c r="W115" i="3"/>
  <c r="V115" i="3"/>
  <c r="T115" i="3"/>
  <c r="S115" i="3"/>
  <c r="R115" i="3"/>
  <c r="Q115" i="3"/>
  <c r="P115" i="3"/>
  <c r="O115" i="3"/>
  <c r="N115" i="3"/>
  <c r="M115" i="3"/>
  <c r="L115" i="3"/>
  <c r="K115" i="3"/>
  <c r="J115" i="3"/>
  <c r="I115" i="3"/>
  <c r="AG114" i="3"/>
  <c r="AF114" i="3"/>
  <c r="AE114" i="3"/>
  <c r="AD114" i="3"/>
  <c r="AC114" i="3"/>
  <c r="AB114" i="3"/>
  <c r="AA114" i="3"/>
  <c r="Z114" i="3"/>
  <c r="Y114" i="3"/>
  <c r="X114" i="3"/>
  <c r="W114" i="3"/>
  <c r="V114" i="3"/>
  <c r="T114" i="3"/>
  <c r="S114" i="3"/>
  <c r="R114" i="3"/>
  <c r="Q114" i="3"/>
  <c r="P114" i="3"/>
  <c r="O114" i="3"/>
  <c r="N114" i="3"/>
  <c r="M114" i="3"/>
  <c r="L114" i="3"/>
  <c r="K114" i="3"/>
  <c r="J114" i="3"/>
  <c r="I114" i="3"/>
  <c r="AG112" i="3"/>
  <c r="AF112" i="3"/>
  <c r="AE112" i="3"/>
  <c r="AD112" i="3"/>
  <c r="AC112" i="3"/>
  <c r="AB112" i="3"/>
  <c r="AA112" i="3"/>
  <c r="Z112" i="3"/>
  <c r="Y112" i="3"/>
  <c r="X112" i="3"/>
  <c r="W112" i="3"/>
  <c r="V112" i="3"/>
  <c r="T112" i="3"/>
  <c r="S112" i="3"/>
  <c r="R112" i="3"/>
  <c r="Q112" i="3"/>
  <c r="P112" i="3"/>
  <c r="O112" i="3"/>
  <c r="N112" i="3"/>
  <c r="M112" i="3"/>
  <c r="L112" i="3"/>
  <c r="K112" i="3"/>
  <c r="J112" i="3"/>
  <c r="I112" i="3"/>
  <c r="B109" i="7"/>
  <c r="B110" i="7"/>
  <c r="B111" i="7"/>
  <c r="B112" i="7"/>
  <c r="B113" i="7"/>
  <c r="B114" i="7"/>
  <c r="B115" i="7"/>
  <c r="B116" i="7"/>
  <c r="B117" i="7"/>
  <c r="B118" i="7"/>
  <c r="B119" i="7"/>
  <c r="B120" i="7"/>
  <c r="B121" i="7"/>
  <c r="B122" i="7"/>
  <c r="B123" i="7"/>
  <c r="B108" i="7"/>
  <c r="I118" i="7"/>
  <c r="J118" i="7"/>
  <c r="K118" i="7"/>
  <c r="L118" i="7"/>
  <c r="M118" i="7"/>
  <c r="N118" i="7"/>
  <c r="O118" i="7"/>
  <c r="P118" i="7"/>
  <c r="Q118" i="7"/>
  <c r="R118" i="7"/>
  <c r="S118" i="7"/>
  <c r="T118" i="7"/>
  <c r="V118" i="7"/>
  <c r="W118" i="7"/>
  <c r="X118" i="7"/>
  <c r="Y118" i="7"/>
  <c r="Z118" i="7"/>
  <c r="AA118" i="7"/>
  <c r="AB118" i="7"/>
  <c r="AC118" i="7"/>
  <c r="AD118" i="7"/>
  <c r="AE118" i="7"/>
  <c r="AF118" i="7"/>
  <c r="AG118" i="7"/>
  <c r="I119" i="7"/>
  <c r="J119" i="7"/>
  <c r="K119" i="7"/>
  <c r="L119" i="7"/>
  <c r="M119" i="7"/>
  <c r="N119" i="7"/>
  <c r="O119" i="7"/>
  <c r="P119" i="7"/>
  <c r="Q119" i="7"/>
  <c r="R119" i="7"/>
  <c r="S119" i="7"/>
  <c r="T119" i="7"/>
  <c r="V119" i="7"/>
  <c r="W119" i="7"/>
  <c r="X119" i="7"/>
  <c r="Y119" i="7"/>
  <c r="Z119" i="7"/>
  <c r="AA119" i="7"/>
  <c r="AB119" i="7"/>
  <c r="AC119" i="7"/>
  <c r="AD119" i="7"/>
  <c r="AE119" i="7"/>
  <c r="AF119" i="7"/>
  <c r="AG119" i="7"/>
  <c r="I120" i="7"/>
  <c r="J120" i="7"/>
  <c r="K120" i="7"/>
  <c r="L120" i="7"/>
  <c r="M120" i="7"/>
  <c r="N120" i="7"/>
  <c r="O120" i="7"/>
  <c r="P120" i="7"/>
  <c r="Q120" i="7"/>
  <c r="R120" i="7"/>
  <c r="S120" i="7"/>
  <c r="T120" i="7"/>
  <c r="V120" i="7"/>
  <c r="W120" i="7"/>
  <c r="X120" i="7"/>
  <c r="Y120" i="7"/>
  <c r="Z120" i="7"/>
  <c r="AA120" i="7"/>
  <c r="AB120" i="7"/>
  <c r="AC120" i="7"/>
  <c r="AD120" i="7"/>
  <c r="AE120" i="7"/>
  <c r="AF120" i="7"/>
  <c r="AG120" i="7"/>
  <c r="I121" i="7"/>
  <c r="J121" i="7"/>
  <c r="K121" i="7"/>
  <c r="L121" i="7"/>
  <c r="M121" i="7"/>
  <c r="N121" i="7"/>
  <c r="O121" i="7"/>
  <c r="P121" i="7"/>
  <c r="Q121" i="7"/>
  <c r="R121" i="7"/>
  <c r="S121" i="7"/>
  <c r="T121" i="7"/>
  <c r="V121" i="7"/>
  <c r="W121" i="7"/>
  <c r="X121" i="7"/>
  <c r="Y121" i="7"/>
  <c r="Z121" i="7"/>
  <c r="AA121" i="7"/>
  <c r="AB121" i="7"/>
  <c r="AC121" i="7"/>
  <c r="AD121" i="7"/>
  <c r="AE121" i="7"/>
  <c r="AF121" i="7"/>
  <c r="AG121" i="7"/>
  <c r="I122" i="7"/>
  <c r="J122" i="7"/>
  <c r="K122" i="7"/>
  <c r="L122" i="7"/>
  <c r="M122" i="7"/>
  <c r="N122" i="7"/>
  <c r="O122" i="7"/>
  <c r="P122" i="7"/>
  <c r="Q122" i="7"/>
  <c r="R122" i="7"/>
  <c r="S122" i="7"/>
  <c r="T122" i="7"/>
  <c r="V122" i="7"/>
  <c r="W122" i="7"/>
  <c r="X122" i="7"/>
  <c r="Y122" i="7"/>
  <c r="Z122" i="7"/>
  <c r="AA122" i="7"/>
  <c r="AB122" i="7"/>
  <c r="AC122" i="7"/>
  <c r="AD122" i="7"/>
  <c r="AE122" i="7"/>
  <c r="AF122" i="7"/>
  <c r="AG122" i="7"/>
  <c r="I123" i="7"/>
  <c r="J123" i="7"/>
  <c r="K123" i="7"/>
  <c r="L123" i="7"/>
  <c r="M123" i="7"/>
  <c r="N123" i="7"/>
  <c r="O123" i="7"/>
  <c r="P123" i="7"/>
  <c r="Q123" i="7"/>
  <c r="R123" i="7"/>
  <c r="S123" i="7"/>
  <c r="T123" i="7"/>
  <c r="V123" i="7"/>
  <c r="W123" i="7"/>
  <c r="X123" i="7"/>
  <c r="Y123" i="7"/>
  <c r="Z123" i="7"/>
  <c r="AA123" i="7"/>
  <c r="AB123" i="7"/>
  <c r="AC123" i="7"/>
  <c r="AD123" i="7"/>
  <c r="AE123" i="7"/>
  <c r="AF123" i="7"/>
  <c r="AG123" i="7"/>
  <c r="G101" i="7"/>
  <c r="G100" i="7"/>
  <c r="G99" i="7"/>
  <c r="G98" i="7"/>
  <c r="G97" i="7"/>
  <c r="G96" i="7"/>
  <c r="F74" i="3" l="1"/>
  <c r="V110" i="4"/>
  <c r="V76" i="3"/>
  <c r="AH76" i="3" s="1"/>
  <c r="E74" i="3"/>
  <c r="U112" i="3"/>
  <c r="AH112" i="3"/>
  <c r="AH114" i="3"/>
  <c r="U115" i="3"/>
  <c r="AH115" i="3"/>
  <c r="U116" i="3"/>
  <c r="AH116" i="3"/>
  <c r="U117" i="3"/>
  <c r="AH117" i="3"/>
  <c r="U112" i="8"/>
  <c r="AH112" i="8"/>
  <c r="U91" i="1"/>
  <c r="AH91" i="1"/>
  <c r="E114" i="3"/>
  <c r="U114" i="3"/>
  <c r="AH100" i="4"/>
  <c r="U109" i="8"/>
  <c r="U113" i="8"/>
  <c r="AH113" i="8"/>
  <c r="U88" i="1"/>
  <c r="U92" i="1"/>
  <c r="U62" i="4"/>
  <c r="V104" i="1"/>
  <c r="AH104" i="1" s="1"/>
  <c r="AH56" i="1"/>
  <c r="U114" i="8"/>
  <c r="AH114" i="8"/>
  <c r="U93" i="1"/>
  <c r="AH93" i="1"/>
  <c r="U95" i="4"/>
  <c r="AH95" i="4"/>
  <c r="U97" i="4"/>
  <c r="AH97" i="4"/>
  <c r="U98" i="4"/>
  <c r="AH98" i="4"/>
  <c r="U90" i="6"/>
  <c r="U93" i="6"/>
  <c r="I112" i="4"/>
  <c r="U112" i="4" s="1"/>
  <c r="U110" i="4"/>
  <c r="V112" i="4"/>
  <c r="AH112" i="4" s="1"/>
  <c r="AH110" i="4"/>
  <c r="AH109" i="8"/>
  <c r="AH88" i="1"/>
  <c r="AH92" i="1"/>
  <c r="AH123" i="7"/>
  <c r="U123" i="7"/>
  <c r="AH122" i="7"/>
  <c r="U122" i="7"/>
  <c r="AH121" i="7"/>
  <c r="U121" i="7"/>
  <c r="AH120" i="7"/>
  <c r="U120" i="7"/>
  <c r="AH119" i="7"/>
  <c r="U119" i="7"/>
  <c r="AH118" i="7"/>
  <c r="U118" i="7"/>
  <c r="U111" i="8"/>
  <c r="AH111" i="8"/>
  <c r="U90" i="1"/>
  <c r="AH90" i="1"/>
  <c r="V62" i="4"/>
  <c r="AH62" i="4" s="1"/>
  <c r="V137" i="3"/>
  <c r="AH137" i="3" s="1"/>
  <c r="U137" i="3"/>
  <c r="I104" i="1"/>
  <c r="U104" i="1" s="1"/>
  <c r="U56" i="1"/>
  <c r="U76" i="3"/>
  <c r="E122" i="7"/>
  <c r="E121" i="7"/>
  <c r="E123" i="7"/>
  <c r="F121" i="7"/>
  <c r="F120" i="7"/>
  <c r="E120" i="7"/>
  <c r="E119" i="7"/>
  <c r="E93" i="1"/>
  <c r="F93" i="1"/>
  <c r="E118" i="7"/>
  <c r="F137" i="3"/>
  <c r="F123" i="7"/>
  <c r="F122" i="7"/>
  <c r="G122" i="7" s="1"/>
  <c r="F119" i="7"/>
  <c r="F118" i="7"/>
  <c r="F109" i="8"/>
  <c r="E114" i="8"/>
  <c r="F114" i="8"/>
  <c r="E137" i="3"/>
  <c r="E90" i="6"/>
  <c r="E93" i="6"/>
  <c r="V94" i="6"/>
  <c r="AD94" i="6"/>
  <c r="Z90" i="6"/>
  <c r="I92" i="6"/>
  <c r="W93" i="6"/>
  <c r="AA93" i="6"/>
  <c r="AE93" i="6"/>
  <c r="J94" i="6"/>
  <c r="N94" i="6"/>
  <c r="R94" i="6"/>
  <c r="W94" i="6"/>
  <c r="AA94" i="6"/>
  <c r="AE94" i="6"/>
  <c r="J95" i="6"/>
  <c r="N95" i="6"/>
  <c r="R95" i="6"/>
  <c r="W95" i="6"/>
  <c r="AA95" i="6"/>
  <c r="AE95" i="6"/>
  <c r="Z94" i="6"/>
  <c r="AD90" i="6"/>
  <c r="M92" i="6"/>
  <c r="X93" i="6"/>
  <c r="AB93" i="6"/>
  <c r="AF93" i="6"/>
  <c r="K94" i="6"/>
  <c r="O94" i="6"/>
  <c r="S94" i="6"/>
  <c r="X94" i="6"/>
  <c r="AB94" i="6"/>
  <c r="AF94" i="6"/>
  <c r="K95" i="6"/>
  <c r="O95" i="6"/>
  <c r="S95" i="6"/>
  <c r="X95" i="6"/>
  <c r="AB95" i="6"/>
  <c r="AF95" i="6"/>
  <c r="Q92" i="6"/>
  <c r="Y93" i="6"/>
  <c r="AC93" i="6"/>
  <c r="AG93" i="6"/>
  <c r="L94" i="6"/>
  <c r="P94" i="6"/>
  <c r="Y94" i="6"/>
  <c r="AC94" i="6"/>
  <c r="L95" i="6"/>
  <c r="P95" i="6"/>
  <c r="Y95" i="6"/>
  <c r="AC95" i="6"/>
  <c r="AG95" i="6"/>
  <c r="AD92" i="6"/>
  <c r="W90" i="6"/>
  <c r="AA90" i="6"/>
  <c r="AE90" i="6"/>
  <c r="J92" i="6"/>
  <c r="N92" i="6"/>
  <c r="R92" i="6"/>
  <c r="W92" i="6"/>
  <c r="AA92" i="6"/>
  <c r="AE92" i="6"/>
  <c r="V92" i="6"/>
  <c r="X90" i="6"/>
  <c r="AB90" i="6"/>
  <c r="AF90" i="6"/>
  <c r="K92" i="6"/>
  <c r="O92" i="6"/>
  <c r="S92" i="6"/>
  <c r="X92" i="6"/>
  <c r="AB92" i="6"/>
  <c r="AF92" i="6"/>
  <c r="Z92" i="6"/>
  <c r="Y90" i="6"/>
  <c r="AC90" i="6"/>
  <c r="AG90" i="6"/>
  <c r="L92" i="6"/>
  <c r="P92" i="6"/>
  <c r="Y92" i="6"/>
  <c r="AC92" i="6"/>
  <c r="F97" i="4"/>
  <c r="E95" i="4"/>
  <c r="F95" i="4"/>
  <c r="E98" i="4"/>
  <c r="F98" i="4"/>
  <c r="E97" i="4"/>
  <c r="F100" i="4"/>
  <c r="M100" i="4"/>
  <c r="J99" i="4"/>
  <c r="N99" i="4"/>
  <c r="R99" i="4"/>
  <c r="W99" i="4"/>
  <c r="AA99" i="4"/>
  <c r="AE99" i="4"/>
  <c r="I100" i="4"/>
  <c r="L99" i="4"/>
  <c r="P99" i="4"/>
  <c r="T99" i="4"/>
  <c r="Y99" i="4"/>
  <c r="AC99" i="4"/>
  <c r="AG99" i="4"/>
  <c r="I99" i="4"/>
  <c r="M99" i="4"/>
  <c r="Q99" i="4"/>
  <c r="K99" i="4"/>
  <c r="O99" i="4"/>
  <c r="E90" i="1"/>
  <c r="F90" i="1"/>
  <c r="E91" i="1"/>
  <c r="F91" i="1"/>
  <c r="E88" i="1"/>
  <c r="F88" i="1"/>
  <c r="E92" i="1"/>
  <c r="F92" i="1"/>
  <c r="F113" i="8"/>
  <c r="E112" i="8"/>
  <c r="F112" i="8"/>
  <c r="F111" i="8"/>
  <c r="E111" i="8"/>
  <c r="E113" i="8"/>
  <c r="E109" i="8"/>
  <c r="E112" i="3"/>
  <c r="F112" i="3"/>
  <c r="E115" i="3"/>
  <c r="F115" i="3"/>
  <c r="E116" i="3"/>
  <c r="F116" i="3"/>
  <c r="E117" i="3"/>
  <c r="F117" i="3"/>
  <c r="F114" i="3"/>
  <c r="G114" i="3" s="1"/>
  <c r="C118" i="8"/>
  <c r="AG115" i="8"/>
  <c r="AF115" i="8"/>
  <c r="AE115" i="8"/>
  <c r="AD115" i="8"/>
  <c r="AC115" i="8"/>
  <c r="AB115" i="8"/>
  <c r="AA115" i="8"/>
  <c r="Z115" i="8"/>
  <c r="Y115" i="8"/>
  <c r="X115" i="8"/>
  <c r="W115" i="8"/>
  <c r="V115" i="8"/>
  <c r="T115" i="8"/>
  <c r="S115" i="8"/>
  <c r="R115" i="8"/>
  <c r="Q115" i="8"/>
  <c r="P115" i="8"/>
  <c r="O115" i="8"/>
  <c r="N115" i="8"/>
  <c r="M115" i="8"/>
  <c r="L115" i="8"/>
  <c r="K115" i="8"/>
  <c r="J115" i="8"/>
  <c r="I115" i="8"/>
  <c r="B108" i="8"/>
  <c r="B107" i="8"/>
  <c r="B106" i="8"/>
  <c r="B105" i="8"/>
  <c r="B104" i="8"/>
  <c r="B103" i="8"/>
  <c r="B102" i="8"/>
  <c r="B101" i="8"/>
  <c r="W76" i="8"/>
  <c r="X76" i="8" s="1"/>
  <c r="Y76" i="8" s="1"/>
  <c r="Z76" i="8" s="1"/>
  <c r="AA76" i="8" s="1"/>
  <c r="AB76" i="8" s="1"/>
  <c r="AC76" i="8" s="1"/>
  <c r="AD76" i="8" s="1"/>
  <c r="AE76" i="8" s="1"/>
  <c r="AF76" i="8" s="1"/>
  <c r="AG76" i="8" s="1"/>
  <c r="J76" i="8"/>
  <c r="K76" i="8" s="1"/>
  <c r="L76" i="8" s="1"/>
  <c r="M76" i="8" s="1"/>
  <c r="N76" i="8" s="1"/>
  <c r="O76" i="8" s="1"/>
  <c r="P76" i="8" s="1"/>
  <c r="Q76" i="8" s="1"/>
  <c r="R76" i="8" s="1"/>
  <c r="S76" i="8" s="1"/>
  <c r="T76" i="8" s="1"/>
  <c r="AG125" i="8"/>
  <c r="AF125" i="8"/>
  <c r="AE125" i="8"/>
  <c r="AD125" i="8"/>
  <c r="AC125" i="8"/>
  <c r="AB125" i="8"/>
  <c r="AA125" i="8"/>
  <c r="Z125" i="8"/>
  <c r="Y125" i="8"/>
  <c r="X125" i="8"/>
  <c r="W125" i="8"/>
  <c r="T125" i="8"/>
  <c r="S125" i="8"/>
  <c r="R125" i="8"/>
  <c r="Q125" i="8"/>
  <c r="P125" i="8"/>
  <c r="O125" i="8"/>
  <c r="N125" i="8"/>
  <c r="M125" i="8"/>
  <c r="L125" i="8"/>
  <c r="K125" i="8"/>
  <c r="J125" i="8"/>
  <c r="B56" i="8"/>
  <c r="B55" i="8"/>
  <c r="B54" i="8"/>
  <c r="B53" i="8"/>
  <c r="B52" i="8"/>
  <c r="B51" i="8"/>
  <c r="B50" i="8"/>
  <c r="B49" i="8"/>
  <c r="E88" i="8"/>
  <c r="E87" i="8"/>
  <c r="E86" i="8"/>
  <c r="E85" i="8"/>
  <c r="E84" i="8"/>
  <c r="E83" i="8"/>
  <c r="E82" i="8"/>
  <c r="E81" i="8"/>
  <c r="W30" i="8"/>
  <c r="J30" i="8"/>
  <c r="F30" i="8"/>
  <c r="AH95" i="6" l="1"/>
  <c r="G111" i="8"/>
  <c r="U99" i="4"/>
  <c r="AH99" i="4"/>
  <c r="AH90" i="6"/>
  <c r="U95" i="6"/>
  <c r="U94" i="6"/>
  <c r="G120" i="7"/>
  <c r="AH93" i="6"/>
  <c r="G121" i="7"/>
  <c r="G88" i="1"/>
  <c r="G90" i="1"/>
  <c r="G118" i="7"/>
  <c r="U92" i="6"/>
  <c r="U115" i="8"/>
  <c r="AH115" i="8"/>
  <c r="U100" i="4"/>
  <c r="AH92" i="6"/>
  <c r="AH94" i="6"/>
  <c r="G92" i="1"/>
  <c r="G91" i="1"/>
  <c r="G93" i="1"/>
  <c r="G116" i="3"/>
  <c r="G112" i="3"/>
  <c r="G113" i="8"/>
  <c r="G95" i="4"/>
  <c r="G114" i="8"/>
  <c r="G119" i="7"/>
  <c r="G112" i="8"/>
  <c r="G109" i="8"/>
  <c r="G123" i="7"/>
  <c r="G117" i="3"/>
  <c r="G115" i="3"/>
  <c r="E95" i="6"/>
  <c r="E94" i="6"/>
  <c r="F93" i="6"/>
  <c r="G93" i="6" s="1"/>
  <c r="F95" i="6"/>
  <c r="F90" i="6"/>
  <c r="G90" i="6" s="1"/>
  <c r="E92" i="6"/>
  <c r="F94" i="6"/>
  <c r="F92" i="6"/>
  <c r="E100" i="4"/>
  <c r="G100" i="4" s="1"/>
  <c r="G98" i="4"/>
  <c r="G97" i="4"/>
  <c r="E99" i="4"/>
  <c r="F99" i="4"/>
  <c r="I124" i="8"/>
  <c r="M124" i="8"/>
  <c r="Q124" i="8"/>
  <c r="V124" i="8"/>
  <c r="Z124" i="8"/>
  <c r="AD124" i="8"/>
  <c r="J124" i="8"/>
  <c r="N124" i="8"/>
  <c r="R124" i="8"/>
  <c r="W124" i="8"/>
  <c r="AA124" i="8"/>
  <c r="AE124" i="8"/>
  <c r="K124" i="8"/>
  <c r="O124" i="8"/>
  <c r="S124" i="8"/>
  <c r="X124" i="8"/>
  <c r="AB124" i="8"/>
  <c r="AF124" i="8"/>
  <c r="X30" i="8"/>
  <c r="Y30" i="8" s="1"/>
  <c r="J103" i="8"/>
  <c r="I106" i="8"/>
  <c r="I102" i="8"/>
  <c r="F84" i="8"/>
  <c r="G84" i="8" s="1"/>
  <c r="I105" i="8"/>
  <c r="J104" i="8"/>
  <c r="J105" i="8"/>
  <c r="J106" i="8"/>
  <c r="J102" i="8"/>
  <c r="K30" i="8"/>
  <c r="J107" i="8"/>
  <c r="J108" i="8"/>
  <c r="I44" i="8"/>
  <c r="V44" i="8"/>
  <c r="L124" i="8"/>
  <c r="P124" i="8"/>
  <c r="T124" i="8"/>
  <c r="Y124" i="8"/>
  <c r="F65" i="8"/>
  <c r="AC124" i="8"/>
  <c r="AG124" i="8"/>
  <c r="I104" i="8"/>
  <c r="I125" i="8"/>
  <c r="E66" i="8"/>
  <c r="V125" i="8"/>
  <c r="F66" i="8"/>
  <c r="I103" i="8"/>
  <c r="I107" i="8"/>
  <c r="I108" i="8"/>
  <c r="E65" i="8"/>
  <c r="AG14" i="6"/>
  <c r="AF14" i="6"/>
  <c r="AE14" i="6"/>
  <c r="AD14" i="6"/>
  <c r="AC14" i="6"/>
  <c r="AB14" i="6"/>
  <c r="AA14" i="6"/>
  <c r="Z14" i="6"/>
  <c r="Y14" i="6"/>
  <c r="X14" i="6"/>
  <c r="W14" i="6"/>
  <c r="V14" i="6"/>
  <c r="T14" i="6"/>
  <c r="S14" i="6"/>
  <c r="R14" i="6"/>
  <c r="Q14" i="6"/>
  <c r="P14" i="6"/>
  <c r="O14" i="6"/>
  <c r="N14" i="6"/>
  <c r="M14" i="6"/>
  <c r="L14" i="6"/>
  <c r="K14" i="6"/>
  <c r="J14" i="6"/>
  <c r="I14" i="6"/>
  <c r="E125" i="8" l="1"/>
  <c r="U125" i="8"/>
  <c r="F125" i="8"/>
  <c r="G125" i="8" s="1"/>
  <c r="AH125" i="8"/>
  <c r="U124" i="8"/>
  <c r="AH124" i="8"/>
  <c r="G92" i="6"/>
  <c r="G95" i="6"/>
  <c r="G94" i="6"/>
  <c r="G99" i="4"/>
  <c r="E124" i="8"/>
  <c r="G38" i="8"/>
  <c r="E13" i="6"/>
  <c r="V104" i="8"/>
  <c r="W104" i="8"/>
  <c r="G66" i="8"/>
  <c r="X104" i="8"/>
  <c r="K57" i="8"/>
  <c r="K59" i="8" s="1"/>
  <c r="K61" i="8" s="1"/>
  <c r="W57" i="8"/>
  <c r="W59" i="8" s="1"/>
  <c r="W61" i="8" s="1"/>
  <c r="F124" i="8"/>
  <c r="F86" i="8"/>
  <c r="G86" i="8" s="1"/>
  <c r="G40" i="8"/>
  <c r="F82" i="8"/>
  <c r="G36" i="8"/>
  <c r="F88" i="8"/>
  <c r="G88" i="8" s="1"/>
  <c r="G42" i="8"/>
  <c r="F87" i="8"/>
  <c r="G87" i="8" s="1"/>
  <c r="G41" i="8"/>
  <c r="F83" i="8"/>
  <c r="G37" i="8"/>
  <c r="Z30" i="8"/>
  <c r="Y104" i="8"/>
  <c r="J57" i="8"/>
  <c r="J59" i="8" s="1"/>
  <c r="J61" i="8" s="1"/>
  <c r="F81" i="8"/>
  <c r="G81" i="8" s="1"/>
  <c r="G35" i="8"/>
  <c r="X57" i="8"/>
  <c r="X59" i="8" s="1"/>
  <c r="X61" i="8" s="1"/>
  <c r="I57" i="8"/>
  <c r="W44" i="8"/>
  <c r="G65" i="8"/>
  <c r="W102" i="8"/>
  <c r="I96" i="8"/>
  <c r="I101" i="8"/>
  <c r="F85" i="8"/>
  <c r="G85" i="8" s="1"/>
  <c r="G39" i="8"/>
  <c r="V96" i="8"/>
  <c r="V57" i="8"/>
  <c r="X44" i="8"/>
  <c r="K105" i="8"/>
  <c r="L30" i="8"/>
  <c r="K106" i="8"/>
  <c r="K102" i="8"/>
  <c r="K108" i="8"/>
  <c r="K107" i="8"/>
  <c r="K103" i="8"/>
  <c r="K104" i="8"/>
  <c r="J44" i="8"/>
  <c r="F13" i="6"/>
  <c r="X107" i="8" l="1"/>
  <c r="Y107" i="8"/>
  <c r="X103" i="8"/>
  <c r="G83" i="8"/>
  <c r="X102" i="8"/>
  <c r="G82" i="8"/>
  <c r="Y102" i="8"/>
  <c r="Y103" i="8"/>
  <c r="Y106" i="8"/>
  <c r="L106" i="8"/>
  <c r="L102" i="8"/>
  <c r="M30" i="8"/>
  <c r="L108" i="8"/>
  <c r="L107" i="8"/>
  <c r="L103" i="8"/>
  <c r="L104" i="8"/>
  <c r="L105" i="8"/>
  <c r="Y44" i="8"/>
  <c r="W103" i="8"/>
  <c r="V103" i="8"/>
  <c r="W108" i="8"/>
  <c r="V108" i="8"/>
  <c r="V106" i="8"/>
  <c r="G124" i="8"/>
  <c r="V105" i="8"/>
  <c r="K44" i="8"/>
  <c r="W101" i="8"/>
  <c r="W96" i="8"/>
  <c r="Y105" i="8"/>
  <c r="V101" i="8"/>
  <c r="X108" i="8"/>
  <c r="W106" i="8"/>
  <c r="W105" i="8"/>
  <c r="Z108" i="8"/>
  <c r="Z107" i="8"/>
  <c r="Z103" i="8"/>
  <c r="AA30" i="8"/>
  <c r="Z104" i="8"/>
  <c r="Z105" i="8"/>
  <c r="Z106" i="8"/>
  <c r="Z102" i="8"/>
  <c r="Y108" i="8"/>
  <c r="X96" i="8"/>
  <c r="X101" i="8"/>
  <c r="J101" i="8"/>
  <c r="J96" i="8"/>
  <c r="V59" i="8"/>
  <c r="I59" i="8"/>
  <c r="X106" i="8"/>
  <c r="Y57" i="8"/>
  <c r="Y59" i="8" s="1"/>
  <c r="Y61" i="8" s="1"/>
  <c r="W107" i="8"/>
  <c r="V107" i="8"/>
  <c r="V102" i="8"/>
  <c r="X105" i="8"/>
  <c r="G13" i="6"/>
  <c r="K101" i="8" l="1"/>
  <c r="K96" i="8"/>
  <c r="AA108" i="8"/>
  <c r="AA104" i="8"/>
  <c r="AA105" i="8"/>
  <c r="AA106" i="8"/>
  <c r="AA102" i="8"/>
  <c r="AB30" i="8"/>
  <c r="AA107" i="8"/>
  <c r="AA103" i="8"/>
  <c r="M108" i="8"/>
  <c r="M107" i="8"/>
  <c r="M103" i="8"/>
  <c r="M104" i="8"/>
  <c r="M105" i="8"/>
  <c r="N30" i="8"/>
  <c r="M106" i="8"/>
  <c r="M102" i="8"/>
  <c r="L57" i="8"/>
  <c r="Y101" i="8"/>
  <c r="Y96" i="8"/>
  <c r="Z57" i="8"/>
  <c r="Z59" i="8" s="1"/>
  <c r="Z61" i="8" s="1"/>
  <c r="L44" i="8"/>
  <c r="I61" i="8"/>
  <c r="V61" i="8"/>
  <c r="Z44" i="8"/>
  <c r="C126" i="7"/>
  <c r="W81" i="7"/>
  <c r="X81" i="7" s="1"/>
  <c r="Y81" i="7" s="1"/>
  <c r="Z81" i="7" s="1"/>
  <c r="AA81" i="7" s="1"/>
  <c r="AB81" i="7" s="1"/>
  <c r="AC81" i="7" s="1"/>
  <c r="AD81" i="7" s="1"/>
  <c r="AE81" i="7" s="1"/>
  <c r="AF81" i="7" s="1"/>
  <c r="AG81" i="7" s="1"/>
  <c r="J81" i="7"/>
  <c r="K81" i="7" s="1"/>
  <c r="L81" i="7" s="1"/>
  <c r="M81" i="7" s="1"/>
  <c r="N81" i="7" s="1"/>
  <c r="O81" i="7" s="1"/>
  <c r="P81" i="7" s="1"/>
  <c r="Q81" i="7" s="1"/>
  <c r="R81" i="7" s="1"/>
  <c r="S81" i="7" s="1"/>
  <c r="T81" i="7" s="1"/>
  <c r="F81" i="7"/>
  <c r="AG134" i="7"/>
  <c r="AF134" i="7"/>
  <c r="AE134" i="7"/>
  <c r="AD134" i="7"/>
  <c r="AC134" i="7"/>
  <c r="AB134" i="7"/>
  <c r="AA134" i="7"/>
  <c r="Z134" i="7"/>
  <c r="Y134" i="7"/>
  <c r="X134" i="7"/>
  <c r="W134" i="7"/>
  <c r="V134" i="7"/>
  <c r="T134" i="7"/>
  <c r="S134" i="7"/>
  <c r="R134" i="7"/>
  <c r="Q134" i="7"/>
  <c r="P134" i="7"/>
  <c r="O134" i="7"/>
  <c r="N134" i="7"/>
  <c r="M134" i="7"/>
  <c r="L134" i="7"/>
  <c r="K134" i="7"/>
  <c r="J134" i="7"/>
  <c r="I134" i="7"/>
  <c r="AG133" i="7"/>
  <c r="AF133" i="7"/>
  <c r="AE133" i="7"/>
  <c r="AD133" i="7"/>
  <c r="AC133" i="7"/>
  <c r="AB133" i="7"/>
  <c r="AA133" i="7"/>
  <c r="Z133" i="7"/>
  <c r="Y133" i="7"/>
  <c r="X133" i="7"/>
  <c r="W133" i="7"/>
  <c r="T133" i="7"/>
  <c r="S133" i="7"/>
  <c r="R133" i="7"/>
  <c r="Q133" i="7"/>
  <c r="P133" i="7"/>
  <c r="O133" i="7"/>
  <c r="N133" i="7"/>
  <c r="M133" i="7"/>
  <c r="L133" i="7"/>
  <c r="K133" i="7"/>
  <c r="J133" i="7"/>
  <c r="I133" i="7"/>
  <c r="B60" i="7"/>
  <c r="B59" i="7"/>
  <c r="B58" i="7"/>
  <c r="B57" i="7"/>
  <c r="B56" i="7"/>
  <c r="B55" i="7"/>
  <c r="B54" i="7"/>
  <c r="B53" i="7"/>
  <c r="B52" i="7"/>
  <c r="B51" i="7"/>
  <c r="I95" i="7"/>
  <c r="J95" i="7" s="1"/>
  <c r="K95" i="7" s="1"/>
  <c r="L95" i="7" s="1"/>
  <c r="M95" i="7" s="1"/>
  <c r="N95" i="7" s="1"/>
  <c r="O95" i="7" s="1"/>
  <c r="P95" i="7" s="1"/>
  <c r="Q95" i="7" s="1"/>
  <c r="R95" i="7" s="1"/>
  <c r="S95" i="7" s="1"/>
  <c r="T95" i="7" s="1"/>
  <c r="E95" i="7"/>
  <c r="I94" i="7"/>
  <c r="J94" i="7" s="1"/>
  <c r="K94" i="7" s="1"/>
  <c r="L94" i="7" s="1"/>
  <c r="M94" i="7" s="1"/>
  <c r="N94" i="7" s="1"/>
  <c r="O94" i="7" s="1"/>
  <c r="P94" i="7" s="1"/>
  <c r="Q94" i="7" s="1"/>
  <c r="R94" i="7" s="1"/>
  <c r="S94" i="7" s="1"/>
  <c r="T94" i="7" s="1"/>
  <c r="E94" i="7"/>
  <c r="I93" i="7"/>
  <c r="J93" i="7" s="1"/>
  <c r="K93" i="7" s="1"/>
  <c r="L93" i="7" s="1"/>
  <c r="M93" i="7" s="1"/>
  <c r="N93" i="7" s="1"/>
  <c r="O93" i="7" s="1"/>
  <c r="P93" i="7" s="1"/>
  <c r="Q93" i="7" s="1"/>
  <c r="R93" i="7" s="1"/>
  <c r="S93" i="7" s="1"/>
  <c r="T93" i="7" s="1"/>
  <c r="E93" i="7"/>
  <c r="I92" i="7"/>
  <c r="J92" i="7" s="1"/>
  <c r="K92" i="7" s="1"/>
  <c r="L92" i="7" s="1"/>
  <c r="M92" i="7" s="1"/>
  <c r="N92" i="7" s="1"/>
  <c r="O92" i="7" s="1"/>
  <c r="P92" i="7" s="1"/>
  <c r="Q92" i="7" s="1"/>
  <c r="R92" i="7" s="1"/>
  <c r="S92" i="7" s="1"/>
  <c r="T92" i="7" s="1"/>
  <c r="E92" i="7"/>
  <c r="I91" i="7"/>
  <c r="J91" i="7" s="1"/>
  <c r="K91" i="7" s="1"/>
  <c r="L91" i="7" s="1"/>
  <c r="M91" i="7" s="1"/>
  <c r="N91" i="7" s="1"/>
  <c r="O91" i="7" s="1"/>
  <c r="P91" i="7" s="1"/>
  <c r="Q91" i="7" s="1"/>
  <c r="R91" i="7" s="1"/>
  <c r="S91" i="7" s="1"/>
  <c r="T91" i="7" s="1"/>
  <c r="E91" i="7"/>
  <c r="I90" i="7"/>
  <c r="J90" i="7" s="1"/>
  <c r="K90" i="7" s="1"/>
  <c r="L90" i="7" s="1"/>
  <c r="M90" i="7" s="1"/>
  <c r="N90" i="7" s="1"/>
  <c r="O90" i="7" s="1"/>
  <c r="P90" i="7" s="1"/>
  <c r="Q90" i="7" s="1"/>
  <c r="R90" i="7" s="1"/>
  <c r="S90" i="7" s="1"/>
  <c r="T90" i="7" s="1"/>
  <c r="E90" i="7"/>
  <c r="I89" i="7"/>
  <c r="J89" i="7" s="1"/>
  <c r="K89" i="7" s="1"/>
  <c r="L89" i="7" s="1"/>
  <c r="M89" i="7" s="1"/>
  <c r="N89" i="7" s="1"/>
  <c r="O89" i="7" s="1"/>
  <c r="P89" i="7" s="1"/>
  <c r="Q89" i="7" s="1"/>
  <c r="R89" i="7" s="1"/>
  <c r="S89" i="7" s="1"/>
  <c r="T89" i="7" s="1"/>
  <c r="E89" i="7"/>
  <c r="I88" i="7"/>
  <c r="J88" i="7" s="1"/>
  <c r="K88" i="7" s="1"/>
  <c r="L88" i="7" s="1"/>
  <c r="M88" i="7" s="1"/>
  <c r="N88" i="7" s="1"/>
  <c r="O88" i="7" s="1"/>
  <c r="P88" i="7" s="1"/>
  <c r="Q88" i="7" s="1"/>
  <c r="R88" i="7" s="1"/>
  <c r="S88" i="7" s="1"/>
  <c r="T88" i="7" s="1"/>
  <c r="E88" i="7"/>
  <c r="I87" i="7"/>
  <c r="J87" i="7" s="1"/>
  <c r="K87" i="7" s="1"/>
  <c r="L87" i="7" s="1"/>
  <c r="M87" i="7" s="1"/>
  <c r="N87" i="7" s="1"/>
  <c r="O87" i="7" s="1"/>
  <c r="P87" i="7" s="1"/>
  <c r="Q87" i="7" s="1"/>
  <c r="R87" i="7" s="1"/>
  <c r="S87" i="7" s="1"/>
  <c r="T87" i="7" s="1"/>
  <c r="E87" i="7"/>
  <c r="E86" i="7"/>
  <c r="W30" i="7"/>
  <c r="X30" i="7" s="1"/>
  <c r="Y30" i="7" s="1"/>
  <c r="Z30" i="7" s="1"/>
  <c r="AA30" i="7" s="1"/>
  <c r="AB30" i="7" s="1"/>
  <c r="AC30" i="7" s="1"/>
  <c r="AD30" i="7" s="1"/>
  <c r="AE30" i="7" s="1"/>
  <c r="AF30" i="7" s="1"/>
  <c r="AG30" i="7" s="1"/>
  <c r="J30" i="7"/>
  <c r="K30" i="7" s="1"/>
  <c r="L30" i="7" s="1"/>
  <c r="M30" i="7" s="1"/>
  <c r="N30" i="7" s="1"/>
  <c r="O30" i="7" s="1"/>
  <c r="P30" i="7" s="1"/>
  <c r="Q30" i="7" s="1"/>
  <c r="R30" i="7" s="1"/>
  <c r="S30" i="7" s="1"/>
  <c r="T30" i="7" s="1"/>
  <c r="F30" i="7"/>
  <c r="W6" i="7"/>
  <c r="J6" i="7"/>
  <c r="F88" i="3"/>
  <c r="G88" i="3" s="1"/>
  <c r="V88" i="7" l="1"/>
  <c r="W88" i="7" s="1"/>
  <c r="X88" i="7" s="1"/>
  <c r="Y88" i="7" s="1"/>
  <c r="Z88" i="7" s="1"/>
  <c r="AA88" i="7" s="1"/>
  <c r="AB88" i="7" s="1"/>
  <c r="AC88" i="7" s="1"/>
  <c r="AD88" i="7" s="1"/>
  <c r="AE88" i="7" s="1"/>
  <c r="AF88" i="7" s="1"/>
  <c r="AG88" i="7" s="1"/>
  <c r="AH88" i="7" s="1"/>
  <c r="U88" i="7"/>
  <c r="V92" i="7"/>
  <c r="W92" i="7" s="1"/>
  <c r="X92" i="7" s="1"/>
  <c r="Y92" i="7" s="1"/>
  <c r="Z92" i="7" s="1"/>
  <c r="AA92" i="7" s="1"/>
  <c r="AB92" i="7" s="1"/>
  <c r="AC92" i="7" s="1"/>
  <c r="AD92" i="7" s="1"/>
  <c r="AE92" i="7" s="1"/>
  <c r="AF92" i="7" s="1"/>
  <c r="AG92" i="7" s="1"/>
  <c r="AH92" i="7" s="1"/>
  <c r="U92" i="7"/>
  <c r="E134" i="7"/>
  <c r="U134" i="7"/>
  <c r="AH134" i="7"/>
  <c r="F134" i="7"/>
  <c r="V90" i="7"/>
  <c r="W90" i="7" s="1"/>
  <c r="X90" i="7" s="1"/>
  <c r="Y90" i="7" s="1"/>
  <c r="Z90" i="7" s="1"/>
  <c r="AA90" i="7" s="1"/>
  <c r="AB90" i="7" s="1"/>
  <c r="AC90" i="7" s="1"/>
  <c r="AD90" i="7" s="1"/>
  <c r="AE90" i="7" s="1"/>
  <c r="AF90" i="7" s="1"/>
  <c r="AG90" i="7" s="1"/>
  <c r="AH90" i="7" s="1"/>
  <c r="U90" i="7"/>
  <c r="V94" i="7"/>
  <c r="W94" i="7" s="1"/>
  <c r="X94" i="7" s="1"/>
  <c r="Y94" i="7" s="1"/>
  <c r="Z94" i="7" s="1"/>
  <c r="AA94" i="7" s="1"/>
  <c r="AB94" i="7" s="1"/>
  <c r="AC94" i="7" s="1"/>
  <c r="AD94" i="7" s="1"/>
  <c r="AE94" i="7" s="1"/>
  <c r="AF94" i="7" s="1"/>
  <c r="AG94" i="7" s="1"/>
  <c r="AH94" i="7" s="1"/>
  <c r="U94" i="7"/>
  <c r="U133" i="7"/>
  <c r="V87" i="7"/>
  <c r="W87" i="7" s="1"/>
  <c r="X87" i="7" s="1"/>
  <c r="Y87" i="7" s="1"/>
  <c r="Z87" i="7" s="1"/>
  <c r="AA87" i="7" s="1"/>
  <c r="AB87" i="7" s="1"/>
  <c r="AC87" i="7" s="1"/>
  <c r="AD87" i="7" s="1"/>
  <c r="AE87" i="7" s="1"/>
  <c r="AF87" i="7" s="1"/>
  <c r="AG87" i="7" s="1"/>
  <c r="AH87" i="7" s="1"/>
  <c r="U87" i="7"/>
  <c r="V89" i="7"/>
  <c r="W89" i="7" s="1"/>
  <c r="X89" i="7" s="1"/>
  <c r="Y89" i="7" s="1"/>
  <c r="Z89" i="7" s="1"/>
  <c r="AA89" i="7" s="1"/>
  <c r="AB89" i="7" s="1"/>
  <c r="AC89" i="7" s="1"/>
  <c r="AD89" i="7" s="1"/>
  <c r="AE89" i="7" s="1"/>
  <c r="AF89" i="7" s="1"/>
  <c r="AG89" i="7" s="1"/>
  <c r="AH89" i="7" s="1"/>
  <c r="U89" i="7"/>
  <c r="V91" i="7"/>
  <c r="W91" i="7" s="1"/>
  <c r="X91" i="7" s="1"/>
  <c r="Y91" i="7" s="1"/>
  <c r="Z91" i="7" s="1"/>
  <c r="AA91" i="7" s="1"/>
  <c r="AB91" i="7" s="1"/>
  <c r="AC91" i="7" s="1"/>
  <c r="AD91" i="7" s="1"/>
  <c r="AE91" i="7" s="1"/>
  <c r="AF91" i="7" s="1"/>
  <c r="AG91" i="7" s="1"/>
  <c r="AH91" i="7" s="1"/>
  <c r="U91" i="7"/>
  <c r="V93" i="7"/>
  <c r="W93" i="7" s="1"/>
  <c r="X93" i="7" s="1"/>
  <c r="Y93" i="7" s="1"/>
  <c r="Z93" i="7" s="1"/>
  <c r="AA93" i="7" s="1"/>
  <c r="AB93" i="7" s="1"/>
  <c r="AC93" i="7" s="1"/>
  <c r="AD93" i="7" s="1"/>
  <c r="AE93" i="7" s="1"/>
  <c r="AF93" i="7" s="1"/>
  <c r="AG93" i="7" s="1"/>
  <c r="AH93" i="7" s="1"/>
  <c r="U93" i="7"/>
  <c r="V95" i="7"/>
  <c r="W95" i="7" s="1"/>
  <c r="X95" i="7" s="1"/>
  <c r="Y95" i="7" s="1"/>
  <c r="Z95" i="7" s="1"/>
  <c r="AA95" i="7" s="1"/>
  <c r="AB95" i="7" s="1"/>
  <c r="AC95" i="7" s="1"/>
  <c r="AD95" i="7" s="1"/>
  <c r="AE95" i="7" s="1"/>
  <c r="AF95" i="7" s="1"/>
  <c r="AG95" i="7" s="1"/>
  <c r="AH95" i="7" s="1"/>
  <c r="U95" i="7"/>
  <c r="J116" i="7"/>
  <c r="I117" i="7"/>
  <c r="I116" i="7"/>
  <c r="N104" i="8"/>
  <c r="N105" i="8"/>
  <c r="N106" i="8"/>
  <c r="N102" i="8"/>
  <c r="O30" i="8"/>
  <c r="N107" i="8"/>
  <c r="N103" i="8"/>
  <c r="N108" i="8"/>
  <c r="L59" i="8"/>
  <c r="M44" i="8"/>
  <c r="AB105" i="8"/>
  <c r="AB106" i="8"/>
  <c r="AB102" i="8"/>
  <c r="AB107" i="8"/>
  <c r="AB103" i="8"/>
  <c r="AC30" i="8"/>
  <c r="AB108" i="8"/>
  <c r="AB104" i="8"/>
  <c r="AA44" i="8"/>
  <c r="Z96" i="8"/>
  <c r="Z101" i="8"/>
  <c r="M57" i="8"/>
  <c r="M59" i="8" s="1"/>
  <c r="M61" i="8" s="1"/>
  <c r="L101" i="8"/>
  <c r="L96" i="8"/>
  <c r="AA57" i="8"/>
  <c r="K132" i="7"/>
  <c r="P132" i="7"/>
  <c r="Y132" i="7"/>
  <c r="AG132" i="7"/>
  <c r="I111" i="7"/>
  <c r="J109" i="7"/>
  <c r="I110" i="7"/>
  <c r="J113" i="7"/>
  <c r="J112" i="7"/>
  <c r="I115" i="7"/>
  <c r="I114" i="7"/>
  <c r="I112" i="7"/>
  <c r="E70" i="7"/>
  <c r="E133" i="7"/>
  <c r="V46" i="7"/>
  <c r="I86" i="7"/>
  <c r="J86" i="7" s="1"/>
  <c r="K86" i="7" s="1"/>
  <c r="L86" i="7" s="1"/>
  <c r="M86" i="7" s="1"/>
  <c r="N86" i="7" s="1"/>
  <c r="O86" i="7" s="1"/>
  <c r="P86" i="7" s="1"/>
  <c r="Q86" i="7" s="1"/>
  <c r="R86" i="7" s="1"/>
  <c r="S86" i="7" s="1"/>
  <c r="T86" i="7" s="1"/>
  <c r="I46" i="7"/>
  <c r="I132" i="7"/>
  <c r="E69" i="7"/>
  <c r="M132" i="7"/>
  <c r="V132" i="7"/>
  <c r="F69" i="7"/>
  <c r="AD132" i="7"/>
  <c r="X6" i="7"/>
  <c r="J111" i="7"/>
  <c r="J115" i="7"/>
  <c r="V133" i="7"/>
  <c r="F70" i="7"/>
  <c r="E71" i="7"/>
  <c r="Q132" i="7"/>
  <c r="Z132" i="7"/>
  <c r="K6" i="7"/>
  <c r="I109" i="7"/>
  <c r="J110" i="7"/>
  <c r="I113" i="7"/>
  <c r="J114" i="7"/>
  <c r="J117" i="7"/>
  <c r="F71" i="7"/>
  <c r="L132" i="7"/>
  <c r="T132" i="7"/>
  <c r="AC132" i="7"/>
  <c r="J132" i="7"/>
  <c r="N132" i="7"/>
  <c r="R132" i="7"/>
  <c r="W132" i="7"/>
  <c r="AA132" i="7"/>
  <c r="AE132" i="7"/>
  <c r="O132" i="7"/>
  <c r="S132" i="7"/>
  <c r="X132" i="7"/>
  <c r="AB132" i="7"/>
  <c r="AF132" i="7"/>
  <c r="V86" i="7" l="1"/>
  <c r="U86" i="7"/>
  <c r="U132" i="7"/>
  <c r="AH132" i="7"/>
  <c r="F133" i="7"/>
  <c r="G133" i="7" s="1"/>
  <c r="AH133" i="7"/>
  <c r="I108" i="7"/>
  <c r="I103" i="7"/>
  <c r="J108" i="7"/>
  <c r="J124" i="7" s="1"/>
  <c r="J126" i="7" s="1"/>
  <c r="J128" i="7" s="1"/>
  <c r="J103" i="7"/>
  <c r="I124" i="7"/>
  <c r="AB57" i="8"/>
  <c r="AB59" i="8" s="1"/>
  <c r="AB61" i="8" s="1"/>
  <c r="AA101" i="8"/>
  <c r="AA96" i="8"/>
  <c r="L61" i="8"/>
  <c r="AC108" i="8"/>
  <c r="AC106" i="8"/>
  <c r="AC102" i="8"/>
  <c r="AD30" i="8"/>
  <c r="AC107" i="8"/>
  <c r="AC103" i="8"/>
  <c r="AC104" i="8"/>
  <c r="AC105" i="8"/>
  <c r="AA59" i="8"/>
  <c r="AB44" i="8"/>
  <c r="N57" i="8"/>
  <c r="O105" i="8"/>
  <c r="P30" i="8"/>
  <c r="O106" i="8"/>
  <c r="O102" i="8"/>
  <c r="O108" i="8"/>
  <c r="O107" i="8"/>
  <c r="O103" i="8"/>
  <c r="O104" i="8"/>
  <c r="N44" i="8"/>
  <c r="M101" i="8"/>
  <c r="M96" i="8"/>
  <c r="G70" i="7"/>
  <c r="G71" i="7"/>
  <c r="I61" i="7"/>
  <c r="K117" i="7"/>
  <c r="K114" i="7"/>
  <c r="K115" i="7"/>
  <c r="K111" i="7"/>
  <c r="K116" i="7"/>
  <c r="K113" i="7"/>
  <c r="K112" i="7"/>
  <c r="K110" i="7"/>
  <c r="L6" i="7"/>
  <c r="Y6" i="7"/>
  <c r="G69" i="7"/>
  <c r="V61" i="7"/>
  <c r="J61" i="7"/>
  <c r="J63" i="7" s="1"/>
  <c r="J65" i="7" s="1"/>
  <c r="W46" i="7"/>
  <c r="W61" i="7"/>
  <c r="W63" i="7" s="1"/>
  <c r="W65" i="7" s="1"/>
  <c r="J46" i="7"/>
  <c r="F132" i="7"/>
  <c r="E132" i="7"/>
  <c r="I126" i="7" l="1"/>
  <c r="W86" i="7"/>
  <c r="V103" i="7"/>
  <c r="V63" i="7"/>
  <c r="V65" i="7" s="1"/>
  <c r="I63" i="7"/>
  <c r="N101" i="8"/>
  <c r="N96" i="8"/>
  <c r="N59" i="8"/>
  <c r="O44" i="8"/>
  <c r="AB101" i="8"/>
  <c r="AB96" i="8"/>
  <c r="AA61" i="8"/>
  <c r="AD108" i="8"/>
  <c r="AD107" i="8"/>
  <c r="AD103" i="8"/>
  <c r="AE30" i="8"/>
  <c r="AD104" i="8"/>
  <c r="AD105" i="8"/>
  <c r="AD102" i="8"/>
  <c r="AD106" i="8"/>
  <c r="AC57" i="8"/>
  <c r="O57" i="8"/>
  <c r="O59" i="8" s="1"/>
  <c r="O61" i="8" s="1"/>
  <c r="P106" i="8"/>
  <c r="P102" i="8"/>
  <c r="Q30" i="8"/>
  <c r="P108" i="8"/>
  <c r="P107" i="8"/>
  <c r="P103" i="8"/>
  <c r="P104" i="8"/>
  <c r="P105" i="8"/>
  <c r="AC44" i="8"/>
  <c r="X61" i="7"/>
  <c r="X63" i="7" s="1"/>
  <c r="X65" i="7" s="1"/>
  <c r="K61" i="7"/>
  <c r="K63" i="7" s="1"/>
  <c r="K65" i="7" s="1"/>
  <c r="X46" i="7"/>
  <c r="Z6" i="7"/>
  <c r="K109" i="7"/>
  <c r="L115" i="7"/>
  <c r="L111" i="7"/>
  <c r="L112" i="7"/>
  <c r="L117" i="7"/>
  <c r="L114" i="7"/>
  <c r="L110" i="7"/>
  <c r="M6" i="7"/>
  <c r="L116" i="7"/>
  <c r="L113" i="7"/>
  <c r="K46" i="7"/>
  <c r="G132" i="7"/>
  <c r="I65" i="7"/>
  <c r="X86" i="7" l="1"/>
  <c r="W103" i="7"/>
  <c r="I128" i="7"/>
  <c r="K108" i="7"/>
  <c r="K103" i="7"/>
  <c r="P57" i="8"/>
  <c r="P59" i="8" s="1"/>
  <c r="P61" i="8" s="1"/>
  <c r="AD57" i="8"/>
  <c r="AD59" i="8" s="1"/>
  <c r="AD61" i="8" s="1"/>
  <c r="AC101" i="8"/>
  <c r="AC96" i="8"/>
  <c r="Q108" i="8"/>
  <c r="Q107" i="8"/>
  <c r="Q103" i="8"/>
  <c r="Q104" i="8"/>
  <c r="Q105" i="8"/>
  <c r="R30" i="8"/>
  <c r="Q106" i="8"/>
  <c r="Q102" i="8"/>
  <c r="O96" i="8"/>
  <c r="O101" i="8"/>
  <c r="AC59" i="8"/>
  <c r="AE108" i="8"/>
  <c r="AE104" i="8"/>
  <c r="AE105" i="8"/>
  <c r="AE106" i="8"/>
  <c r="AE102" i="8"/>
  <c r="AF30" i="8"/>
  <c r="AE107" i="8"/>
  <c r="AE103" i="8"/>
  <c r="N61" i="8"/>
  <c r="AD44" i="8"/>
  <c r="P44" i="8"/>
  <c r="L61" i="7"/>
  <c r="L63" i="7" s="1"/>
  <c r="L109" i="7"/>
  <c r="Y46" i="7"/>
  <c r="AA6" i="7"/>
  <c r="Y61" i="7"/>
  <c r="M112" i="7"/>
  <c r="M116" i="7"/>
  <c r="M113" i="7"/>
  <c r="M111" i="7"/>
  <c r="M117" i="7"/>
  <c r="M114" i="7"/>
  <c r="M110" i="7"/>
  <c r="N6" i="7"/>
  <c r="M115" i="7"/>
  <c r="L46" i="7"/>
  <c r="Y86" i="7" l="1"/>
  <c r="X103" i="7"/>
  <c r="Y63" i="7"/>
  <c r="K124" i="7"/>
  <c r="L108" i="7"/>
  <c r="L124" i="7" s="1"/>
  <c r="L126" i="7" s="1"/>
  <c r="L128" i="7" s="1"/>
  <c r="L103" i="7"/>
  <c r="AE57" i="8"/>
  <c r="Q44" i="8"/>
  <c r="AC61" i="8"/>
  <c r="Q57" i="8"/>
  <c r="P101" i="8"/>
  <c r="P96" i="8"/>
  <c r="AD101" i="8"/>
  <c r="AD96" i="8"/>
  <c r="AF105" i="8"/>
  <c r="AF106" i="8"/>
  <c r="AF102" i="8"/>
  <c r="AF108" i="8"/>
  <c r="AF107" i="8"/>
  <c r="AF103" i="8"/>
  <c r="AG30" i="8"/>
  <c r="AF104" i="8"/>
  <c r="AE44" i="8"/>
  <c r="R104" i="8"/>
  <c r="R105" i="8"/>
  <c r="R106" i="8"/>
  <c r="R102" i="8"/>
  <c r="S30" i="8"/>
  <c r="R108" i="8"/>
  <c r="R107" i="8"/>
  <c r="R103" i="8"/>
  <c r="AB6" i="7"/>
  <c r="L65" i="7"/>
  <c r="M109" i="7"/>
  <c r="M61" i="7"/>
  <c r="M63" i="7" s="1"/>
  <c r="Y65" i="7"/>
  <c r="M46" i="7"/>
  <c r="N116" i="7"/>
  <c r="N113" i="7"/>
  <c r="N117" i="7"/>
  <c r="N114" i="7"/>
  <c r="N110" i="7"/>
  <c r="O6" i="7"/>
  <c r="N115" i="7"/>
  <c r="N111" i="7"/>
  <c r="N112" i="7"/>
  <c r="Z61" i="7"/>
  <c r="Z63" i="7" s="1"/>
  <c r="Z65" i="7" s="1"/>
  <c r="Z46" i="7"/>
  <c r="M65" i="7" l="1"/>
  <c r="K126" i="7"/>
  <c r="Z86" i="7"/>
  <c r="Y103" i="7"/>
  <c r="M108" i="7"/>
  <c r="M103" i="7"/>
  <c r="AE101" i="8"/>
  <c r="AE96" i="8"/>
  <c r="AF57" i="8"/>
  <c r="AF59" i="8" s="1"/>
  <c r="AF61" i="8" s="1"/>
  <c r="Q59" i="8"/>
  <c r="AF44" i="8"/>
  <c r="R57" i="8"/>
  <c r="R59" i="8" s="1"/>
  <c r="R61" i="8" s="1"/>
  <c r="S105" i="8"/>
  <c r="T30" i="8"/>
  <c r="S106" i="8"/>
  <c r="S102" i="8"/>
  <c r="S108" i="8"/>
  <c r="S107" i="8"/>
  <c r="S103" i="8"/>
  <c r="S104" i="8"/>
  <c r="R44" i="8"/>
  <c r="AG108" i="8"/>
  <c r="AG106" i="8"/>
  <c r="AG102" i="8"/>
  <c r="AG107" i="8"/>
  <c r="AG103" i="8"/>
  <c r="AG104" i="8"/>
  <c r="F54" i="8"/>
  <c r="F50" i="8"/>
  <c r="F56" i="8"/>
  <c r="F55" i="8"/>
  <c r="F51" i="8"/>
  <c r="AG105" i="8"/>
  <c r="F53" i="8"/>
  <c r="F52" i="8"/>
  <c r="Q96" i="8"/>
  <c r="Q101" i="8"/>
  <c r="AE59" i="8"/>
  <c r="N61" i="7"/>
  <c r="N63" i="7" s="1"/>
  <c r="N65" i="7" s="1"/>
  <c r="N109" i="7"/>
  <c r="O117" i="7"/>
  <c r="O114" i="7"/>
  <c r="O115" i="7"/>
  <c r="O111" i="7"/>
  <c r="O112" i="7"/>
  <c r="O116" i="7"/>
  <c r="O113" i="7"/>
  <c r="O109" i="7"/>
  <c r="O110" i="7"/>
  <c r="P6" i="7"/>
  <c r="N46" i="7"/>
  <c r="AA61" i="7"/>
  <c r="AC6" i="7"/>
  <c r="AA46" i="7"/>
  <c r="AA86" i="7" l="1"/>
  <c r="Z103" i="7"/>
  <c r="AH14" i="6"/>
  <c r="F106" i="8"/>
  <c r="AH106" i="8"/>
  <c r="F103" i="8"/>
  <c r="AH103" i="8"/>
  <c r="F108" i="8"/>
  <c r="AH108" i="8"/>
  <c r="AA63" i="7"/>
  <c r="F102" i="8"/>
  <c r="AH102" i="8"/>
  <c r="F104" i="8"/>
  <c r="AH104" i="8"/>
  <c r="F105" i="8"/>
  <c r="AH105" i="8"/>
  <c r="F107" i="8"/>
  <c r="AH107" i="8"/>
  <c r="M124" i="7"/>
  <c r="K128" i="7"/>
  <c r="N108" i="7"/>
  <c r="N124" i="7" s="1"/>
  <c r="N126" i="7" s="1"/>
  <c r="N128" i="7" s="1"/>
  <c r="N103" i="7"/>
  <c r="F14" i="6"/>
  <c r="Q61" i="8"/>
  <c r="AG44" i="8"/>
  <c r="AH44" i="8" s="1"/>
  <c r="S57" i="8"/>
  <c r="S59" i="8" s="1"/>
  <c r="S61" i="8" s="1"/>
  <c r="AF96" i="8"/>
  <c r="AF101" i="8"/>
  <c r="AE61" i="8"/>
  <c r="AG57" i="8"/>
  <c r="AH57" i="8" s="1"/>
  <c r="F49" i="8"/>
  <c r="R101" i="8"/>
  <c r="R96" i="8"/>
  <c r="T108" i="8"/>
  <c r="T106" i="8"/>
  <c r="T102" i="8"/>
  <c r="T107" i="8"/>
  <c r="T103" i="8"/>
  <c r="E56" i="8"/>
  <c r="G56" i="8" s="1"/>
  <c r="E55" i="8"/>
  <c r="E54" i="8"/>
  <c r="G54" i="8" s="1"/>
  <c r="E53" i="8"/>
  <c r="G53" i="8" s="1"/>
  <c r="E52" i="8"/>
  <c r="G52" i="8" s="1"/>
  <c r="E51" i="8"/>
  <c r="G51" i="8" s="1"/>
  <c r="E50" i="8"/>
  <c r="G50" i="8" s="1"/>
  <c r="T104" i="8"/>
  <c r="T105" i="8"/>
  <c r="S44" i="8"/>
  <c r="P115" i="7"/>
  <c r="P111" i="7"/>
  <c r="P112" i="7"/>
  <c r="P110" i="7"/>
  <c r="Q6" i="7"/>
  <c r="P116" i="7"/>
  <c r="P113" i="7"/>
  <c r="P109" i="7"/>
  <c r="P117" i="7"/>
  <c r="P114" i="7"/>
  <c r="AB61" i="7"/>
  <c r="AB63" i="7" s="1"/>
  <c r="AB65" i="7" s="1"/>
  <c r="AB46" i="7"/>
  <c r="AD6" i="7"/>
  <c r="O61" i="7"/>
  <c r="O63" i="7" s="1"/>
  <c r="O103" i="7"/>
  <c r="O46" i="7"/>
  <c r="E102" i="8" l="1"/>
  <c r="G102" i="8" s="1"/>
  <c r="U102" i="8"/>
  <c r="E105" i="8"/>
  <c r="G105" i="8" s="1"/>
  <c r="U105" i="8"/>
  <c r="E106" i="8"/>
  <c r="G106" i="8" s="1"/>
  <c r="U106" i="8"/>
  <c r="AA65" i="7"/>
  <c r="E104" i="8"/>
  <c r="G104" i="8" s="1"/>
  <c r="U104" i="8"/>
  <c r="E103" i="8"/>
  <c r="G103" i="8" s="1"/>
  <c r="U103" i="8"/>
  <c r="AB86" i="7"/>
  <c r="AA103" i="7"/>
  <c r="U14" i="6"/>
  <c r="E108" i="8"/>
  <c r="G108" i="8" s="1"/>
  <c r="U108" i="8"/>
  <c r="E107" i="8"/>
  <c r="G107" i="8" s="1"/>
  <c r="U107" i="8"/>
  <c r="M126" i="7"/>
  <c r="F44" i="8"/>
  <c r="AG110" i="8"/>
  <c r="G55" i="8"/>
  <c r="E14" i="6"/>
  <c r="G14" i="6" s="1"/>
  <c r="AG101" i="8"/>
  <c r="AH101" i="8" s="1"/>
  <c r="AG96" i="8"/>
  <c r="T57" i="8"/>
  <c r="U57" i="8" s="1"/>
  <c r="E49" i="8"/>
  <c r="G49" i="8" s="1"/>
  <c r="S101" i="8"/>
  <c r="S96" i="8"/>
  <c r="T44" i="8"/>
  <c r="U44" i="8" s="1"/>
  <c r="AG59" i="8"/>
  <c r="AH59" i="8" s="1"/>
  <c r="F57" i="8"/>
  <c r="O65" i="7"/>
  <c r="P61" i="7"/>
  <c r="P63" i="7" s="1"/>
  <c r="P103" i="7"/>
  <c r="P46" i="7"/>
  <c r="AE6" i="7"/>
  <c r="Q112" i="7"/>
  <c r="Q116" i="7"/>
  <c r="Q113" i="7"/>
  <c r="Q109" i="7"/>
  <c r="Q111" i="7"/>
  <c r="Q117" i="7"/>
  <c r="Q114" i="7"/>
  <c r="Q110" i="7"/>
  <c r="R6" i="7"/>
  <c r="Q115" i="7"/>
  <c r="O108" i="7"/>
  <c r="AC61" i="7"/>
  <c r="AC46" i="7"/>
  <c r="P65" i="7" l="1"/>
  <c r="M128" i="7"/>
  <c r="AC63" i="7"/>
  <c r="AC65" i="7" s="1"/>
  <c r="F96" i="8"/>
  <c r="AH96" i="8"/>
  <c r="AC86" i="7"/>
  <c r="AB103" i="7"/>
  <c r="O124" i="7"/>
  <c r="AG116" i="8"/>
  <c r="AG118" i="8" s="1"/>
  <c r="AG120" i="8" s="1"/>
  <c r="V110" i="8"/>
  <c r="W110" i="8"/>
  <c r="W116" i="8" s="1"/>
  <c r="W118" i="8" s="1"/>
  <c r="W120" i="8" s="1"/>
  <c r="X110" i="8"/>
  <c r="X116" i="8" s="1"/>
  <c r="X118" i="8" s="1"/>
  <c r="X120" i="8" s="1"/>
  <c r="Y110" i="8"/>
  <c r="Y116" i="8" s="1"/>
  <c r="Y118" i="8" s="1"/>
  <c r="Y120" i="8" s="1"/>
  <c r="Z110" i="8"/>
  <c r="Z116" i="8" s="1"/>
  <c r="Z118" i="8" s="1"/>
  <c r="Z120" i="8" s="1"/>
  <c r="AA110" i="8"/>
  <c r="AA116" i="8" s="1"/>
  <c r="AA118" i="8" s="1"/>
  <c r="AA120" i="8" s="1"/>
  <c r="AB110" i="8"/>
  <c r="AB116" i="8" s="1"/>
  <c r="AB118" i="8" s="1"/>
  <c r="AB120" i="8" s="1"/>
  <c r="AC110" i="8"/>
  <c r="AC116" i="8" s="1"/>
  <c r="AC118" i="8" s="1"/>
  <c r="AC120" i="8" s="1"/>
  <c r="AD110" i="8"/>
  <c r="AD116" i="8" s="1"/>
  <c r="AD118" i="8" s="1"/>
  <c r="AD120" i="8" s="1"/>
  <c r="AE110" i="8"/>
  <c r="AE116" i="8" s="1"/>
  <c r="AE118" i="8" s="1"/>
  <c r="AE120" i="8" s="1"/>
  <c r="AF110" i="8"/>
  <c r="AF116" i="8" s="1"/>
  <c r="AF118" i="8" s="1"/>
  <c r="E44" i="8"/>
  <c r="T59" i="8"/>
  <c r="U59" i="8" s="1"/>
  <c r="E57" i="8"/>
  <c r="G57" i="8" s="1"/>
  <c r="F101" i="8"/>
  <c r="AG61" i="8"/>
  <c r="AH61" i="8" s="1"/>
  <c r="F59" i="8"/>
  <c r="T101" i="8"/>
  <c r="U101" i="8" s="1"/>
  <c r="T96" i="8"/>
  <c r="U96" i="8" s="1"/>
  <c r="R116" i="7"/>
  <c r="R113" i="7"/>
  <c r="R117" i="7"/>
  <c r="R114" i="7"/>
  <c r="R110" i="7"/>
  <c r="S6" i="7"/>
  <c r="R112" i="7"/>
  <c r="R115" i="7"/>
  <c r="R111" i="7"/>
  <c r="R109" i="7"/>
  <c r="AF6" i="7"/>
  <c r="P108" i="7"/>
  <c r="Q61" i="7"/>
  <c r="Q63" i="7" s="1"/>
  <c r="Q65" i="7" s="1"/>
  <c r="AD61" i="7"/>
  <c r="AD63" i="7" s="1"/>
  <c r="AD65" i="7" s="1"/>
  <c r="AD46" i="7"/>
  <c r="Q103" i="7"/>
  <c r="Q46" i="7"/>
  <c r="O126" i="7" l="1"/>
  <c r="AH110" i="8"/>
  <c r="AD86" i="7"/>
  <c r="AC103" i="7"/>
  <c r="E96" i="8"/>
  <c r="G96" i="8" s="1"/>
  <c r="P124" i="7"/>
  <c r="P126" i="7" s="1"/>
  <c r="P128" i="7" s="1"/>
  <c r="F110" i="8"/>
  <c r="V116" i="8"/>
  <c r="AH116" i="8" s="1"/>
  <c r="G44" i="8"/>
  <c r="F61" i="8"/>
  <c r="T61" i="8"/>
  <c r="U61" i="8" s="1"/>
  <c r="E59" i="8"/>
  <c r="E61" i="8" s="1"/>
  <c r="E101" i="8"/>
  <c r="G101" i="8" s="1"/>
  <c r="AF120" i="8"/>
  <c r="R61" i="7"/>
  <c r="R63" i="7" s="1"/>
  <c r="R65" i="7" s="1"/>
  <c r="S117" i="7"/>
  <c r="S114" i="7"/>
  <c r="S115" i="7"/>
  <c r="S111" i="7"/>
  <c r="S116" i="7"/>
  <c r="S113" i="7"/>
  <c r="S109" i="7"/>
  <c r="S112" i="7"/>
  <c r="S110" i="7"/>
  <c r="T6" i="7"/>
  <c r="Q108" i="7"/>
  <c r="AE61" i="7"/>
  <c r="AE63" i="7" s="1"/>
  <c r="AE65" i="7" s="1"/>
  <c r="AG6" i="7"/>
  <c r="AE46" i="7"/>
  <c r="R103" i="7"/>
  <c r="R46" i="7"/>
  <c r="U15" i="6" l="1"/>
  <c r="AE86" i="7"/>
  <c r="AD103" i="7"/>
  <c r="AH15" i="6"/>
  <c r="O128" i="7"/>
  <c r="Q124" i="7"/>
  <c r="Q126" i="7" s="1"/>
  <c r="Q128" i="7" s="1"/>
  <c r="V118" i="8"/>
  <c r="AH118" i="8" s="1"/>
  <c r="F116" i="8"/>
  <c r="I110" i="8"/>
  <c r="J110" i="8"/>
  <c r="J116" i="8" s="1"/>
  <c r="J118" i="8" s="1"/>
  <c r="J120" i="8" s="1"/>
  <c r="K110" i="8"/>
  <c r="K116" i="8" s="1"/>
  <c r="K118" i="8" s="1"/>
  <c r="K120" i="8" s="1"/>
  <c r="L110" i="8"/>
  <c r="L116" i="8" s="1"/>
  <c r="L118" i="8" s="1"/>
  <c r="L120" i="8" s="1"/>
  <c r="M110" i="8"/>
  <c r="M116" i="8" s="1"/>
  <c r="M118" i="8" s="1"/>
  <c r="M120" i="8" s="1"/>
  <c r="N110" i="8"/>
  <c r="N116" i="8" s="1"/>
  <c r="N118" i="8" s="1"/>
  <c r="N120" i="8" s="1"/>
  <c r="O110" i="8"/>
  <c r="O116" i="8" s="1"/>
  <c r="O118" i="8" s="1"/>
  <c r="O120" i="8" s="1"/>
  <c r="P110" i="8"/>
  <c r="P116" i="8" s="1"/>
  <c r="P118" i="8" s="1"/>
  <c r="P120" i="8" s="1"/>
  <c r="Q110" i="8"/>
  <c r="Q116" i="8" s="1"/>
  <c r="Q118" i="8" s="1"/>
  <c r="Q120" i="8" s="1"/>
  <c r="R110" i="8"/>
  <c r="R116" i="8" s="1"/>
  <c r="R118" i="8" s="1"/>
  <c r="R120" i="8" s="1"/>
  <c r="S110" i="8"/>
  <c r="S116" i="8" s="1"/>
  <c r="S118" i="8" s="1"/>
  <c r="S120" i="8" s="1"/>
  <c r="T110" i="8"/>
  <c r="T116" i="8" s="1"/>
  <c r="T118" i="8" s="1"/>
  <c r="E15" i="6"/>
  <c r="F15" i="6"/>
  <c r="G59" i="8"/>
  <c r="G61" i="8"/>
  <c r="AF61" i="7"/>
  <c r="AF63" i="7" s="1"/>
  <c r="AF65" i="7" s="1"/>
  <c r="R108" i="7"/>
  <c r="F59" i="7"/>
  <c r="F56" i="7"/>
  <c r="F60" i="7"/>
  <c r="F57" i="7"/>
  <c r="F55" i="7"/>
  <c r="F58" i="7"/>
  <c r="F54" i="7"/>
  <c r="F53" i="7"/>
  <c r="F52" i="7"/>
  <c r="S61" i="7"/>
  <c r="S63" i="7" s="1"/>
  <c r="S65" i="7" s="1"/>
  <c r="S103" i="7"/>
  <c r="S46" i="7"/>
  <c r="AF46" i="7"/>
  <c r="E58" i="7"/>
  <c r="E54" i="7"/>
  <c r="T115" i="7"/>
  <c r="T111" i="7"/>
  <c r="E55" i="7"/>
  <c r="T112" i="7"/>
  <c r="E60" i="7"/>
  <c r="E57" i="7"/>
  <c r="T114" i="7"/>
  <c r="E59" i="7"/>
  <c r="E56" i="7"/>
  <c r="T116" i="7"/>
  <c r="T113" i="7"/>
  <c r="T109" i="7"/>
  <c r="T117" i="7"/>
  <c r="T110" i="7"/>
  <c r="E52" i="7"/>
  <c r="E51" i="7"/>
  <c r="E53" i="7"/>
  <c r="E109" i="7" l="1"/>
  <c r="U109" i="7"/>
  <c r="E112" i="7"/>
  <c r="U112" i="7"/>
  <c r="AF86" i="7"/>
  <c r="AE103" i="7"/>
  <c r="E113" i="7"/>
  <c r="U113" i="7"/>
  <c r="E114" i="7"/>
  <c r="U114" i="7"/>
  <c r="U110" i="8"/>
  <c r="E110" i="7"/>
  <c r="U110" i="7"/>
  <c r="E116" i="7"/>
  <c r="U116" i="7"/>
  <c r="E111" i="7"/>
  <c r="U111" i="7"/>
  <c r="E117" i="7"/>
  <c r="U117" i="7"/>
  <c r="E115" i="7"/>
  <c r="U115" i="7"/>
  <c r="G15" i="6"/>
  <c r="R124" i="7"/>
  <c r="R126" i="7" s="1"/>
  <c r="R128" i="7" s="1"/>
  <c r="E110" i="8"/>
  <c r="G110" i="8" s="1"/>
  <c r="I116" i="8"/>
  <c r="U116" i="8" s="1"/>
  <c r="V120" i="8"/>
  <c r="AH120" i="8" s="1"/>
  <c r="F118" i="8"/>
  <c r="F120" i="8" s="1"/>
  <c r="T120" i="8"/>
  <c r="T103" i="7"/>
  <c r="U103" i="7" s="1"/>
  <c r="T46" i="7"/>
  <c r="U46" i="7" s="1"/>
  <c r="AG61" i="7"/>
  <c r="F51" i="7"/>
  <c r="G58" i="7"/>
  <c r="G59" i="7"/>
  <c r="T61" i="7"/>
  <c r="E61" i="7"/>
  <c r="G53" i="7"/>
  <c r="AG46" i="7"/>
  <c r="AH46" i="7" s="1"/>
  <c r="S108" i="7"/>
  <c r="G57" i="7"/>
  <c r="G52" i="7"/>
  <c r="G54" i="7"/>
  <c r="G55" i="7"/>
  <c r="G60" i="7"/>
  <c r="G56" i="7"/>
  <c r="T63" i="7" l="1"/>
  <c r="U63" i="7" s="1"/>
  <c r="U61" i="7"/>
  <c r="AG63" i="7"/>
  <c r="AH63" i="7" s="1"/>
  <c r="AH61" i="7"/>
  <c r="AG86" i="7"/>
  <c r="AF103" i="7"/>
  <c r="S124" i="7"/>
  <c r="S126" i="7" s="1"/>
  <c r="S128" i="7" s="1"/>
  <c r="I118" i="8"/>
  <c r="U118" i="8" s="1"/>
  <c r="E116" i="8"/>
  <c r="G116" i="8" s="1"/>
  <c r="F46" i="7"/>
  <c r="E46" i="7"/>
  <c r="T65" i="7"/>
  <c r="U65" i="7" s="1"/>
  <c r="E63" i="7"/>
  <c r="E65" i="7" s="1"/>
  <c r="F61" i="7"/>
  <c r="G51" i="7"/>
  <c r="AG65" i="7"/>
  <c r="AH65" i="7" s="1"/>
  <c r="F63" i="7"/>
  <c r="T108" i="7"/>
  <c r="U108" i="7" s="1"/>
  <c r="AH86" i="7" l="1"/>
  <c r="AG103" i="7"/>
  <c r="AH103" i="7" s="1"/>
  <c r="T124" i="7"/>
  <c r="E108" i="7"/>
  <c r="E124" i="7" s="1"/>
  <c r="I120" i="8"/>
  <c r="U120" i="8" s="1"/>
  <c r="E118" i="8"/>
  <c r="E103" i="7"/>
  <c r="G46" i="7"/>
  <c r="G63" i="7"/>
  <c r="F65" i="7"/>
  <c r="F103" i="7" l="1"/>
  <c r="T126" i="7"/>
  <c r="U126" i="7" s="1"/>
  <c r="U124" i="7"/>
  <c r="E120" i="8"/>
  <c r="G120" i="8" s="1"/>
  <c r="G118" i="8"/>
  <c r="G103" i="7"/>
  <c r="G65" i="7"/>
  <c r="T128" i="7"/>
  <c r="U128" i="7" s="1"/>
  <c r="E126" i="7"/>
  <c r="E128" i="7" s="1"/>
  <c r="AE13" i="8" l="1"/>
  <c r="AE14" i="8" s="1"/>
  <c r="AE14" i="2"/>
  <c r="V13" i="8"/>
  <c r="V14" i="2"/>
  <c r="Z13" i="8"/>
  <c r="Z14" i="8" s="1"/>
  <c r="Z14" i="2"/>
  <c r="AA13" i="8"/>
  <c r="AA14" i="8" s="1"/>
  <c r="AA14" i="2"/>
  <c r="X13" i="8"/>
  <c r="X14" i="8" s="1"/>
  <c r="X14" i="2"/>
  <c r="AB13" i="8"/>
  <c r="AB14" i="8" s="1"/>
  <c r="AB14" i="2"/>
  <c r="AF13" i="8"/>
  <c r="AF14" i="8" s="1"/>
  <c r="AF14" i="2"/>
  <c r="AD13" i="8"/>
  <c r="AD14" i="8" s="1"/>
  <c r="AD14" i="2"/>
  <c r="W13" i="8"/>
  <c r="W14" i="8" s="1"/>
  <c r="W14" i="2"/>
  <c r="Y13" i="8"/>
  <c r="Y14" i="8" s="1"/>
  <c r="Y14" i="2"/>
  <c r="AC13" i="8"/>
  <c r="AC14" i="8" s="1"/>
  <c r="AC14" i="2"/>
  <c r="AG13" i="8"/>
  <c r="AG14" i="8" s="1"/>
  <c r="AG14" i="2"/>
  <c r="Y13" i="4"/>
  <c r="Y14" i="4" s="1"/>
  <c r="Y13" i="1"/>
  <c r="Y14" i="1" s="1"/>
  <c r="Y13" i="3"/>
  <c r="Y14" i="3" s="1"/>
  <c r="Y13" i="7"/>
  <c r="Y14" i="7" s="1"/>
  <c r="AG13" i="4"/>
  <c r="AG14" i="4" s="1"/>
  <c r="AG13" i="3"/>
  <c r="AG14" i="3" s="1"/>
  <c r="AG13" i="1"/>
  <c r="AG14" i="1" s="1"/>
  <c r="AG13" i="7"/>
  <c r="AG14" i="7" s="1"/>
  <c r="Z13" i="4"/>
  <c r="Z14" i="4" s="1"/>
  <c r="Z13" i="1"/>
  <c r="Z14" i="1" s="1"/>
  <c r="Z13" i="3"/>
  <c r="Z14" i="3" s="1"/>
  <c r="Z13" i="7"/>
  <c r="Z14" i="7" s="1"/>
  <c r="AD13" i="4"/>
  <c r="AD14" i="4" s="1"/>
  <c r="AD13" i="1"/>
  <c r="AD14" i="1" s="1"/>
  <c r="AD13" i="3"/>
  <c r="AD14" i="3" s="1"/>
  <c r="AD13" i="7"/>
  <c r="AD14" i="7" s="1"/>
  <c r="AA13" i="4"/>
  <c r="AA14" i="4" s="1"/>
  <c r="AA13" i="7"/>
  <c r="AA14" i="7" s="1"/>
  <c r="AA13" i="1"/>
  <c r="AA14" i="1" s="1"/>
  <c r="AA13" i="3"/>
  <c r="AA14" i="3" s="1"/>
  <c r="AE13" i="1"/>
  <c r="AE14" i="1" s="1"/>
  <c r="AE13" i="4"/>
  <c r="AE14" i="4" s="1"/>
  <c r="AE13" i="3"/>
  <c r="AE14" i="3" s="1"/>
  <c r="AE13" i="7"/>
  <c r="AE14" i="7" s="1"/>
  <c r="AC13" i="4"/>
  <c r="AC14" i="4" s="1"/>
  <c r="AC13" i="1"/>
  <c r="AC14" i="1" s="1"/>
  <c r="AC13" i="3"/>
  <c r="AC14" i="3" s="1"/>
  <c r="AC13" i="7"/>
  <c r="AC14" i="7" s="1"/>
  <c r="V13" i="4"/>
  <c r="V13" i="1"/>
  <c r="V13" i="3"/>
  <c r="V13" i="7"/>
  <c r="W13" i="4"/>
  <c r="W14" i="4" s="1"/>
  <c r="W13" i="7"/>
  <c r="W14" i="7" s="1"/>
  <c r="W13" i="1"/>
  <c r="W14" i="1" s="1"/>
  <c r="W13" i="3"/>
  <c r="W14" i="3" s="1"/>
  <c r="X13" i="4"/>
  <c r="X14" i="4" s="1"/>
  <c r="X13" i="1"/>
  <c r="X14" i="1" s="1"/>
  <c r="X13" i="3"/>
  <c r="X14" i="3" s="1"/>
  <c r="X13" i="7"/>
  <c r="X14" i="7" s="1"/>
  <c r="AB13" i="4"/>
  <c r="AB14" i="4" s="1"/>
  <c r="AB13" i="1"/>
  <c r="AB14" i="1" s="1"/>
  <c r="AB13" i="3"/>
  <c r="AB14" i="3" s="1"/>
  <c r="AB13" i="7"/>
  <c r="AB14" i="7" s="1"/>
  <c r="AF13" i="4"/>
  <c r="AF14" i="4" s="1"/>
  <c r="AF13" i="1"/>
  <c r="AF14" i="1" s="1"/>
  <c r="AF13" i="3"/>
  <c r="AF14" i="3" s="1"/>
  <c r="AF13" i="7"/>
  <c r="AF14" i="7" s="1"/>
  <c r="F13" i="2"/>
  <c r="V14" i="3" l="1"/>
  <c r="AH13" i="3"/>
  <c r="AH13" i="8"/>
  <c r="V14" i="7"/>
  <c r="AH13" i="7"/>
  <c r="V14" i="1"/>
  <c r="AH13" i="1"/>
  <c r="AH14" i="2"/>
  <c r="AH15" i="2"/>
  <c r="V14" i="4"/>
  <c r="AH13" i="4"/>
  <c r="K13" i="8"/>
  <c r="K14" i="8" s="1"/>
  <c r="K14" i="2"/>
  <c r="O13" i="8"/>
  <c r="O14" i="8" s="1"/>
  <c r="O14" i="2"/>
  <c r="S13" i="8"/>
  <c r="S14" i="8" s="1"/>
  <c r="S14" i="2"/>
  <c r="F13" i="8"/>
  <c r="V14" i="8"/>
  <c r="J13" i="8"/>
  <c r="J14" i="8" s="1"/>
  <c r="J14" i="2"/>
  <c r="R13" i="8"/>
  <c r="R14" i="8" s="1"/>
  <c r="R14" i="2"/>
  <c r="L13" i="8"/>
  <c r="L14" i="8" s="1"/>
  <c r="L14" i="2"/>
  <c r="T13" i="8"/>
  <c r="T14" i="8" s="1"/>
  <c r="T14" i="2"/>
  <c r="N13" i="8"/>
  <c r="N14" i="8" s="1"/>
  <c r="N14" i="2"/>
  <c r="P13" i="8"/>
  <c r="P14" i="8" s="1"/>
  <c r="P14" i="2"/>
  <c r="I13" i="8"/>
  <c r="I14" i="2"/>
  <c r="M13" i="8"/>
  <c r="M14" i="8" s="1"/>
  <c r="M14" i="2"/>
  <c r="Q13" i="8"/>
  <c r="Q14" i="8" s="1"/>
  <c r="Q14" i="2"/>
  <c r="F14" i="2"/>
  <c r="F15" i="2"/>
  <c r="F13" i="7"/>
  <c r="N13" i="1"/>
  <c r="N14" i="1" s="1"/>
  <c r="N13" i="3"/>
  <c r="N14" i="3" s="1"/>
  <c r="N13" i="7"/>
  <c r="N14" i="7" s="1"/>
  <c r="N13" i="4"/>
  <c r="N14" i="4" s="1"/>
  <c r="K13" i="4"/>
  <c r="K14" i="4" s="1"/>
  <c r="K13" i="1"/>
  <c r="K14" i="1" s="1"/>
  <c r="K13" i="3"/>
  <c r="K14" i="3" s="1"/>
  <c r="K13" i="7"/>
  <c r="K14" i="7" s="1"/>
  <c r="O13" i="4"/>
  <c r="O14" i="4" s="1"/>
  <c r="O13" i="1"/>
  <c r="O14" i="1" s="1"/>
  <c r="O13" i="3"/>
  <c r="O14" i="3" s="1"/>
  <c r="O13" i="7"/>
  <c r="O14" i="7" s="1"/>
  <c r="S13" i="4"/>
  <c r="S14" i="4" s="1"/>
  <c r="S13" i="1"/>
  <c r="S14" i="1" s="1"/>
  <c r="S13" i="3"/>
  <c r="S14" i="3" s="1"/>
  <c r="S13" i="7"/>
  <c r="S14" i="7" s="1"/>
  <c r="F13" i="3"/>
  <c r="J13" i="4"/>
  <c r="J14" i="4" s="1"/>
  <c r="J13" i="7"/>
  <c r="J14" i="7" s="1"/>
  <c r="J13" i="1"/>
  <c r="J14" i="1" s="1"/>
  <c r="J13" i="3"/>
  <c r="J14" i="3" s="1"/>
  <c r="R13" i="4"/>
  <c r="R14" i="4" s="1"/>
  <c r="R13" i="7"/>
  <c r="R14" i="7" s="1"/>
  <c r="R13" i="1"/>
  <c r="R14" i="1" s="1"/>
  <c r="R13" i="3"/>
  <c r="R14" i="3" s="1"/>
  <c r="L13" i="4"/>
  <c r="L14" i="4" s="1"/>
  <c r="L13" i="1"/>
  <c r="L14" i="1" s="1"/>
  <c r="L13" i="3"/>
  <c r="L14" i="3" s="1"/>
  <c r="L13" i="7"/>
  <c r="L14" i="7" s="1"/>
  <c r="P13" i="4"/>
  <c r="P14" i="4" s="1"/>
  <c r="P13" i="1"/>
  <c r="P14" i="1" s="1"/>
  <c r="P13" i="3"/>
  <c r="P14" i="3" s="1"/>
  <c r="P13" i="7"/>
  <c r="P14" i="7" s="1"/>
  <c r="T13" i="4"/>
  <c r="T14" i="4" s="1"/>
  <c r="T13" i="1"/>
  <c r="T14" i="1" s="1"/>
  <c r="T13" i="3"/>
  <c r="T14" i="3" s="1"/>
  <c r="T13" i="7"/>
  <c r="T14" i="7" s="1"/>
  <c r="F13" i="1"/>
  <c r="I13" i="4"/>
  <c r="I13" i="1"/>
  <c r="I13" i="3"/>
  <c r="I13" i="7"/>
  <c r="M13" i="4"/>
  <c r="M14" i="4" s="1"/>
  <c r="M13" i="1"/>
  <c r="M14" i="1" s="1"/>
  <c r="M13" i="3"/>
  <c r="M14" i="3" s="1"/>
  <c r="M13" i="7"/>
  <c r="M14" i="7" s="1"/>
  <c r="Q13" i="4"/>
  <c r="Q14" i="4" s="1"/>
  <c r="Q13" i="1"/>
  <c r="Q14" i="1" s="1"/>
  <c r="Q13" i="3"/>
  <c r="Q14" i="3" s="1"/>
  <c r="Q13" i="7"/>
  <c r="Q14" i="7" s="1"/>
  <c r="F13" i="4"/>
  <c r="E13" i="2"/>
  <c r="U14" i="2" l="1"/>
  <c r="U15" i="2"/>
  <c r="I14" i="8"/>
  <c r="U13" i="8"/>
  <c r="AH14" i="4"/>
  <c r="AH15" i="4"/>
  <c r="I14" i="4"/>
  <c r="U13" i="4"/>
  <c r="I14" i="1"/>
  <c r="U13" i="1"/>
  <c r="I14" i="7"/>
  <c r="U13" i="7"/>
  <c r="AH14" i="8"/>
  <c r="AH15" i="8"/>
  <c r="AH14" i="7"/>
  <c r="AH15" i="7"/>
  <c r="AH14" i="1"/>
  <c r="AH15" i="1"/>
  <c r="I14" i="3"/>
  <c r="U13" i="3"/>
  <c r="AH14" i="3"/>
  <c r="AH15" i="3"/>
  <c r="F14" i="3"/>
  <c r="F15" i="3"/>
  <c r="F14" i="8"/>
  <c r="F15" i="8"/>
  <c r="F14" i="1"/>
  <c r="F15" i="1"/>
  <c r="G13" i="2"/>
  <c r="E14" i="2"/>
  <c r="E15" i="2"/>
  <c r="F14" i="7"/>
  <c r="F15" i="7"/>
  <c r="F14" i="4"/>
  <c r="F15" i="4"/>
  <c r="E13" i="8"/>
  <c r="E13" i="4"/>
  <c r="E13" i="7"/>
  <c r="E13" i="3"/>
  <c r="E13" i="1"/>
  <c r="C99" i="6"/>
  <c r="C103" i="4"/>
  <c r="C97" i="1"/>
  <c r="C121" i="3"/>
  <c r="B110" i="3"/>
  <c r="B53" i="3"/>
  <c r="I91" i="3"/>
  <c r="J91" i="3" s="1"/>
  <c r="K91" i="3" s="1"/>
  <c r="L91" i="3" s="1"/>
  <c r="M91" i="3" s="1"/>
  <c r="N91" i="3" s="1"/>
  <c r="O91" i="3" s="1"/>
  <c r="P91" i="3" s="1"/>
  <c r="Q91" i="3" s="1"/>
  <c r="R91" i="3" s="1"/>
  <c r="S91" i="3" s="1"/>
  <c r="T91" i="3" s="1"/>
  <c r="E91" i="3"/>
  <c r="B105" i="3"/>
  <c r="B48" i="3"/>
  <c r="I86" i="3"/>
  <c r="J86" i="3" s="1"/>
  <c r="K86" i="3" s="1"/>
  <c r="L86" i="3" s="1"/>
  <c r="E86" i="3"/>
  <c r="B46" i="4"/>
  <c r="B47" i="4"/>
  <c r="B48" i="4"/>
  <c r="B49" i="4"/>
  <c r="B50" i="4"/>
  <c r="F106" i="6"/>
  <c r="E106" i="6"/>
  <c r="F105" i="6"/>
  <c r="G105" i="6" s="1"/>
  <c r="E105" i="6"/>
  <c r="B89" i="6"/>
  <c r="B88" i="6"/>
  <c r="B87" i="6"/>
  <c r="F57" i="6"/>
  <c r="E57" i="6"/>
  <c r="F56" i="6"/>
  <c r="E56" i="6"/>
  <c r="B46" i="6"/>
  <c r="B45" i="6"/>
  <c r="B44" i="6"/>
  <c r="I74" i="6"/>
  <c r="J74" i="6" s="1"/>
  <c r="K74" i="6" s="1"/>
  <c r="L74" i="6" s="1"/>
  <c r="M74" i="6" s="1"/>
  <c r="N74" i="6" s="1"/>
  <c r="O74" i="6" s="1"/>
  <c r="P74" i="6" s="1"/>
  <c r="Q74" i="6" s="1"/>
  <c r="R74" i="6" s="1"/>
  <c r="S74" i="6" s="1"/>
  <c r="T74" i="6" s="1"/>
  <c r="E74" i="6"/>
  <c r="I73" i="6"/>
  <c r="J73" i="6" s="1"/>
  <c r="K73" i="6" s="1"/>
  <c r="L73" i="6" s="1"/>
  <c r="M73" i="6" s="1"/>
  <c r="N73" i="6" s="1"/>
  <c r="O73" i="6" s="1"/>
  <c r="E72" i="6"/>
  <c r="W7" i="6"/>
  <c r="J7" i="6"/>
  <c r="I10" i="8"/>
  <c r="I17" i="8" s="1"/>
  <c r="J10" i="8"/>
  <c r="J17" i="8" s="1"/>
  <c r="K10" i="8"/>
  <c r="K17" i="8" s="1"/>
  <c r="L10" i="8"/>
  <c r="L17" i="8" s="1"/>
  <c r="M10" i="8"/>
  <c r="M17" i="8" s="1"/>
  <c r="N10" i="8"/>
  <c r="N17" i="8" s="1"/>
  <c r="O10" i="8"/>
  <c r="O17" i="8" s="1"/>
  <c r="P10" i="8"/>
  <c r="P17" i="8" s="1"/>
  <c r="Q10" i="8"/>
  <c r="Q17" i="8" s="1"/>
  <c r="S10" i="8"/>
  <c r="S17" i="8" s="1"/>
  <c r="T10" i="8"/>
  <c r="U10" i="8" s="1"/>
  <c r="V10" i="8"/>
  <c r="V17" i="8" s="1"/>
  <c r="W10" i="8"/>
  <c r="W17" i="8" s="1"/>
  <c r="X10" i="8"/>
  <c r="X17" i="8" s="1"/>
  <c r="Y10" i="8"/>
  <c r="Y17" i="8" s="1"/>
  <c r="Z10" i="8"/>
  <c r="Z17" i="8" s="1"/>
  <c r="AA10" i="8"/>
  <c r="AA17" i="8" s="1"/>
  <c r="AB10" i="8"/>
  <c r="AB17" i="8" s="1"/>
  <c r="AC10" i="8"/>
  <c r="AC17" i="8" s="1"/>
  <c r="AD10" i="8"/>
  <c r="AD17" i="8" s="1"/>
  <c r="AF10" i="8"/>
  <c r="AF17" i="8" s="1"/>
  <c r="AG10" i="8"/>
  <c r="AH10" i="8" s="1"/>
  <c r="I22" i="2"/>
  <c r="J22" i="2"/>
  <c r="J59" i="6" s="1"/>
  <c r="J108" i="6" s="1"/>
  <c r="K22" i="2"/>
  <c r="K59" i="6" s="1"/>
  <c r="K108" i="6" s="1"/>
  <c r="K110" i="6" s="1"/>
  <c r="L22" i="2"/>
  <c r="L59" i="6" s="1"/>
  <c r="L108" i="6" s="1"/>
  <c r="M22" i="2"/>
  <c r="M59" i="6" s="1"/>
  <c r="M108" i="6" s="1"/>
  <c r="M110" i="6" s="1"/>
  <c r="N22" i="2"/>
  <c r="N59" i="6" s="1"/>
  <c r="N108" i="6" s="1"/>
  <c r="O24" i="2"/>
  <c r="O68" i="8" s="1"/>
  <c r="P22" i="2"/>
  <c r="P59" i="6" s="1"/>
  <c r="P108" i="6" s="1"/>
  <c r="Q22" i="2"/>
  <c r="Q59" i="6" s="1"/>
  <c r="Q108" i="6" s="1"/>
  <c r="Q110" i="6" s="1"/>
  <c r="R22" i="2"/>
  <c r="R59" i="6" s="1"/>
  <c r="R108" i="6" s="1"/>
  <c r="S22" i="2"/>
  <c r="S59" i="6" s="1"/>
  <c r="S108" i="6" s="1"/>
  <c r="S110" i="6" s="1"/>
  <c r="T22" i="2"/>
  <c r="T59" i="6" s="1"/>
  <c r="T108" i="6" s="1"/>
  <c r="V22" i="2"/>
  <c r="W22" i="2"/>
  <c r="W59" i="6" s="1"/>
  <c r="W108" i="6" s="1"/>
  <c r="W110" i="6" s="1"/>
  <c r="X24" i="2"/>
  <c r="X68" i="8" s="1"/>
  <c r="Y22" i="2"/>
  <c r="Y59" i="6" s="1"/>
  <c r="Y108" i="6" s="1"/>
  <c r="Z22" i="2"/>
  <c r="Z59" i="6" s="1"/>
  <c r="Z108" i="6" s="1"/>
  <c r="Z110" i="6" s="1"/>
  <c r="AA22" i="2"/>
  <c r="AA59" i="6" s="1"/>
  <c r="AA108" i="6" s="1"/>
  <c r="AB22" i="2"/>
  <c r="AB59" i="6" s="1"/>
  <c r="AB108" i="6" s="1"/>
  <c r="AB110" i="6" s="1"/>
  <c r="AC22" i="2"/>
  <c r="AC59" i="6" s="1"/>
  <c r="AC108" i="6" s="1"/>
  <c r="AD22" i="2"/>
  <c r="AD59" i="6" s="1"/>
  <c r="AD108" i="6" s="1"/>
  <c r="AD110" i="6" s="1"/>
  <c r="AE22" i="2"/>
  <c r="AE59" i="6" s="1"/>
  <c r="AE108" i="6" s="1"/>
  <c r="AE110" i="6" s="1"/>
  <c r="AF22" i="2"/>
  <c r="AF59" i="6" s="1"/>
  <c r="AF108" i="6" s="1"/>
  <c r="AG22" i="2"/>
  <c r="AG59" i="6" s="1"/>
  <c r="AG108" i="6" s="1"/>
  <c r="AG118" i="3"/>
  <c r="AF118" i="3"/>
  <c r="AE118" i="3"/>
  <c r="AD118" i="3"/>
  <c r="AC118" i="3"/>
  <c r="AB118" i="3"/>
  <c r="AA118" i="3"/>
  <c r="Z118" i="3"/>
  <c r="Y118" i="3"/>
  <c r="X118" i="3"/>
  <c r="W118" i="3"/>
  <c r="V118" i="3"/>
  <c r="T118" i="3"/>
  <c r="S118" i="3"/>
  <c r="R118" i="3"/>
  <c r="Q118" i="3"/>
  <c r="P118" i="3"/>
  <c r="O118" i="3"/>
  <c r="N118" i="3"/>
  <c r="M118" i="3"/>
  <c r="L118" i="3"/>
  <c r="K118" i="3"/>
  <c r="J118" i="3"/>
  <c r="I118" i="3"/>
  <c r="B109" i="3"/>
  <c r="B108" i="3"/>
  <c r="B107" i="3"/>
  <c r="B106" i="3"/>
  <c r="W81" i="3"/>
  <c r="X81" i="3" s="1"/>
  <c r="Y81" i="3" s="1"/>
  <c r="Z81" i="3" s="1"/>
  <c r="AA81" i="3" s="1"/>
  <c r="AB81" i="3" s="1"/>
  <c r="AC81" i="3" s="1"/>
  <c r="AD81" i="3" s="1"/>
  <c r="AE81" i="3" s="1"/>
  <c r="AF81" i="3" s="1"/>
  <c r="AG81" i="3" s="1"/>
  <c r="J81" i="3"/>
  <c r="K81" i="3" s="1"/>
  <c r="L81" i="3" s="1"/>
  <c r="M81" i="3" s="1"/>
  <c r="N81" i="3" s="1"/>
  <c r="O81" i="3" s="1"/>
  <c r="P81" i="3" s="1"/>
  <c r="Q81" i="3" s="1"/>
  <c r="R81" i="3" s="1"/>
  <c r="S81" i="3" s="1"/>
  <c r="T81" i="3" s="1"/>
  <c r="F81" i="3"/>
  <c r="I134" i="3"/>
  <c r="I133" i="3"/>
  <c r="I132" i="3"/>
  <c r="I131" i="3"/>
  <c r="I130" i="3"/>
  <c r="I129" i="3"/>
  <c r="I128" i="3"/>
  <c r="I127" i="3"/>
  <c r="J62" i="3"/>
  <c r="E89" i="3"/>
  <c r="E90" i="3"/>
  <c r="E92" i="3"/>
  <c r="E87" i="3"/>
  <c r="W30" i="3"/>
  <c r="X30" i="3" s="1"/>
  <c r="Y30" i="3" s="1"/>
  <c r="Z30" i="3" s="1"/>
  <c r="AA30" i="3" s="1"/>
  <c r="AB30" i="3" s="1"/>
  <c r="AC30" i="3" s="1"/>
  <c r="AD30" i="3" s="1"/>
  <c r="AE30" i="3" s="1"/>
  <c r="AF30" i="3" s="1"/>
  <c r="AG30" i="3" s="1"/>
  <c r="J30" i="3"/>
  <c r="K30" i="3" s="1"/>
  <c r="L30" i="3" s="1"/>
  <c r="M30" i="3" s="1"/>
  <c r="N30" i="3" s="1"/>
  <c r="O30" i="3" s="1"/>
  <c r="P30" i="3" s="1"/>
  <c r="Q30" i="3" s="1"/>
  <c r="R30" i="3" s="1"/>
  <c r="S30" i="3" s="1"/>
  <c r="T30" i="3" s="1"/>
  <c r="F30" i="3"/>
  <c r="W68" i="4"/>
  <c r="X68" i="4" s="1"/>
  <c r="Y68" i="4" s="1"/>
  <c r="Z68" i="4" s="1"/>
  <c r="AA68" i="4" s="1"/>
  <c r="AB68" i="4" s="1"/>
  <c r="AC68" i="4" s="1"/>
  <c r="AD68" i="4" s="1"/>
  <c r="AE68" i="4" s="1"/>
  <c r="AF68" i="4" s="1"/>
  <c r="AG68" i="4" s="1"/>
  <c r="J68" i="4"/>
  <c r="K68" i="4" s="1"/>
  <c r="L68" i="4" s="1"/>
  <c r="M68" i="4" s="1"/>
  <c r="N68" i="4" s="1"/>
  <c r="O68" i="4" s="1"/>
  <c r="P68" i="4" s="1"/>
  <c r="Q68" i="4" s="1"/>
  <c r="R68" i="4" s="1"/>
  <c r="S68" i="4" s="1"/>
  <c r="T68" i="4" s="1"/>
  <c r="F68" i="4"/>
  <c r="E76" i="4"/>
  <c r="E75" i="4"/>
  <c r="E74" i="4"/>
  <c r="E73" i="4"/>
  <c r="W30" i="4"/>
  <c r="X30" i="4" s="1"/>
  <c r="Y30" i="4" s="1"/>
  <c r="Z30" i="4" s="1"/>
  <c r="AA30" i="4" s="1"/>
  <c r="AB30" i="4" s="1"/>
  <c r="AC30" i="4" s="1"/>
  <c r="AD30" i="4" s="1"/>
  <c r="AE30" i="4" s="1"/>
  <c r="AF30" i="4" s="1"/>
  <c r="AG30" i="4" s="1"/>
  <c r="J30" i="4"/>
  <c r="K30" i="4" s="1"/>
  <c r="L30" i="4" s="1"/>
  <c r="M30" i="4" s="1"/>
  <c r="N30" i="4" s="1"/>
  <c r="O30" i="4" s="1"/>
  <c r="P30" i="4" s="1"/>
  <c r="Q30" i="4" s="1"/>
  <c r="R30" i="4" s="1"/>
  <c r="S30" i="4" s="1"/>
  <c r="T30" i="4" s="1"/>
  <c r="F30" i="4"/>
  <c r="AG94" i="1"/>
  <c r="AF94" i="1"/>
  <c r="AE94" i="1"/>
  <c r="AD94" i="1"/>
  <c r="AC94" i="1"/>
  <c r="AB94" i="1"/>
  <c r="AA94" i="1"/>
  <c r="Z94" i="1"/>
  <c r="Y94" i="1"/>
  <c r="X94" i="1"/>
  <c r="W94" i="1"/>
  <c r="V94" i="1"/>
  <c r="AH94" i="1" s="1"/>
  <c r="T94" i="1"/>
  <c r="S94" i="1"/>
  <c r="R94" i="1"/>
  <c r="Q94" i="1"/>
  <c r="P94" i="1"/>
  <c r="O94" i="1"/>
  <c r="N94" i="1"/>
  <c r="M94" i="1"/>
  <c r="L94" i="1"/>
  <c r="K94" i="1"/>
  <c r="J94" i="1"/>
  <c r="I94" i="1"/>
  <c r="U94" i="1" s="1"/>
  <c r="F30" i="1"/>
  <c r="B87" i="1"/>
  <c r="B86" i="1"/>
  <c r="B85" i="1"/>
  <c r="W65" i="1"/>
  <c r="X65" i="1" s="1"/>
  <c r="Y65" i="1" s="1"/>
  <c r="Z65" i="1" s="1"/>
  <c r="AA65" i="1" s="1"/>
  <c r="AB65" i="1" s="1"/>
  <c r="AC65" i="1" s="1"/>
  <c r="AD65" i="1" s="1"/>
  <c r="AE65" i="1" s="1"/>
  <c r="AF65" i="1" s="1"/>
  <c r="AG65" i="1" s="1"/>
  <c r="J65" i="1"/>
  <c r="K65" i="1" s="1"/>
  <c r="L65" i="1" s="1"/>
  <c r="M65" i="1" s="1"/>
  <c r="N65" i="1" s="1"/>
  <c r="O65" i="1" s="1"/>
  <c r="P65" i="1" s="1"/>
  <c r="Q65" i="1" s="1"/>
  <c r="R65" i="1" s="1"/>
  <c r="S65" i="1" s="1"/>
  <c r="T65" i="1" s="1"/>
  <c r="B44" i="1"/>
  <c r="B45" i="1"/>
  <c r="B46" i="1"/>
  <c r="B50" i="3"/>
  <c r="B51" i="3"/>
  <c r="B52" i="3"/>
  <c r="B54" i="3"/>
  <c r="B49" i="3"/>
  <c r="J6" i="4"/>
  <c r="K6" i="4" s="1"/>
  <c r="W6" i="4"/>
  <c r="X6" i="4" s="1"/>
  <c r="I77" i="4"/>
  <c r="J77" i="4" s="1"/>
  <c r="K77" i="4" s="1"/>
  <c r="L77" i="4" s="1"/>
  <c r="M77" i="4" s="1"/>
  <c r="N77" i="4" s="1"/>
  <c r="O77" i="4" s="1"/>
  <c r="P77" i="4" s="1"/>
  <c r="Q77" i="4" s="1"/>
  <c r="R77" i="4" s="1"/>
  <c r="S77" i="4" s="1"/>
  <c r="T77" i="4" s="1"/>
  <c r="I76" i="4"/>
  <c r="J76" i="4" s="1"/>
  <c r="K76" i="4" s="1"/>
  <c r="L76" i="4" s="1"/>
  <c r="M76" i="4" s="1"/>
  <c r="N76" i="4" s="1"/>
  <c r="O76" i="4" s="1"/>
  <c r="P76" i="4" s="1"/>
  <c r="Q76" i="4" s="1"/>
  <c r="R76" i="4" s="1"/>
  <c r="S76" i="4" s="1"/>
  <c r="T76" i="4" s="1"/>
  <c r="I75" i="4"/>
  <c r="J75" i="4" s="1"/>
  <c r="K75" i="4" s="1"/>
  <c r="L75" i="4" s="1"/>
  <c r="M75" i="4" s="1"/>
  <c r="N75" i="4" s="1"/>
  <c r="O75" i="4" s="1"/>
  <c r="P75" i="4" s="1"/>
  <c r="Q75" i="4" s="1"/>
  <c r="R75" i="4" s="1"/>
  <c r="S75" i="4" s="1"/>
  <c r="T75" i="4" s="1"/>
  <c r="I74" i="4"/>
  <c r="J74" i="4" s="1"/>
  <c r="K74" i="4" s="1"/>
  <c r="L74" i="4" s="1"/>
  <c r="M74" i="4" s="1"/>
  <c r="N74" i="4" s="1"/>
  <c r="O74" i="4" s="1"/>
  <c r="P74" i="4" s="1"/>
  <c r="Q74" i="4" s="1"/>
  <c r="R74" i="4" s="1"/>
  <c r="S74" i="4" s="1"/>
  <c r="T74" i="4" s="1"/>
  <c r="I73" i="4"/>
  <c r="J73" i="4" s="1"/>
  <c r="K73" i="4" s="1"/>
  <c r="L73" i="4" s="1"/>
  <c r="M73" i="4" s="1"/>
  <c r="N73" i="4" s="1"/>
  <c r="O73" i="4" s="1"/>
  <c r="P73" i="4" s="1"/>
  <c r="Q73" i="4" s="1"/>
  <c r="R73" i="4" s="1"/>
  <c r="S73" i="4" s="1"/>
  <c r="T73" i="4" s="1"/>
  <c r="I92" i="3"/>
  <c r="J92" i="3" s="1"/>
  <c r="K92" i="3" s="1"/>
  <c r="L92" i="3" s="1"/>
  <c r="M92" i="3" s="1"/>
  <c r="N92" i="3" s="1"/>
  <c r="O92" i="3" s="1"/>
  <c r="P92" i="3" s="1"/>
  <c r="Q92" i="3" s="1"/>
  <c r="R92" i="3" s="1"/>
  <c r="S92" i="3" s="1"/>
  <c r="T92" i="3" s="1"/>
  <c r="I90" i="3"/>
  <c r="J90" i="3" s="1"/>
  <c r="K90" i="3" s="1"/>
  <c r="L90" i="3" s="1"/>
  <c r="M90" i="3" s="1"/>
  <c r="N90" i="3" s="1"/>
  <c r="O90" i="3" s="1"/>
  <c r="P90" i="3" s="1"/>
  <c r="Q90" i="3" s="1"/>
  <c r="R90" i="3" s="1"/>
  <c r="S90" i="3" s="1"/>
  <c r="T90" i="3" s="1"/>
  <c r="I89" i="3"/>
  <c r="J89" i="3" s="1"/>
  <c r="K89" i="3" s="1"/>
  <c r="L89" i="3" s="1"/>
  <c r="M89" i="3" s="1"/>
  <c r="N89" i="3" s="1"/>
  <c r="O89" i="3" s="1"/>
  <c r="P89" i="3" s="1"/>
  <c r="Q89" i="3" s="1"/>
  <c r="R89" i="3" s="1"/>
  <c r="S89" i="3" s="1"/>
  <c r="T89" i="3" s="1"/>
  <c r="I88" i="3"/>
  <c r="J88" i="3" s="1"/>
  <c r="K88" i="3" s="1"/>
  <c r="L88" i="3" s="1"/>
  <c r="M88" i="3" s="1"/>
  <c r="N88" i="3" s="1"/>
  <c r="O88" i="3" s="1"/>
  <c r="P88" i="3" s="1"/>
  <c r="Q88" i="3" s="1"/>
  <c r="R88" i="3" s="1"/>
  <c r="S88" i="3" s="1"/>
  <c r="T88" i="3" s="1"/>
  <c r="U88" i="3" s="1"/>
  <c r="I87" i="3"/>
  <c r="J87" i="3" s="1"/>
  <c r="K87" i="3" s="1"/>
  <c r="L87" i="3" s="1"/>
  <c r="M87" i="3" s="1"/>
  <c r="N87" i="3" s="1"/>
  <c r="O87" i="3" s="1"/>
  <c r="P87" i="3" s="1"/>
  <c r="Q87" i="3" s="1"/>
  <c r="R87" i="3" s="1"/>
  <c r="S87" i="3" s="1"/>
  <c r="T87" i="3" s="1"/>
  <c r="W7" i="3"/>
  <c r="J7" i="3"/>
  <c r="I72" i="1"/>
  <c r="J72" i="1" s="1"/>
  <c r="K72" i="1" s="1"/>
  <c r="L72" i="1" s="1"/>
  <c r="M72" i="1" s="1"/>
  <c r="N72" i="1" s="1"/>
  <c r="O72" i="1" s="1"/>
  <c r="P72" i="1" s="1"/>
  <c r="Q72" i="1" s="1"/>
  <c r="R72" i="1" s="1"/>
  <c r="S72" i="1" s="1"/>
  <c r="T72" i="1" s="1"/>
  <c r="I71" i="1"/>
  <c r="J71" i="1" s="1"/>
  <c r="K71" i="1" s="1"/>
  <c r="L71" i="1" s="1"/>
  <c r="M71" i="1" s="1"/>
  <c r="N71" i="1" s="1"/>
  <c r="O71" i="1" s="1"/>
  <c r="P71" i="1" s="1"/>
  <c r="Q71" i="1" s="1"/>
  <c r="R71" i="1" s="1"/>
  <c r="S71" i="1" s="1"/>
  <c r="T71" i="1" s="1"/>
  <c r="I70" i="1"/>
  <c r="J70" i="1" s="1"/>
  <c r="K70" i="1" s="1"/>
  <c r="L70" i="1" s="1"/>
  <c r="M70" i="1" s="1"/>
  <c r="N70" i="1" s="1"/>
  <c r="O70" i="1" s="1"/>
  <c r="P70" i="1" s="1"/>
  <c r="Q70" i="1" s="1"/>
  <c r="R70" i="1" s="1"/>
  <c r="S70" i="1" s="1"/>
  <c r="T70" i="1" s="1"/>
  <c r="W30" i="1"/>
  <c r="J30" i="1"/>
  <c r="V89" i="3" l="1"/>
  <c r="W89" i="3" s="1"/>
  <c r="X89" i="3" s="1"/>
  <c r="Y89" i="3" s="1"/>
  <c r="Z89" i="3" s="1"/>
  <c r="AA89" i="3" s="1"/>
  <c r="AB89" i="3" s="1"/>
  <c r="AC89" i="3" s="1"/>
  <c r="AD89" i="3" s="1"/>
  <c r="AE89" i="3" s="1"/>
  <c r="AF89" i="3" s="1"/>
  <c r="AG89" i="3" s="1"/>
  <c r="AH89" i="3" s="1"/>
  <c r="U89" i="3"/>
  <c r="I59" i="6"/>
  <c r="U14" i="1"/>
  <c r="U15" i="1"/>
  <c r="V75" i="4"/>
  <c r="W75" i="4" s="1"/>
  <c r="X75" i="4" s="1"/>
  <c r="Y75" i="4" s="1"/>
  <c r="Z75" i="4" s="1"/>
  <c r="AA75" i="4" s="1"/>
  <c r="AB75" i="4" s="1"/>
  <c r="AC75" i="4" s="1"/>
  <c r="AD75" i="4" s="1"/>
  <c r="AE75" i="4" s="1"/>
  <c r="AF75" i="4" s="1"/>
  <c r="AG75" i="4" s="1"/>
  <c r="AH75" i="4" s="1"/>
  <c r="U75" i="4"/>
  <c r="J134" i="3"/>
  <c r="U118" i="3"/>
  <c r="AH118" i="3"/>
  <c r="M86" i="3"/>
  <c r="N86" i="3" s="1"/>
  <c r="O86" i="3" s="1"/>
  <c r="P86" i="3" s="1"/>
  <c r="Q86" i="3" s="1"/>
  <c r="R86" i="3" s="1"/>
  <c r="S86" i="3" s="1"/>
  <c r="T86" i="3" s="1"/>
  <c r="V91" i="3"/>
  <c r="W91" i="3" s="1"/>
  <c r="X91" i="3" s="1"/>
  <c r="Y91" i="3" s="1"/>
  <c r="Z91" i="3" s="1"/>
  <c r="AA91" i="3" s="1"/>
  <c r="AB91" i="3" s="1"/>
  <c r="AC91" i="3" s="1"/>
  <c r="AD91" i="3" s="1"/>
  <c r="AE91" i="3" s="1"/>
  <c r="AF91" i="3" s="1"/>
  <c r="AG91" i="3" s="1"/>
  <c r="AH91" i="3" s="1"/>
  <c r="U91" i="3"/>
  <c r="U14" i="3"/>
  <c r="U15" i="3"/>
  <c r="V59" i="6"/>
  <c r="V61" i="6" s="1"/>
  <c r="V74" i="6"/>
  <c r="W74" i="6" s="1"/>
  <c r="X74" i="6" s="1"/>
  <c r="Y74" i="6" s="1"/>
  <c r="Z74" i="6" s="1"/>
  <c r="AA74" i="6" s="1"/>
  <c r="AB74" i="6" s="1"/>
  <c r="AC74" i="6" s="1"/>
  <c r="AD74" i="6" s="1"/>
  <c r="AE74" i="6" s="1"/>
  <c r="AF74" i="6" s="1"/>
  <c r="AG74" i="6" s="1"/>
  <c r="AH74" i="6" s="1"/>
  <c r="U74" i="6"/>
  <c r="V90" i="3"/>
  <c r="W90" i="3" s="1"/>
  <c r="X90" i="3" s="1"/>
  <c r="Y90" i="3" s="1"/>
  <c r="Z90" i="3" s="1"/>
  <c r="AA90" i="3" s="1"/>
  <c r="AB90" i="3" s="1"/>
  <c r="AC90" i="3" s="1"/>
  <c r="AD90" i="3" s="1"/>
  <c r="AE90" i="3" s="1"/>
  <c r="AF90" i="3" s="1"/>
  <c r="AG90" i="3" s="1"/>
  <c r="AH90" i="3" s="1"/>
  <c r="U90" i="3"/>
  <c r="V71" i="1"/>
  <c r="W71" i="1" s="1"/>
  <c r="X71" i="1" s="1"/>
  <c r="Y71" i="1" s="1"/>
  <c r="Z71" i="1" s="1"/>
  <c r="AA71" i="1" s="1"/>
  <c r="AB71" i="1" s="1"/>
  <c r="AC71" i="1" s="1"/>
  <c r="AD71" i="1" s="1"/>
  <c r="AE71" i="1" s="1"/>
  <c r="AF71" i="1" s="1"/>
  <c r="AG71" i="1" s="1"/>
  <c r="AH71" i="1" s="1"/>
  <c r="U71" i="1"/>
  <c r="V87" i="3"/>
  <c r="W87" i="3" s="1"/>
  <c r="X87" i="3" s="1"/>
  <c r="Y87" i="3" s="1"/>
  <c r="Z87" i="3" s="1"/>
  <c r="AA87" i="3" s="1"/>
  <c r="AB87" i="3" s="1"/>
  <c r="AC87" i="3" s="1"/>
  <c r="AD87" i="3" s="1"/>
  <c r="AE87" i="3" s="1"/>
  <c r="AF87" i="3" s="1"/>
  <c r="AG87" i="3" s="1"/>
  <c r="AH87" i="3" s="1"/>
  <c r="U87" i="3"/>
  <c r="V92" i="3"/>
  <c r="W92" i="3" s="1"/>
  <c r="X92" i="3" s="1"/>
  <c r="Y92" i="3" s="1"/>
  <c r="Z92" i="3" s="1"/>
  <c r="AA92" i="3" s="1"/>
  <c r="AB92" i="3" s="1"/>
  <c r="AC92" i="3" s="1"/>
  <c r="AD92" i="3" s="1"/>
  <c r="AE92" i="3" s="1"/>
  <c r="AF92" i="3" s="1"/>
  <c r="AG92" i="3" s="1"/>
  <c r="AH92" i="3" s="1"/>
  <c r="U92" i="3"/>
  <c r="V76" i="4"/>
  <c r="W76" i="4" s="1"/>
  <c r="X76" i="4" s="1"/>
  <c r="Y76" i="4" s="1"/>
  <c r="Z76" i="4" s="1"/>
  <c r="AA76" i="4" s="1"/>
  <c r="AB76" i="4" s="1"/>
  <c r="AC76" i="4" s="1"/>
  <c r="AD76" i="4" s="1"/>
  <c r="AE76" i="4" s="1"/>
  <c r="AF76" i="4" s="1"/>
  <c r="AG76" i="4" s="1"/>
  <c r="AH76" i="4" s="1"/>
  <c r="U76" i="4"/>
  <c r="U14" i="7"/>
  <c r="U15" i="7"/>
  <c r="V74" i="4"/>
  <c r="W74" i="4" s="1"/>
  <c r="X74" i="4" s="1"/>
  <c r="Y74" i="4" s="1"/>
  <c r="Z74" i="4" s="1"/>
  <c r="AA74" i="4" s="1"/>
  <c r="AB74" i="4" s="1"/>
  <c r="AC74" i="4" s="1"/>
  <c r="AD74" i="4" s="1"/>
  <c r="AE74" i="4" s="1"/>
  <c r="AF74" i="4" s="1"/>
  <c r="AG74" i="4" s="1"/>
  <c r="AH74" i="4" s="1"/>
  <c r="U74" i="4"/>
  <c r="U14" i="8"/>
  <c r="U15" i="8"/>
  <c r="V70" i="1"/>
  <c r="W70" i="1" s="1"/>
  <c r="X70" i="1" s="1"/>
  <c r="Y70" i="1" s="1"/>
  <c r="Z70" i="1" s="1"/>
  <c r="AA70" i="1" s="1"/>
  <c r="AB70" i="1" s="1"/>
  <c r="AC70" i="1" s="1"/>
  <c r="AD70" i="1" s="1"/>
  <c r="AE70" i="1" s="1"/>
  <c r="AF70" i="1" s="1"/>
  <c r="AG70" i="1" s="1"/>
  <c r="AH70" i="1" s="1"/>
  <c r="U70" i="1"/>
  <c r="V72" i="1"/>
  <c r="W72" i="1" s="1"/>
  <c r="X72" i="1" s="1"/>
  <c r="Y72" i="1" s="1"/>
  <c r="Z72" i="1" s="1"/>
  <c r="AA72" i="1" s="1"/>
  <c r="AB72" i="1" s="1"/>
  <c r="AC72" i="1" s="1"/>
  <c r="AD72" i="1" s="1"/>
  <c r="AE72" i="1" s="1"/>
  <c r="AF72" i="1" s="1"/>
  <c r="AG72" i="1" s="1"/>
  <c r="AH72" i="1" s="1"/>
  <c r="U72" i="1"/>
  <c r="V73" i="4"/>
  <c r="W73" i="4" s="1"/>
  <c r="X73" i="4" s="1"/>
  <c r="Y73" i="4" s="1"/>
  <c r="Z73" i="4" s="1"/>
  <c r="AA73" i="4" s="1"/>
  <c r="AB73" i="4" s="1"/>
  <c r="AC73" i="4" s="1"/>
  <c r="AD73" i="4" s="1"/>
  <c r="AE73" i="4" s="1"/>
  <c r="AF73" i="4" s="1"/>
  <c r="AG73" i="4" s="1"/>
  <c r="AH73" i="4" s="1"/>
  <c r="U73" i="4"/>
  <c r="V77" i="4"/>
  <c r="W77" i="4" s="1"/>
  <c r="X77" i="4" s="1"/>
  <c r="Y77" i="4" s="1"/>
  <c r="Z77" i="4" s="1"/>
  <c r="AA77" i="4" s="1"/>
  <c r="AB77" i="4" s="1"/>
  <c r="AC77" i="4" s="1"/>
  <c r="AD77" i="4" s="1"/>
  <c r="AE77" i="4" s="1"/>
  <c r="AF77" i="4" s="1"/>
  <c r="AG77" i="4" s="1"/>
  <c r="AH77" i="4" s="1"/>
  <c r="U77" i="4"/>
  <c r="U14" i="4"/>
  <c r="U15" i="4"/>
  <c r="V88" i="3"/>
  <c r="W88" i="3" s="1"/>
  <c r="P73" i="6"/>
  <c r="Q73" i="6" s="1"/>
  <c r="R73" i="6" s="1"/>
  <c r="S73" i="6" s="1"/>
  <c r="T73" i="6" s="1"/>
  <c r="G56" i="6"/>
  <c r="G106" i="6"/>
  <c r="I139" i="3"/>
  <c r="G73" i="3"/>
  <c r="I85" i="4"/>
  <c r="G57" i="6"/>
  <c r="G135" i="3"/>
  <c r="G72" i="3"/>
  <c r="G136" i="3"/>
  <c r="G13" i="7"/>
  <c r="E14" i="7"/>
  <c r="G14" i="7" s="1"/>
  <c r="E15" i="7"/>
  <c r="G15" i="7" s="1"/>
  <c r="G13" i="4"/>
  <c r="E14" i="4"/>
  <c r="G14" i="4" s="1"/>
  <c r="E15" i="4"/>
  <c r="G15" i="4" s="1"/>
  <c r="G13" i="1"/>
  <c r="E14" i="1"/>
  <c r="G14" i="1" s="1"/>
  <c r="E15" i="1"/>
  <c r="G15" i="1" s="1"/>
  <c r="G13" i="8"/>
  <c r="E14" i="8"/>
  <c r="G14" i="8" s="1"/>
  <c r="E15" i="8"/>
  <c r="G15" i="8" s="1"/>
  <c r="G13" i="3"/>
  <c r="E14" i="3"/>
  <c r="G14" i="3" s="1"/>
  <c r="E15" i="3"/>
  <c r="G15" i="3" s="1"/>
  <c r="AG12" i="7"/>
  <c r="AH12" i="7" s="1"/>
  <c r="AG12" i="8"/>
  <c r="Y12" i="7"/>
  <c r="Y12" i="8"/>
  <c r="Y18" i="8" s="1"/>
  <c r="L12" i="7"/>
  <c r="L12" i="8"/>
  <c r="L18" i="8" s="1"/>
  <c r="T17" i="8"/>
  <c r="U17" i="8" s="1"/>
  <c r="E10" i="8"/>
  <c r="O127" i="8"/>
  <c r="O129" i="8" s="1"/>
  <c r="O131" i="8" s="1"/>
  <c r="O24" i="8" s="1"/>
  <c r="O47" i="2" s="1"/>
  <c r="O70" i="8"/>
  <c r="O72" i="8" s="1"/>
  <c r="AF12" i="7"/>
  <c r="AF12" i="8"/>
  <c r="AF18" i="8" s="1"/>
  <c r="S12" i="7"/>
  <c r="S12" i="8"/>
  <c r="S18" i="8" s="1"/>
  <c r="AE12" i="7"/>
  <c r="AE12" i="8"/>
  <c r="AA12" i="7"/>
  <c r="AA12" i="8"/>
  <c r="AA18" i="8" s="1"/>
  <c r="W12" i="7"/>
  <c r="W12" i="8"/>
  <c r="W18" i="8" s="1"/>
  <c r="R12" i="7"/>
  <c r="R12" i="8"/>
  <c r="N12" i="7"/>
  <c r="N12" i="8"/>
  <c r="N18" i="8" s="1"/>
  <c r="J12" i="7"/>
  <c r="J12" i="8"/>
  <c r="J18" i="8" s="1"/>
  <c r="AE17" i="2"/>
  <c r="AE17" i="7" s="1"/>
  <c r="AE10" i="8"/>
  <c r="AE17" i="8" s="1"/>
  <c r="AE18" i="8" s="1"/>
  <c r="R17" i="2"/>
  <c r="R17" i="7" s="1"/>
  <c r="R10" i="8"/>
  <c r="R17" i="8" s="1"/>
  <c r="AC12" i="7"/>
  <c r="AC12" i="8"/>
  <c r="AC18" i="8" s="1"/>
  <c r="T12" i="7"/>
  <c r="U12" i="7" s="1"/>
  <c r="T12" i="8"/>
  <c r="P12" i="7"/>
  <c r="P12" i="8"/>
  <c r="P18" i="8" s="1"/>
  <c r="AG17" i="8"/>
  <c r="AH17" i="8" s="1"/>
  <c r="F10" i="8"/>
  <c r="X127" i="8"/>
  <c r="X129" i="8" s="1"/>
  <c r="X131" i="8" s="1"/>
  <c r="X24" i="8" s="1"/>
  <c r="X47" i="2" s="1"/>
  <c r="X70" i="8"/>
  <c r="X72" i="8" s="1"/>
  <c r="AB12" i="7"/>
  <c r="AB12" i="8"/>
  <c r="AB18" i="8" s="1"/>
  <c r="X12" i="7"/>
  <c r="X12" i="8"/>
  <c r="X18" i="8" s="1"/>
  <c r="O12" i="7"/>
  <c r="O12" i="8"/>
  <c r="O18" i="8" s="1"/>
  <c r="K12" i="7"/>
  <c r="K12" i="8"/>
  <c r="K18" i="8" s="1"/>
  <c r="AD12" i="7"/>
  <c r="AD12" i="8"/>
  <c r="AD18" i="8" s="1"/>
  <c r="Z12" i="7"/>
  <c r="Z12" i="8"/>
  <c r="Z18" i="8" s="1"/>
  <c r="V12" i="7"/>
  <c r="V12" i="8"/>
  <c r="V18" i="8" s="1"/>
  <c r="Q12" i="7"/>
  <c r="Q12" i="8"/>
  <c r="Q18" i="8" s="1"/>
  <c r="M12" i="7"/>
  <c r="M12" i="8"/>
  <c r="M18" i="8" s="1"/>
  <c r="I12" i="7"/>
  <c r="I12" i="8"/>
  <c r="I18" i="8" s="1"/>
  <c r="F89" i="3"/>
  <c r="AA19" i="2"/>
  <c r="AA19" i="8" s="1"/>
  <c r="N19" i="2"/>
  <c r="N19" i="8" s="1"/>
  <c r="AD19" i="2"/>
  <c r="AD19" i="8" s="1"/>
  <c r="V19" i="2"/>
  <c r="M19" i="2"/>
  <c r="M19" i="8" s="1"/>
  <c r="AG19" i="2"/>
  <c r="AG19" i="8" s="1"/>
  <c r="AC19" i="2"/>
  <c r="AC19" i="8" s="1"/>
  <c r="Y19" i="2"/>
  <c r="Y19" i="8" s="1"/>
  <c r="T19" i="2"/>
  <c r="T19" i="8" s="1"/>
  <c r="P19" i="2"/>
  <c r="P19" i="8" s="1"/>
  <c r="L19" i="2"/>
  <c r="L19" i="8" s="1"/>
  <c r="AE19" i="2"/>
  <c r="AE19" i="8" s="1"/>
  <c r="W19" i="2"/>
  <c r="W19" i="8" s="1"/>
  <c r="R19" i="2"/>
  <c r="J19" i="2"/>
  <c r="J19" i="8" s="1"/>
  <c r="Z19" i="2"/>
  <c r="Z19" i="8" s="1"/>
  <c r="Q19" i="2"/>
  <c r="Q19" i="8" s="1"/>
  <c r="I19" i="2"/>
  <c r="AF19" i="2"/>
  <c r="AF19" i="8" s="1"/>
  <c r="AB19" i="2"/>
  <c r="AB19" i="8" s="1"/>
  <c r="X19" i="2"/>
  <c r="X19" i="8" s="1"/>
  <c r="S19" i="2"/>
  <c r="S19" i="8" s="1"/>
  <c r="O19" i="2"/>
  <c r="O19" i="8" s="1"/>
  <c r="K19" i="2"/>
  <c r="K19" i="8" s="1"/>
  <c r="AE10" i="6"/>
  <c r="AE17" i="6" s="1"/>
  <c r="AE10" i="7"/>
  <c r="AA10" i="6"/>
  <c r="AA17" i="6" s="1"/>
  <c r="AA10" i="7"/>
  <c r="W10" i="6"/>
  <c r="W17" i="6" s="1"/>
  <c r="W10" i="7"/>
  <c r="R10" i="6"/>
  <c r="R17" i="6" s="1"/>
  <c r="R10" i="7"/>
  <c r="N10" i="6"/>
  <c r="N17" i="6" s="1"/>
  <c r="N10" i="7"/>
  <c r="J10" i="6"/>
  <c r="J10" i="7"/>
  <c r="AB10" i="6"/>
  <c r="AB17" i="6" s="1"/>
  <c r="AB10" i="7"/>
  <c r="S17" i="2"/>
  <c r="S10" i="7"/>
  <c r="AD17" i="2"/>
  <c r="AD17" i="7" s="1"/>
  <c r="AD10" i="7"/>
  <c r="Z10" i="4"/>
  <c r="Z17" i="4" s="1"/>
  <c r="Z10" i="7"/>
  <c r="V17" i="2"/>
  <c r="V10" i="7"/>
  <c r="Q17" i="2"/>
  <c r="Q10" i="7"/>
  <c r="M10" i="4"/>
  <c r="M17" i="4" s="1"/>
  <c r="M10" i="7"/>
  <c r="I17" i="2"/>
  <c r="I10" i="7"/>
  <c r="AF10" i="6"/>
  <c r="AF17" i="6" s="1"/>
  <c r="AF10" i="7"/>
  <c r="X10" i="6"/>
  <c r="X17" i="6" s="1"/>
  <c r="X10" i="7"/>
  <c r="O10" i="6"/>
  <c r="O17" i="6" s="1"/>
  <c r="O10" i="7"/>
  <c r="K10" i="6"/>
  <c r="K17" i="6" s="1"/>
  <c r="K10" i="7"/>
  <c r="F10" i="2"/>
  <c r="AG10" i="7"/>
  <c r="AH10" i="7" s="1"/>
  <c r="AC10" i="6"/>
  <c r="AC17" i="6" s="1"/>
  <c r="AC10" i="7"/>
  <c r="Y10" i="6"/>
  <c r="Y17" i="6" s="1"/>
  <c r="Y10" i="7"/>
  <c r="E10" i="2"/>
  <c r="T10" i="7"/>
  <c r="U10" i="7" s="1"/>
  <c r="P10" i="6"/>
  <c r="P17" i="6" s="1"/>
  <c r="P10" i="7"/>
  <c r="L10" i="6"/>
  <c r="L17" i="6" s="1"/>
  <c r="L10" i="7"/>
  <c r="AF12" i="6"/>
  <c r="AB12" i="6"/>
  <c r="X12" i="6"/>
  <c r="S12" i="6"/>
  <c r="O12" i="3"/>
  <c r="K12" i="6"/>
  <c r="AE12" i="6"/>
  <c r="AA12" i="6"/>
  <c r="W12" i="6"/>
  <c r="R12" i="6"/>
  <c r="N12" i="6"/>
  <c r="J12" i="6"/>
  <c r="AD12" i="6"/>
  <c r="Z12" i="6"/>
  <c r="V12" i="6"/>
  <c r="Q12" i="6"/>
  <c r="M12" i="6"/>
  <c r="I12" i="6"/>
  <c r="F12" i="2"/>
  <c r="AH19" i="2" s="1"/>
  <c r="AC12" i="6"/>
  <c r="Y12" i="6"/>
  <c r="E12" i="2"/>
  <c r="U19" i="2" s="1"/>
  <c r="P12" i="6"/>
  <c r="L12" i="6"/>
  <c r="N17" i="2"/>
  <c r="O10" i="4"/>
  <c r="O17" i="4" s="1"/>
  <c r="AA17" i="2"/>
  <c r="J17" i="2"/>
  <c r="W17" i="2"/>
  <c r="F73" i="4"/>
  <c r="F75" i="4"/>
  <c r="F72" i="6"/>
  <c r="G72" i="6" s="1"/>
  <c r="F73" i="6"/>
  <c r="F74" i="6"/>
  <c r="G74" i="6" s="1"/>
  <c r="G35" i="3"/>
  <c r="J110" i="3"/>
  <c r="E118" i="3"/>
  <c r="F74" i="4"/>
  <c r="F76" i="4"/>
  <c r="G76" i="4" s="1"/>
  <c r="F90" i="3"/>
  <c r="P17" i="2"/>
  <c r="G40" i="3"/>
  <c r="F92" i="3"/>
  <c r="G92" i="3" s="1"/>
  <c r="F87" i="3"/>
  <c r="X17" i="2"/>
  <c r="I110" i="3"/>
  <c r="I91" i="4"/>
  <c r="I93" i="4"/>
  <c r="V41" i="4"/>
  <c r="AC17" i="2"/>
  <c r="T17" i="2"/>
  <c r="L17" i="2"/>
  <c r="AG17" i="2"/>
  <c r="Y17" i="2"/>
  <c r="S10" i="6"/>
  <c r="S17" i="6" s="1"/>
  <c r="AF10" i="4"/>
  <c r="AF17" i="4" s="1"/>
  <c r="AB17" i="2"/>
  <c r="K17" i="2"/>
  <c r="O12" i="6"/>
  <c r="AF17" i="2"/>
  <c r="O17" i="2"/>
  <c r="X12" i="4"/>
  <c r="T10" i="6"/>
  <c r="AG10" i="6"/>
  <c r="T12" i="6"/>
  <c r="U12" i="6" s="1"/>
  <c r="AG12" i="6"/>
  <c r="AH12" i="6" s="1"/>
  <c r="I10" i="6"/>
  <c r="I17" i="6" s="1"/>
  <c r="M10" i="6"/>
  <c r="M17" i="6" s="1"/>
  <c r="Q10" i="6"/>
  <c r="Q17" i="6" s="1"/>
  <c r="V10" i="6"/>
  <c r="V17" i="6" s="1"/>
  <c r="Z10" i="6"/>
  <c r="Z17" i="6" s="1"/>
  <c r="AD10" i="6"/>
  <c r="AD17" i="6" s="1"/>
  <c r="K62" i="3"/>
  <c r="J128" i="3"/>
  <c r="J130" i="3"/>
  <c r="J131" i="3"/>
  <c r="J133" i="3"/>
  <c r="F118" i="3"/>
  <c r="J127" i="3"/>
  <c r="J129" i="3"/>
  <c r="J132" i="3"/>
  <c r="I43" i="3"/>
  <c r="I113" i="3" s="1"/>
  <c r="V43" i="3"/>
  <c r="V113" i="3" s="1"/>
  <c r="I105" i="3"/>
  <c r="J105" i="3"/>
  <c r="I108" i="3"/>
  <c r="I109" i="3"/>
  <c r="I111" i="3"/>
  <c r="I107" i="3"/>
  <c r="V107" i="3"/>
  <c r="I106" i="3"/>
  <c r="I41" i="4"/>
  <c r="I89" i="6"/>
  <c r="AF61" i="6"/>
  <c r="AF110" i="6"/>
  <c r="J61" i="6"/>
  <c r="J110" i="6"/>
  <c r="R110" i="6"/>
  <c r="N110" i="6"/>
  <c r="K7" i="6"/>
  <c r="J89" i="6"/>
  <c r="E73" i="6"/>
  <c r="V39" i="6"/>
  <c r="X7" i="6"/>
  <c r="J17" i="6"/>
  <c r="I72" i="6"/>
  <c r="I39" i="6"/>
  <c r="L110" i="6"/>
  <c r="L61" i="6"/>
  <c r="P110" i="6"/>
  <c r="P61" i="6"/>
  <c r="T110" i="6"/>
  <c r="T61" i="6"/>
  <c r="Y110" i="6"/>
  <c r="Y61" i="6"/>
  <c r="AC110" i="6"/>
  <c r="AC61" i="6"/>
  <c r="AG110" i="6"/>
  <c r="AG61" i="6"/>
  <c r="I48" i="6"/>
  <c r="K61" i="6"/>
  <c r="Q61" i="6"/>
  <c r="W61" i="6"/>
  <c r="AB61" i="6"/>
  <c r="M61" i="6"/>
  <c r="R61" i="6"/>
  <c r="AD61" i="6"/>
  <c r="N61" i="6"/>
  <c r="S61" i="6"/>
  <c r="Z61" i="6"/>
  <c r="AE61" i="6"/>
  <c r="X27" i="2"/>
  <c r="S27" i="2"/>
  <c r="O27" i="2"/>
  <c r="K27" i="2"/>
  <c r="S24" i="2"/>
  <c r="K24" i="2"/>
  <c r="X22" i="2"/>
  <c r="X59" i="6" s="1"/>
  <c r="X108" i="6" s="1"/>
  <c r="X110" i="6" s="1"/>
  <c r="O22" i="2"/>
  <c r="O59" i="6" s="1"/>
  <c r="O108" i="6" s="1"/>
  <c r="O110" i="6" s="1"/>
  <c r="Q10" i="4"/>
  <c r="Q17" i="4" s="1"/>
  <c r="AD10" i="4"/>
  <c r="AD17" i="4" s="1"/>
  <c r="AE27" i="2"/>
  <c r="AA27" i="2"/>
  <c r="W27" i="2"/>
  <c r="R27" i="2"/>
  <c r="N27" i="2"/>
  <c r="J27" i="2"/>
  <c r="AE24" i="2"/>
  <c r="AA24" i="2"/>
  <c r="W24" i="2"/>
  <c r="R24" i="2"/>
  <c r="N24" i="2"/>
  <c r="J24" i="2"/>
  <c r="AB27" i="2"/>
  <c r="AB24" i="2"/>
  <c r="I10" i="4"/>
  <c r="I17" i="4" s="1"/>
  <c r="AD27" i="2"/>
  <c r="Z27" i="2"/>
  <c r="V27" i="2"/>
  <c r="Q27" i="2"/>
  <c r="M27" i="2"/>
  <c r="I27" i="2"/>
  <c r="AD24" i="2"/>
  <c r="Z24" i="2"/>
  <c r="V24" i="2"/>
  <c r="Q24" i="2"/>
  <c r="M24" i="2"/>
  <c r="I24" i="2"/>
  <c r="Z17" i="2"/>
  <c r="M17" i="2"/>
  <c r="AF27" i="2"/>
  <c r="AF24" i="2"/>
  <c r="AG27" i="2"/>
  <c r="AC27" i="2"/>
  <c r="Y27" i="2"/>
  <c r="T27" i="2"/>
  <c r="P27" i="2"/>
  <c r="L27" i="2"/>
  <c r="AG24" i="2"/>
  <c r="AC24" i="2"/>
  <c r="Y24" i="2"/>
  <c r="T24" i="2"/>
  <c r="P24" i="2"/>
  <c r="L24" i="2"/>
  <c r="I90" i="4"/>
  <c r="I92" i="4"/>
  <c r="F104" i="1"/>
  <c r="E104" i="1"/>
  <c r="I39" i="1"/>
  <c r="AF12" i="3"/>
  <c r="X10" i="3"/>
  <c r="X17" i="3" s="1"/>
  <c r="K10" i="3"/>
  <c r="K17" i="3" s="1"/>
  <c r="AB10" i="3"/>
  <c r="AB17" i="3" s="1"/>
  <c r="S12" i="3"/>
  <c r="S10" i="4"/>
  <c r="S17" i="4" s="1"/>
  <c r="K12" i="4"/>
  <c r="AB12" i="4"/>
  <c r="O10" i="3"/>
  <c r="O17" i="3" s="1"/>
  <c r="AF10" i="3"/>
  <c r="AF17" i="3" s="1"/>
  <c r="X12" i="3"/>
  <c r="X10" i="4"/>
  <c r="X17" i="4" s="1"/>
  <c r="O12" i="4"/>
  <c r="AF12" i="4"/>
  <c r="O59" i="1"/>
  <c r="X59" i="1"/>
  <c r="S10" i="3"/>
  <c r="S17" i="3" s="1"/>
  <c r="S18" i="3" s="1"/>
  <c r="K12" i="3"/>
  <c r="AB12" i="3"/>
  <c r="K10" i="4"/>
  <c r="K17" i="4" s="1"/>
  <c r="AB10" i="4"/>
  <c r="AB17" i="4" s="1"/>
  <c r="S12" i="4"/>
  <c r="L10" i="1"/>
  <c r="L17" i="1" s="1"/>
  <c r="L10" i="4"/>
  <c r="L17" i="4" s="1"/>
  <c r="L10" i="3"/>
  <c r="L17" i="3" s="1"/>
  <c r="P10" i="4"/>
  <c r="P17" i="4" s="1"/>
  <c r="P10" i="3"/>
  <c r="P17" i="3" s="1"/>
  <c r="P10" i="1"/>
  <c r="P17" i="1" s="1"/>
  <c r="T10" i="1"/>
  <c r="U10" i="1" s="1"/>
  <c r="T10" i="4"/>
  <c r="U10" i="4" s="1"/>
  <c r="T10" i="3"/>
  <c r="Y10" i="1"/>
  <c r="Y17" i="1" s="1"/>
  <c r="Y10" i="4"/>
  <c r="Y17" i="4" s="1"/>
  <c r="Y10" i="3"/>
  <c r="Y17" i="3" s="1"/>
  <c r="AC10" i="4"/>
  <c r="AC17" i="4" s="1"/>
  <c r="AC10" i="3"/>
  <c r="AC17" i="3" s="1"/>
  <c r="AC10" i="1"/>
  <c r="AC17" i="1" s="1"/>
  <c r="AG10" i="1"/>
  <c r="AH10" i="1" s="1"/>
  <c r="AG10" i="4"/>
  <c r="AG10" i="3"/>
  <c r="AH10" i="3" s="1"/>
  <c r="L12" i="1"/>
  <c r="L12" i="4"/>
  <c r="L12" i="3"/>
  <c r="P12" i="1"/>
  <c r="P12" i="4"/>
  <c r="P12" i="3"/>
  <c r="T12" i="1"/>
  <c r="U12" i="1" s="1"/>
  <c r="T12" i="4"/>
  <c r="U12" i="4" s="1"/>
  <c r="T12" i="3"/>
  <c r="Y12" i="4"/>
  <c r="Y12" i="3"/>
  <c r="Y12" i="1"/>
  <c r="AC12" i="1"/>
  <c r="AC12" i="4"/>
  <c r="AC12" i="3"/>
  <c r="AG12" i="1"/>
  <c r="AH12" i="1" s="1"/>
  <c r="AG12" i="4"/>
  <c r="AH12" i="4" s="1"/>
  <c r="AG12" i="3"/>
  <c r="I10" i="1"/>
  <c r="I17" i="1" s="1"/>
  <c r="M10" i="1"/>
  <c r="M17" i="1" s="1"/>
  <c r="Q10" i="1"/>
  <c r="Q17" i="1" s="1"/>
  <c r="V10" i="1"/>
  <c r="V17" i="1" s="1"/>
  <c r="Z10" i="1"/>
  <c r="Z17" i="1" s="1"/>
  <c r="AD10" i="1"/>
  <c r="AD17" i="1" s="1"/>
  <c r="I12" i="1"/>
  <c r="M12" i="1"/>
  <c r="Q12" i="1"/>
  <c r="V12" i="1"/>
  <c r="Z12" i="1"/>
  <c r="AD12" i="1"/>
  <c r="I10" i="3"/>
  <c r="I17" i="3" s="1"/>
  <c r="M10" i="3"/>
  <c r="M17" i="3" s="1"/>
  <c r="Q10" i="3"/>
  <c r="Q17" i="3" s="1"/>
  <c r="V10" i="3"/>
  <c r="V17" i="3" s="1"/>
  <c r="Z10" i="3"/>
  <c r="Z17" i="3" s="1"/>
  <c r="AD10" i="3"/>
  <c r="AD17" i="3" s="1"/>
  <c r="I12" i="3"/>
  <c r="M12" i="3"/>
  <c r="Q12" i="3"/>
  <c r="V12" i="3"/>
  <c r="Z12" i="3"/>
  <c r="AD12" i="3"/>
  <c r="J10" i="1"/>
  <c r="J17" i="1" s="1"/>
  <c r="N10" i="1"/>
  <c r="N17" i="1" s="1"/>
  <c r="R10" i="1"/>
  <c r="R17" i="1" s="1"/>
  <c r="W10" i="1"/>
  <c r="W17" i="1" s="1"/>
  <c r="AA10" i="1"/>
  <c r="AA17" i="1" s="1"/>
  <c r="AE10" i="1"/>
  <c r="AE17" i="1" s="1"/>
  <c r="J12" i="1"/>
  <c r="N12" i="1"/>
  <c r="R12" i="1"/>
  <c r="W12" i="1"/>
  <c r="AA12" i="1"/>
  <c r="AE12" i="1"/>
  <c r="V10" i="4"/>
  <c r="V17" i="4" s="1"/>
  <c r="I12" i="4"/>
  <c r="M12" i="4"/>
  <c r="Q12" i="4"/>
  <c r="V12" i="4"/>
  <c r="Z12" i="4"/>
  <c r="AD12" i="4"/>
  <c r="J10" i="3"/>
  <c r="J17" i="3" s="1"/>
  <c r="N10" i="3"/>
  <c r="N17" i="3" s="1"/>
  <c r="R10" i="3"/>
  <c r="R17" i="3" s="1"/>
  <c r="W10" i="3"/>
  <c r="W17" i="3" s="1"/>
  <c r="AA10" i="3"/>
  <c r="AA17" i="3" s="1"/>
  <c r="AE10" i="3"/>
  <c r="AE17" i="3" s="1"/>
  <c r="J12" i="3"/>
  <c r="N12" i="3"/>
  <c r="R12" i="3"/>
  <c r="W12" i="3"/>
  <c r="AA12" i="3"/>
  <c r="AE12" i="3"/>
  <c r="K10" i="1"/>
  <c r="K17" i="1" s="1"/>
  <c r="O10" i="1"/>
  <c r="O17" i="1" s="1"/>
  <c r="S10" i="1"/>
  <c r="S17" i="1" s="1"/>
  <c r="X10" i="1"/>
  <c r="X17" i="1" s="1"/>
  <c r="AB10" i="1"/>
  <c r="AB17" i="1" s="1"/>
  <c r="AF10" i="1"/>
  <c r="AF17" i="1" s="1"/>
  <c r="K12" i="1"/>
  <c r="O12" i="1"/>
  <c r="S12" i="1"/>
  <c r="X12" i="1"/>
  <c r="AB12" i="1"/>
  <c r="AF12" i="1"/>
  <c r="J10" i="4"/>
  <c r="J17" i="4" s="1"/>
  <c r="N10" i="4"/>
  <c r="N17" i="4" s="1"/>
  <c r="R10" i="4"/>
  <c r="R17" i="4" s="1"/>
  <c r="W10" i="4"/>
  <c r="W17" i="4" s="1"/>
  <c r="AA10" i="4"/>
  <c r="AA17" i="4" s="1"/>
  <c r="AE10" i="4"/>
  <c r="AE17" i="4" s="1"/>
  <c r="J12" i="4"/>
  <c r="N12" i="4"/>
  <c r="R12" i="4"/>
  <c r="W12" i="4"/>
  <c r="AA12" i="4"/>
  <c r="AE12" i="4"/>
  <c r="V39" i="1"/>
  <c r="Y6" i="4"/>
  <c r="L6" i="4"/>
  <c r="E56" i="1"/>
  <c r="F56" i="1"/>
  <c r="K7" i="3"/>
  <c r="K110" i="3" s="1"/>
  <c r="J108" i="3"/>
  <c r="J92" i="4"/>
  <c r="J91" i="4"/>
  <c r="J93" i="4"/>
  <c r="J107" i="3"/>
  <c r="J111" i="3"/>
  <c r="X7" i="3"/>
  <c r="J109" i="3"/>
  <c r="X30" i="1"/>
  <c r="K30" i="1"/>
  <c r="S18" i="6" l="1"/>
  <c r="U27" i="2"/>
  <c r="I108" i="6"/>
  <c r="U59" i="6"/>
  <c r="AH24" i="2"/>
  <c r="I82" i="6"/>
  <c r="J72" i="6"/>
  <c r="K72" i="6" s="1"/>
  <c r="L72" i="6" s="1"/>
  <c r="M72" i="6" s="1"/>
  <c r="N72" i="6" s="1"/>
  <c r="O72" i="6" s="1"/>
  <c r="P72" i="6" s="1"/>
  <c r="Q72" i="6" s="1"/>
  <c r="R72" i="6" s="1"/>
  <c r="S72" i="6" s="1"/>
  <c r="T72" i="6" s="1"/>
  <c r="AG17" i="6"/>
  <c r="AH17" i="6" s="1"/>
  <c r="AH18" i="6" s="1"/>
  <c r="AH10" i="6"/>
  <c r="V80" i="1"/>
  <c r="G10" i="8"/>
  <c r="E12" i="8"/>
  <c r="U12" i="8"/>
  <c r="F12" i="8"/>
  <c r="AH12" i="8"/>
  <c r="AH22" i="2"/>
  <c r="T19" i="3"/>
  <c r="U12" i="3"/>
  <c r="AG17" i="7"/>
  <c r="AH17" i="7" s="1"/>
  <c r="AH17" i="2"/>
  <c r="AH18" i="2" s="1"/>
  <c r="R19" i="8"/>
  <c r="AH19" i="4"/>
  <c r="V73" i="6"/>
  <c r="W73" i="6" s="1"/>
  <c r="X73" i="6" s="1"/>
  <c r="Y73" i="6" s="1"/>
  <c r="Z73" i="6" s="1"/>
  <c r="AA73" i="6" s="1"/>
  <c r="AB73" i="6" s="1"/>
  <c r="AC73" i="6" s="1"/>
  <c r="AD73" i="6" s="1"/>
  <c r="AE73" i="6" s="1"/>
  <c r="AF73" i="6" s="1"/>
  <c r="AG73" i="6" s="1"/>
  <c r="AH73" i="6" s="1"/>
  <c r="U73" i="6"/>
  <c r="F10" i="4"/>
  <c r="AH10" i="4"/>
  <c r="E10" i="3"/>
  <c r="U10" i="3"/>
  <c r="G104" i="1"/>
  <c r="I68" i="8"/>
  <c r="U24" i="2"/>
  <c r="T17" i="6"/>
  <c r="U17" i="6" s="1"/>
  <c r="U18" i="6" s="1"/>
  <c r="U10" i="6"/>
  <c r="T17" i="7"/>
  <c r="U17" i="7" s="1"/>
  <c r="U17" i="2"/>
  <c r="U18" i="2" s="1"/>
  <c r="V108" i="6"/>
  <c r="F108" i="6" s="1"/>
  <c r="AH59" i="6"/>
  <c r="AG19" i="3"/>
  <c r="AH12" i="3"/>
  <c r="AH27" i="2"/>
  <c r="V85" i="4"/>
  <c r="U22" i="2"/>
  <c r="V86" i="3"/>
  <c r="U86" i="3"/>
  <c r="X88" i="3"/>
  <c r="Y88" i="3" s="1"/>
  <c r="Z88" i="3" s="1"/>
  <c r="AA88" i="3" s="1"/>
  <c r="AB88" i="3" s="1"/>
  <c r="AC88" i="3" s="1"/>
  <c r="AD88" i="3" s="1"/>
  <c r="AE88" i="3" s="1"/>
  <c r="AF88" i="3" s="1"/>
  <c r="AG88" i="3" s="1"/>
  <c r="AH88" i="3" s="1"/>
  <c r="W107" i="3"/>
  <c r="I19" i="8"/>
  <c r="V19" i="8"/>
  <c r="J139" i="3"/>
  <c r="G56" i="1"/>
  <c r="V90" i="4"/>
  <c r="G73" i="4"/>
  <c r="J90" i="4"/>
  <c r="J85" i="4"/>
  <c r="V48" i="6"/>
  <c r="V91" i="4"/>
  <c r="G74" i="4"/>
  <c r="J48" i="6"/>
  <c r="J50" i="6" s="1"/>
  <c r="J52" i="6" s="1"/>
  <c r="J63" i="6" s="1"/>
  <c r="J23" i="6" s="1"/>
  <c r="J33" i="2" s="1"/>
  <c r="V88" i="6"/>
  <c r="G73" i="6"/>
  <c r="X85" i="4"/>
  <c r="W85" i="4"/>
  <c r="W48" i="6"/>
  <c r="W50" i="6" s="1"/>
  <c r="W52" i="6" s="1"/>
  <c r="W63" i="6" s="1"/>
  <c r="W23" i="6" s="1"/>
  <c r="W33" i="2" s="1"/>
  <c r="V92" i="4"/>
  <c r="G75" i="4"/>
  <c r="I80" i="1"/>
  <c r="V109" i="3"/>
  <c r="G90" i="3"/>
  <c r="V108" i="3"/>
  <c r="G89" i="3"/>
  <c r="X90" i="4"/>
  <c r="W90" i="4"/>
  <c r="V106" i="3"/>
  <c r="G87" i="3"/>
  <c r="I100" i="3"/>
  <c r="AE18" i="2"/>
  <c r="AE18" i="7" s="1"/>
  <c r="K107" i="3"/>
  <c r="W108" i="3"/>
  <c r="G12" i="8"/>
  <c r="AB18" i="6"/>
  <c r="X23" i="8"/>
  <c r="X35" i="2" s="1"/>
  <c r="X59" i="2" s="1"/>
  <c r="X15" i="3"/>
  <c r="X15" i="4"/>
  <c r="X15" i="6"/>
  <c r="X15" i="2"/>
  <c r="X15" i="1"/>
  <c r="X15" i="7"/>
  <c r="X15" i="8"/>
  <c r="O23" i="8"/>
  <c r="O35" i="2" s="1"/>
  <c r="O59" i="2" s="1"/>
  <c r="O15" i="3"/>
  <c r="O15" i="4"/>
  <c r="O15" i="6"/>
  <c r="O15" i="8"/>
  <c r="O15" i="2"/>
  <c r="O15" i="1"/>
  <c r="O15" i="7"/>
  <c r="Z18" i="6"/>
  <c r="I18" i="6"/>
  <c r="AA18" i="4"/>
  <c r="J18" i="4"/>
  <c r="AA18" i="3"/>
  <c r="J18" i="3"/>
  <c r="V18" i="3"/>
  <c r="AB18" i="4"/>
  <c r="L59" i="1"/>
  <c r="L68" i="8"/>
  <c r="I127" i="8"/>
  <c r="I70" i="8"/>
  <c r="AE59" i="1"/>
  <c r="AE68" i="8"/>
  <c r="S59" i="1"/>
  <c r="S68" i="8"/>
  <c r="P59" i="1"/>
  <c r="P68" i="8"/>
  <c r="M59" i="1"/>
  <c r="M68" i="8"/>
  <c r="AE18" i="6"/>
  <c r="T59" i="1"/>
  <c r="T68" i="8"/>
  <c r="Q59" i="1"/>
  <c r="Q68" i="8"/>
  <c r="W59" i="1"/>
  <c r="W68" i="8"/>
  <c r="X18" i="6"/>
  <c r="X26" i="8"/>
  <c r="F17" i="8"/>
  <c r="AG18" i="8"/>
  <c r="AH18" i="8" s="1"/>
  <c r="AC59" i="1"/>
  <c r="AC68" i="8"/>
  <c r="AF59" i="1"/>
  <c r="AF68" i="8"/>
  <c r="Z59" i="1"/>
  <c r="Z68" i="8"/>
  <c r="N59" i="1"/>
  <c r="N68" i="8"/>
  <c r="T18" i="8"/>
  <c r="U18" i="8" s="1"/>
  <c r="E17" i="8"/>
  <c r="O18" i="3"/>
  <c r="AG59" i="1"/>
  <c r="AG68" i="8"/>
  <c r="AD59" i="1"/>
  <c r="AD68" i="8"/>
  <c r="AB59" i="1"/>
  <c r="AB68" i="8"/>
  <c r="R59" i="1"/>
  <c r="R68" i="8"/>
  <c r="R18" i="2"/>
  <c r="R18" i="7" s="1"/>
  <c r="N18" i="6"/>
  <c r="W18" i="6"/>
  <c r="AC18" i="4"/>
  <c r="P18" i="3"/>
  <c r="K18" i="3"/>
  <c r="Y59" i="1"/>
  <c r="Y68" i="8"/>
  <c r="V59" i="1"/>
  <c r="V68" i="8"/>
  <c r="J59" i="1"/>
  <c r="J68" i="8"/>
  <c r="AA59" i="1"/>
  <c r="AA68" i="8"/>
  <c r="K59" i="1"/>
  <c r="K68" i="8"/>
  <c r="Q18" i="6"/>
  <c r="AD18" i="2"/>
  <c r="AD18" i="7" s="1"/>
  <c r="R18" i="8"/>
  <c r="W109" i="3"/>
  <c r="AB18" i="1"/>
  <c r="K18" i="1"/>
  <c r="W18" i="1"/>
  <c r="F90" i="7"/>
  <c r="G90" i="7" s="1"/>
  <c r="G39" i="7"/>
  <c r="F88" i="7"/>
  <c r="G88" i="7" s="1"/>
  <c r="G37" i="7"/>
  <c r="F86" i="7"/>
  <c r="G86" i="7" s="1"/>
  <c r="G35" i="7"/>
  <c r="F94" i="7"/>
  <c r="G43" i="7"/>
  <c r="F93" i="7"/>
  <c r="G93" i="7" s="1"/>
  <c r="G42" i="7"/>
  <c r="F89" i="7"/>
  <c r="G89" i="7" s="1"/>
  <c r="G38" i="7"/>
  <c r="F87" i="7"/>
  <c r="G87" i="7" s="1"/>
  <c r="G36" i="7"/>
  <c r="F95" i="7"/>
  <c r="G44" i="7"/>
  <c r="F92" i="7"/>
  <c r="G92" i="7" s="1"/>
  <c r="G41" i="7"/>
  <c r="F91" i="7"/>
  <c r="G91" i="7" s="1"/>
  <c r="G40" i="7"/>
  <c r="J18" i="2"/>
  <c r="J18" i="7" s="1"/>
  <c r="J17" i="7"/>
  <c r="O19" i="6"/>
  <c r="O19" i="4"/>
  <c r="O19" i="1"/>
  <c r="O19" i="7"/>
  <c r="AF19" i="6"/>
  <c r="AF19" i="4"/>
  <c r="AF19" i="1"/>
  <c r="AF19" i="7"/>
  <c r="J19" i="4"/>
  <c r="J19" i="1"/>
  <c r="J19" i="7"/>
  <c r="J19" i="6"/>
  <c r="L19" i="6"/>
  <c r="L19" i="4"/>
  <c r="L19" i="1"/>
  <c r="L19" i="7"/>
  <c r="AC19" i="6"/>
  <c r="AC19" i="4"/>
  <c r="AC19" i="1"/>
  <c r="AC19" i="7"/>
  <c r="AD19" i="6"/>
  <c r="AD19" i="4"/>
  <c r="AD19" i="1"/>
  <c r="AD19" i="7"/>
  <c r="M18" i="2"/>
  <c r="M18" i="7" s="1"/>
  <c r="M17" i="7"/>
  <c r="J18" i="6"/>
  <c r="K18" i="2"/>
  <c r="K18" i="7" s="1"/>
  <c r="K17" i="7"/>
  <c r="Y18" i="2"/>
  <c r="Y18" i="7" s="1"/>
  <c r="Y17" i="7"/>
  <c r="AC18" i="2"/>
  <c r="AC18" i="7" s="1"/>
  <c r="AC17" i="7"/>
  <c r="AA18" i="2"/>
  <c r="AA18" i="7" s="1"/>
  <c r="AA17" i="7"/>
  <c r="N18" i="2"/>
  <c r="N18" i="7" s="1"/>
  <c r="N17" i="7"/>
  <c r="L18" i="6"/>
  <c r="AC18" i="6"/>
  <c r="I18" i="2"/>
  <c r="I18" i="7" s="1"/>
  <c r="I17" i="7"/>
  <c r="Q18" i="2"/>
  <c r="Q18" i="7" s="1"/>
  <c r="Q17" i="7"/>
  <c r="Z18" i="4"/>
  <c r="S19" i="6"/>
  <c r="S19" i="4"/>
  <c r="S19" i="1"/>
  <c r="S19" i="7"/>
  <c r="I19" i="6"/>
  <c r="I19" i="4"/>
  <c r="I19" i="1"/>
  <c r="I19" i="7"/>
  <c r="R19" i="6"/>
  <c r="R19" i="7"/>
  <c r="R19" i="4"/>
  <c r="R19" i="1"/>
  <c r="P19" i="6"/>
  <c r="P19" i="4"/>
  <c r="P19" i="1"/>
  <c r="P19" i="7"/>
  <c r="AG19" i="6"/>
  <c r="AG19" i="4"/>
  <c r="AG19" i="1"/>
  <c r="AG19" i="7"/>
  <c r="N19" i="6"/>
  <c r="N19" i="7"/>
  <c r="N19" i="1"/>
  <c r="N19" i="4"/>
  <c r="AE18" i="4"/>
  <c r="N18" i="4"/>
  <c r="AF18" i="1"/>
  <c r="O18" i="1"/>
  <c r="AE18" i="3"/>
  <c r="N18" i="3"/>
  <c r="AA18" i="1"/>
  <c r="J18" i="1"/>
  <c r="Z18" i="3"/>
  <c r="I18" i="3"/>
  <c r="Z18" i="1"/>
  <c r="I18" i="1"/>
  <c r="L18" i="1"/>
  <c r="Z18" i="2"/>
  <c r="Z18" i="7" s="1"/>
  <c r="Z17" i="7"/>
  <c r="AD18" i="4"/>
  <c r="O18" i="2"/>
  <c r="O18" i="7" s="1"/>
  <c r="O17" i="7"/>
  <c r="AB18" i="2"/>
  <c r="AB18" i="7" s="1"/>
  <c r="AB17" i="7"/>
  <c r="P18" i="2"/>
  <c r="P18" i="7" s="1"/>
  <c r="P17" i="7"/>
  <c r="S18" i="2"/>
  <c r="S18" i="7" s="1"/>
  <c r="S17" i="7"/>
  <c r="R18" i="6"/>
  <c r="X19" i="6"/>
  <c r="X19" i="4"/>
  <c r="X19" i="1"/>
  <c r="X19" i="7"/>
  <c r="Q19" i="6"/>
  <c r="Q19" i="4"/>
  <c r="Q19" i="1"/>
  <c r="Q19" i="7"/>
  <c r="W19" i="4"/>
  <c r="W19" i="1"/>
  <c r="W19" i="7"/>
  <c r="W19" i="6"/>
  <c r="T19" i="6"/>
  <c r="T19" i="4"/>
  <c r="T19" i="1"/>
  <c r="T19" i="7"/>
  <c r="M19" i="6"/>
  <c r="M19" i="4"/>
  <c r="M19" i="1"/>
  <c r="M19" i="7"/>
  <c r="AA19" i="4"/>
  <c r="AA19" i="1"/>
  <c r="AA19" i="7"/>
  <c r="AA19" i="6"/>
  <c r="V18" i="1"/>
  <c r="P18" i="4"/>
  <c r="AF18" i="3"/>
  <c r="I18" i="4"/>
  <c r="AF18" i="2"/>
  <c r="AF18" i="7" s="1"/>
  <c r="AF17" i="7"/>
  <c r="L18" i="2"/>
  <c r="L18" i="7" s="1"/>
  <c r="L17" i="7"/>
  <c r="X18" i="2"/>
  <c r="X18" i="7" s="1"/>
  <c r="X17" i="7"/>
  <c r="W18" i="2"/>
  <c r="W18" i="7" s="1"/>
  <c r="W17" i="7"/>
  <c r="V18" i="2"/>
  <c r="V18" i="7" s="1"/>
  <c r="V17" i="7"/>
  <c r="K19" i="6"/>
  <c r="K19" i="4"/>
  <c r="K19" i="1"/>
  <c r="K19" i="7"/>
  <c r="AB19" i="6"/>
  <c r="AB19" i="4"/>
  <c r="AB19" i="1"/>
  <c r="AB19" i="7"/>
  <c r="Z19" i="6"/>
  <c r="Z19" i="4"/>
  <c r="Z19" i="1"/>
  <c r="Z19" i="7"/>
  <c r="AE19" i="6"/>
  <c r="AE19" i="7"/>
  <c r="AE19" i="4"/>
  <c r="AE19" i="1"/>
  <c r="Y19" i="6"/>
  <c r="Y19" i="4"/>
  <c r="Y19" i="1"/>
  <c r="Y19" i="7"/>
  <c r="V19" i="6"/>
  <c r="V19" i="4"/>
  <c r="V19" i="1"/>
  <c r="V19" i="7"/>
  <c r="E17" i="6"/>
  <c r="V18" i="6"/>
  <c r="K18" i="6"/>
  <c r="AA18" i="6"/>
  <c r="G36" i="6"/>
  <c r="AD18" i="6"/>
  <c r="M18" i="6"/>
  <c r="F17" i="6"/>
  <c r="P18" i="6"/>
  <c r="Y18" i="6"/>
  <c r="O18" i="6"/>
  <c r="AF18" i="6"/>
  <c r="V18" i="4"/>
  <c r="S18" i="4"/>
  <c r="Q18" i="4"/>
  <c r="W18" i="4"/>
  <c r="Y18" i="4"/>
  <c r="O18" i="4"/>
  <c r="R18" i="4"/>
  <c r="L18" i="4"/>
  <c r="K18" i="4"/>
  <c r="X18" i="4"/>
  <c r="AF18" i="4"/>
  <c r="M18" i="4"/>
  <c r="X18" i="1"/>
  <c r="R18" i="1"/>
  <c r="Q18" i="1"/>
  <c r="AC18" i="1"/>
  <c r="S18" i="1"/>
  <c r="AE18" i="1"/>
  <c r="N18" i="1"/>
  <c r="AD18" i="1"/>
  <c r="M18" i="1"/>
  <c r="Y18" i="1"/>
  <c r="P18" i="1"/>
  <c r="Y19" i="3"/>
  <c r="X19" i="3"/>
  <c r="R19" i="3"/>
  <c r="M19" i="3"/>
  <c r="Y18" i="3"/>
  <c r="X18" i="3"/>
  <c r="AE19" i="3"/>
  <c r="N19" i="3"/>
  <c r="W18" i="3"/>
  <c r="Z19" i="3"/>
  <c r="I19" i="3"/>
  <c r="Q18" i="3"/>
  <c r="L18" i="3"/>
  <c r="S19" i="3"/>
  <c r="AF19" i="3"/>
  <c r="W19" i="3"/>
  <c r="Q19" i="3"/>
  <c r="AC19" i="3"/>
  <c r="L19" i="3"/>
  <c r="AB19" i="3"/>
  <c r="AD19" i="3"/>
  <c r="P19" i="3"/>
  <c r="K19" i="3"/>
  <c r="AA19" i="3"/>
  <c r="J19" i="3"/>
  <c r="R18" i="3"/>
  <c r="V19" i="3"/>
  <c r="AD18" i="3"/>
  <c r="M18" i="3"/>
  <c r="AC18" i="3"/>
  <c r="AB18" i="3"/>
  <c r="O19" i="3"/>
  <c r="F12" i="6"/>
  <c r="E12" i="6"/>
  <c r="F12" i="4"/>
  <c r="E12" i="4"/>
  <c r="E12" i="1"/>
  <c r="F12" i="1"/>
  <c r="F12" i="3"/>
  <c r="AH19" i="3" s="1"/>
  <c r="E12" i="3"/>
  <c r="U19" i="3" s="1"/>
  <c r="F86" i="3"/>
  <c r="G86" i="3" s="1"/>
  <c r="F12" i="7"/>
  <c r="E12" i="7"/>
  <c r="F91" i="3"/>
  <c r="G91" i="3" s="1"/>
  <c r="W93" i="4"/>
  <c r="G12" i="2"/>
  <c r="G10" i="2"/>
  <c r="E19" i="2"/>
  <c r="F19" i="2"/>
  <c r="X92" i="4"/>
  <c r="V93" i="4"/>
  <c r="Y73" i="7"/>
  <c r="AF73" i="7"/>
  <c r="V73" i="7"/>
  <c r="J73" i="7"/>
  <c r="AA73" i="7"/>
  <c r="K73" i="7"/>
  <c r="F10" i="7"/>
  <c r="L73" i="7"/>
  <c r="AC73" i="7"/>
  <c r="I73" i="7"/>
  <c r="Z73" i="7"/>
  <c r="AB73" i="7"/>
  <c r="N73" i="7"/>
  <c r="AE73" i="7"/>
  <c r="O73" i="7"/>
  <c r="T73" i="7"/>
  <c r="Q73" i="7"/>
  <c r="W73" i="7"/>
  <c r="X73" i="7"/>
  <c r="P73" i="7"/>
  <c r="AG73" i="7"/>
  <c r="M73" i="7"/>
  <c r="AD73" i="7"/>
  <c r="R73" i="7"/>
  <c r="S73" i="7"/>
  <c r="E10" i="7"/>
  <c r="E17" i="2"/>
  <c r="E18" i="2" s="1"/>
  <c r="T18" i="2"/>
  <c r="T18" i="7" s="1"/>
  <c r="U18" i="7" s="1"/>
  <c r="F17" i="2"/>
  <c r="F18" i="2" s="1"/>
  <c r="AG18" i="2"/>
  <c r="AG18" i="7" s="1"/>
  <c r="AH18" i="7" s="1"/>
  <c r="X93" i="4"/>
  <c r="W111" i="3"/>
  <c r="G35" i="6"/>
  <c r="V111" i="3"/>
  <c r="E10" i="6"/>
  <c r="W106" i="3"/>
  <c r="X91" i="4"/>
  <c r="G37" i="6"/>
  <c r="W91" i="4"/>
  <c r="W92" i="4"/>
  <c r="I119" i="3"/>
  <c r="I121" i="3" s="1"/>
  <c r="X41" i="4"/>
  <c r="W41" i="4"/>
  <c r="F10" i="6"/>
  <c r="X61" i="6"/>
  <c r="O61" i="6"/>
  <c r="K111" i="3"/>
  <c r="L62" i="3"/>
  <c r="K129" i="3"/>
  <c r="K130" i="3"/>
  <c r="J43" i="3"/>
  <c r="W43" i="3"/>
  <c r="J106" i="3"/>
  <c r="J41" i="4"/>
  <c r="AA110" i="6"/>
  <c r="AA61" i="6"/>
  <c r="I88" i="6"/>
  <c r="J88" i="6"/>
  <c r="K89" i="6"/>
  <c r="L7" i="6"/>
  <c r="K88" i="6"/>
  <c r="J39" i="6"/>
  <c r="J82" i="6"/>
  <c r="I87" i="6"/>
  <c r="W39" i="6"/>
  <c r="F59" i="6"/>
  <c r="V89" i="6"/>
  <c r="I61" i="6"/>
  <c r="E59" i="6"/>
  <c r="E61" i="6" s="1"/>
  <c r="W89" i="6"/>
  <c r="E108" i="6"/>
  <c r="E110" i="6" s="1"/>
  <c r="Y7" i="6"/>
  <c r="X89" i="6"/>
  <c r="AG17" i="4"/>
  <c r="AH17" i="4" s="1"/>
  <c r="AH18" i="4" s="1"/>
  <c r="L7" i="3"/>
  <c r="K108" i="3"/>
  <c r="J107" i="1"/>
  <c r="Q107" i="1"/>
  <c r="AF107" i="1"/>
  <c r="W107" i="1"/>
  <c r="M107" i="1"/>
  <c r="AG107" i="1"/>
  <c r="Y107" i="1"/>
  <c r="L107" i="1"/>
  <c r="O107" i="1"/>
  <c r="R107" i="1"/>
  <c r="Z107" i="1"/>
  <c r="I59" i="1"/>
  <c r="T107" i="1"/>
  <c r="X107" i="1"/>
  <c r="K107" i="1"/>
  <c r="AA107" i="1"/>
  <c r="AD107" i="1"/>
  <c r="S107" i="1"/>
  <c r="AB107" i="1"/>
  <c r="AE107" i="1"/>
  <c r="N107" i="1"/>
  <c r="V107" i="1"/>
  <c r="AC107" i="1"/>
  <c r="P107" i="1"/>
  <c r="T17" i="4"/>
  <c r="U17" i="4" s="1"/>
  <c r="U18" i="4" s="1"/>
  <c r="E10" i="4"/>
  <c r="F59" i="1"/>
  <c r="E59" i="1"/>
  <c r="Z6" i="4"/>
  <c r="M6" i="4"/>
  <c r="J39" i="1"/>
  <c r="Y93" i="4"/>
  <c r="Y92" i="4"/>
  <c r="Y91" i="4"/>
  <c r="K93" i="4"/>
  <c r="K92" i="4"/>
  <c r="K91" i="4"/>
  <c r="F10" i="3"/>
  <c r="AG17" i="3"/>
  <c r="AH17" i="3" s="1"/>
  <c r="AH18" i="3" s="1"/>
  <c r="L108" i="3"/>
  <c r="X111" i="3"/>
  <c r="X107" i="3"/>
  <c r="X108" i="3"/>
  <c r="Y7" i="3"/>
  <c r="X109" i="3"/>
  <c r="T17" i="3"/>
  <c r="U17" i="3" s="1"/>
  <c r="T17" i="1"/>
  <c r="U17" i="1" s="1"/>
  <c r="U18" i="1" s="1"/>
  <c r="E10" i="1"/>
  <c r="W39" i="1"/>
  <c r="AG17" i="1"/>
  <c r="AH17" i="1" s="1"/>
  <c r="AH18" i="1" s="1"/>
  <c r="F10" i="1"/>
  <c r="L30" i="1"/>
  <c r="Y30" i="1"/>
  <c r="E18" i="8" l="1"/>
  <c r="AG18" i="6"/>
  <c r="T18" i="6"/>
  <c r="G10" i="4"/>
  <c r="AH107" i="1"/>
  <c r="AH61" i="6"/>
  <c r="AH108" i="6"/>
  <c r="V110" i="6"/>
  <c r="AH110" i="6" s="1"/>
  <c r="U68" i="8"/>
  <c r="V72" i="6"/>
  <c r="U72" i="6"/>
  <c r="U108" i="6"/>
  <c r="I110" i="6"/>
  <c r="U110" i="6" s="1"/>
  <c r="U73" i="7"/>
  <c r="F19" i="8"/>
  <c r="AH19" i="8"/>
  <c r="AH19" i="6"/>
  <c r="AH19" i="1"/>
  <c r="AH19" i="7"/>
  <c r="AH59" i="1"/>
  <c r="U59" i="1"/>
  <c r="X88" i="6"/>
  <c r="E19" i="8"/>
  <c r="U19" i="8"/>
  <c r="U19" i="1"/>
  <c r="U19" i="6"/>
  <c r="U19" i="4"/>
  <c r="U19" i="7"/>
  <c r="U61" i="6"/>
  <c r="AH73" i="7"/>
  <c r="W88" i="6"/>
  <c r="AH68" i="8"/>
  <c r="I72" i="8"/>
  <c r="I23" i="8" s="1"/>
  <c r="W86" i="3"/>
  <c r="X86" i="3" s="1"/>
  <c r="Y86" i="3" s="1"/>
  <c r="Z86" i="3" s="1"/>
  <c r="AA86" i="3" s="1"/>
  <c r="AB86" i="3" s="1"/>
  <c r="AC86" i="3" s="1"/>
  <c r="AD86" i="3" s="1"/>
  <c r="AE86" i="3" s="1"/>
  <c r="AF86" i="3" s="1"/>
  <c r="AG86" i="3" s="1"/>
  <c r="AH86" i="3" s="1"/>
  <c r="V100" i="3"/>
  <c r="G59" i="1"/>
  <c r="X48" i="6"/>
  <c r="K82" i="6"/>
  <c r="K48" i="6"/>
  <c r="K50" i="6" s="1"/>
  <c r="K52" i="6" s="1"/>
  <c r="K63" i="6" s="1"/>
  <c r="K23" i="6" s="1"/>
  <c r="K33" i="2" s="1"/>
  <c r="Y90" i="4"/>
  <c r="Y85" i="4"/>
  <c r="K90" i="4"/>
  <c r="K85" i="4"/>
  <c r="W80" i="1"/>
  <c r="J80" i="1"/>
  <c r="W100" i="3"/>
  <c r="W113" i="3"/>
  <c r="J100" i="3"/>
  <c r="J113" i="3"/>
  <c r="G95" i="7"/>
  <c r="V117" i="7"/>
  <c r="W117" i="7"/>
  <c r="X117" i="7"/>
  <c r="Y117" i="7"/>
  <c r="Z117" i="7"/>
  <c r="AA117" i="7"/>
  <c r="AB117" i="7"/>
  <c r="AC117" i="7"/>
  <c r="AD117" i="7"/>
  <c r="AE117" i="7"/>
  <c r="AF117" i="7"/>
  <c r="AG117" i="7"/>
  <c r="G94" i="7"/>
  <c r="V116" i="7"/>
  <c r="W116" i="7"/>
  <c r="X116" i="7"/>
  <c r="Y116" i="7"/>
  <c r="Z116" i="7"/>
  <c r="AA116" i="7"/>
  <c r="AB116" i="7"/>
  <c r="AC116" i="7"/>
  <c r="AD116" i="7"/>
  <c r="AE116" i="7"/>
  <c r="AF116" i="7"/>
  <c r="AG116" i="7"/>
  <c r="O26" i="8"/>
  <c r="I15" i="8"/>
  <c r="I15" i="1"/>
  <c r="I15" i="4"/>
  <c r="I15" i="6"/>
  <c r="I15" i="2"/>
  <c r="G12" i="6"/>
  <c r="K127" i="8"/>
  <c r="K129" i="8" s="1"/>
  <c r="K131" i="8" s="1"/>
  <c r="K24" i="8" s="1"/>
  <c r="K47" i="2" s="1"/>
  <c r="K70" i="8"/>
  <c r="K72" i="8" s="1"/>
  <c r="Y127" i="8"/>
  <c r="Y129" i="8" s="1"/>
  <c r="Y131" i="8" s="1"/>
  <c r="Y24" i="8" s="1"/>
  <c r="Y47" i="2" s="1"/>
  <c r="Y70" i="8"/>
  <c r="Y72" i="8" s="1"/>
  <c r="R127" i="8"/>
  <c r="R129" i="8" s="1"/>
  <c r="R131" i="8" s="1"/>
  <c r="R24" i="8" s="1"/>
  <c r="R47" i="2" s="1"/>
  <c r="R70" i="8"/>
  <c r="R72" i="8" s="1"/>
  <c r="G17" i="8"/>
  <c r="F18" i="8"/>
  <c r="G18" i="8" s="1"/>
  <c r="Z127" i="8"/>
  <c r="Z129" i="8" s="1"/>
  <c r="Z131" i="8" s="1"/>
  <c r="Z24" i="8" s="1"/>
  <c r="Z47" i="2" s="1"/>
  <c r="Z70" i="8"/>
  <c r="Z72" i="8" s="1"/>
  <c r="AC127" i="8"/>
  <c r="AC129" i="8" s="1"/>
  <c r="AC131" i="8" s="1"/>
  <c r="AC24" i="8" s="1"/>
  <c r="AC47" i="2" s="1"/>
  <c r="AC70" i="8"/>
  <c r="AC72" i="8" s="1"/>
  <c r="Q127" i="8"/>
  <c r="Q129" i="8" s="1"/>
  <c r="Q131" i="8" s="1"/>
  <c r="Q24" i="8" s="1"/>
  <c r="Q47" i="2" s="1"/>
  <c r="Q70" i="8"/>
  <c r="Q72" i="8" s="1"/>
  <c r="P127" i="8"/>
  <c r="P129" i="8" s="1"/>
  <c r="P131" i="8" s="1"/>
  <c r="P24" i="8" s="1"/>
  <c r="P47" i="2" s="1"/>
  <c r="P70" i="8"/>
  <c r="P72" i="8" s="1"/>
  <c r="I129" i="8"/>
  <c r="AA127" i="8"/>
  <c r="AA129" i="8" s="1"/>
  <c r="AA131" i="8" s="1"/>
  <c r="AA24" i="8" s="1"/>
  <c r="AA47" i="2" s="1"/>
  <c r="AA70" i="8"/>
  <c r="AA72" i="8" s="1"/>
  <c r="V127" i="8"/>
  <c r="F68" i="8"/>
  <c r="V70" i="8"/>
  <c r="AB127" i="8"/>
  <c r="AB129" i="8" s="1"/>
  <c r="AB131" i="8" s="1"/>
  <c r="AB24" i="8" s="1"/>
  <c r="AB47" i="2" s="1"/>
  <c r="AB70" i="8"/>
  <c r="AB72" i="8" s="1"/>
  <c r="AG127" i="8"/>
  <c r="AG129" i="8" s="1"/>
  <c r="AG131" i="8" s="1"/>
  <c r="AG24" i="8" s="1"/>
  <c r="AG47" i="2" s="1"/>
  <c r="AG70" i="8"/>
  <c r="AG72" i="8" s="1"/>
  <c r="L127" i="8"/>
  <c r="L129" i="8" s="1"/>
  <c r="L131" i="8" s="1"/>
  <c r="L24" i="8" s="1"/>
  <c r="L47" i="2" s="1"/>
  <c r="L70" i="8"/>
  <c r="L72" i="8" s="1"/>
  <c r="J127" i="8"/>
  <c r="J129" i="8" s="1"/>
  <c r="J131" i="8" s="1"/>
  <c r="J24" i="8" s="1"/>
  <c r="J47" i="2" s="1"/>
  <c r="J70" i="8"/>
  <c r="J72" i="8" s="1"/>
  <c r="AD127" i="8"/>
  <c r="AD129" i="8" s="1"/>
  <c r="AD131" i="8" s="1"/>
  <c r="AD24" i="8" s="1"/>
  <c r="AD47" i="2" s="1"/>
  <c r="AD70" i="8"/>
  <c r="AD72" i="8" s="1"/>
  <c r="E68" i="8"/>
  <c r="E70" i="8" s="1"/>
  <c r="E72" i="8" s="1"/>
  <c r="G17" i="6"/>
  <c r="AE127" i="8"/>
  <c r="AE129" i="8" s="1"/>
  <c r="AE131" i="8" s="1"/>
  <c r="AE24" i="8" s="1"/>
  <c r="AE47" i="2" s="1"/>
  <c r="AE70" i="8"/>
  <c r="AE72" i="8" s="1"/>
  <c r="N127" i="8"/>
  <c r="N129" i="8" s="1"/>
  <c r="N131" i="8" s="1"/>
  <c r="N24" i="8" s="1"/>
  <c r="N47" i="2" s="1"/>
  <c r="N70" i="8"/>
  <c r="N72" i="8" s="1"/>
  <c r="AF127" i="8"/>
  <c r="AF129" i="8" s="1"/>
  <c r="AF131" i="8" s="1"/>
  <c r="AF24" i="8" s="1"/>
  <c r="AF47" i="2" s="1"/>
  <c r="AF70" i="8"/>
  <c r="AF72" i="8" s="1"/>
  <c r="W127" i="8"/>
  <c r="W129" i="8" s="1"/>
  <c r="W131" i="8" s="1"/>
  <c r="W24" i="8" s="1"/>
  <c r="W47" i="2" s="1"/>
  <c r="W70" i="8"/>
  <c r="W72" i="8" s="1"/>
  <c r="T127" i="8"/>
  <c r="T129" i="8" s="1"/>
  <c r="T131" i="8" s="1"/>
  <c r="T24" i="8" s="1"/>
  <c r="T47" i="2" s="1"/>
  <c r="T70" i="8"/>
  <c r="T72" i="8" s="1"/>
  <c r="M127" i="8"/>
  <c r="M129" i="8" s="1"/>
  <c r="M131" i="8" s="1"/>
  <c r="M24" i="8" s="1"/>
  <c r="M47" i="2" s="1"/>
  <c r="M70" i="8"/>
  <c r="M72" i="8" s="1"/>
  <c r="S127" i="8"/>
  <c r="S129" i="8" s="1"/>
  <c r="S131" i="8" s="1"/>
  <c r="S24" i="8" s="1"/>
  <c r="S70" i="8"/>
  <c r="S72" i="8" s="1"/>
  <c r="V113" i="7"/>
  <c r="W113" i="7"/>
  <c r="X113" i="7"/>
  <c r="Y113" i="7"/>
  <c r="Z113" i="7"/>
  <c r="AA113" i="7"/>
  <c r="AB113" i="7"/>
  <c r="AC113" i="7"/>
  <c r="AD113" i="7"/>
  <c r="AE113" i="7"/>
  <c r="AF113" i="7"/>
  <c r="AG113" i="7"/>
  <c r="V108" i="7"/>
  <c r="W108" i="7"/>
  <c r="X108" i="7"/>
  <c r="Y108" i="7"/>
  <c r="Z108" i="7"/>
  <c r="AA108" i="7"/>
  <c r="AB108" i="7"/>
  <c r="AC108" i="7"/>
  <c r="AD108" i="7"/>
  <c r="AE108" i="7"/>
  <c r="AF108" i="7"/>
  <c r="AG108" i="7"/>
  <c r="V114" i="7"/>
  <c r="W114" i="7"/>
  <c r="X114" i="7"/>
  <c r="Y114" i="7"/>
  <c r="Z114" i="7"/>
  <c r="AA114" i="7"/>
  <c r="AB114" i="7"/>
  <c r="AC114" i="7"/>
  <c r="AD114" i="7"/>
  <c r="AE114" i="7"/>
  <c r="AF114" i="7"/>
  <c r="AG114" i="7"/>
  <c r="V111" i="7"/>
  <c r="W111" i="7"/>
  <c r="X111" i="7"/>
  <c r="Y111" i="7"/>
  <c r="Z111" i="7"/>
  <c r="AA111" i="7"/>
  <c r="AB111" i="7"/>
  <c r="AC111" i="7"/>
  <c r="AD111" i="7"/>
  <c r="AE111" i="7"/>
  <c r="AF111" i="7"/>
  <c r="AG111" i="7"/>
  <c r="V110" i="7"/>
  <c r="W110" i="7"/>
  <c r="X110" i="7"/>
  <c r="Y110" i="7"/>
  <c r="Z110" i="7"/>
  <c r="AA110" i="7"/>
  <c r="AB110" i="7"/>
  <c r="AC110" i="7"/>
  <c r="AD110" i="7"/>
  <c r="AE110" i="7"/>
  <c r="AF110" i="7"/>
  <c r="AG110" i="7"/>
  <c r="V109" i="7"/>
  <c r="W109" i="7"/>
  <c r="X109" i="7"/>
  <c r="Y109" i="7"/>
  <c r="Z109" i="7"/>
  <c r="AA109" i="7"/>
  <c r="AB109" i="7"/>
  <c r="AC109" i="7"/>
  <c r="AD109" i="7"/>
  <c r="AE109" i="7"/>
  <c r="AF109" i="7"/>
  <c r="AG109" i="7"/>
  <c r="V115" i="7"/>
  <c r="W115" i="7"/>
  <c r="X115" i="7"/>
  <c r="Y115" i="7"/>
  <c r="Z115" i="7"/>
  <c r="AA115" i="7"/>
  <c r="AB115" i="7"/>
  <c r="AC115" i="7"/>
  <c r="AD115" i="7"/>
  <c r="AE115" i="7"/>
  <c r="AF115" i="7"/>
  <c r="AG115" i="7"/>
  <c r="V112" i="7"/>
  <c r="W112" i="7"/>
  <c r="X112" i="7"/>
  <c r="Y112" i="7"/>
  <c r="Z112" i="7"/>
  <c r="AA112" i="7"/>
  <c r="AB112" i="7"/>
  <c r="AC112" i="7"/>
  <c r="AD112" i="7"/>
  <c r="AE112" i="7"/>
  <c r="AF112" i="7"/>
  <c r="AG112" i="7"/>
  <c r="V105" i="3"/>
  <c r="G19" i="2"/>
  <c r="F19" i="6"/>
  <c r="F19" i="4"/>
  <c r="F19" i="7"/>
  <c r="F19" i="1"/>
  <c r="F18" i="6"/>
  <c r="G14" i="2"/>
  <c r="E19" i="6"/>
  <c r="E19" i="4"/>
  <c r="E19" i="1"/>
  <c r="E19" i="7"/>
  <c r="E18" i="6"/>
  <c r="E17" i="4"/>
  <c r="E18" i="4" s="1"/>
  <c r="T18" i="4"/>
  <c r="F17" i="4"/>
  <c r="F18" i="4" s="1"/>
  <c r="AG18" i="4"/>
  <c r="G12" i="4"/>
  <c r="F17" i="1"/>
  <c r="F18" i="1" s="1"/>
  <c r="AG18" i="1"/>
  <c r="E17" i="1"/>
  <c r="E18" i="1" s="1"/>
  <c r="T18" i="1"/>
  <c r="W105" i="3"/>
  <c r="F17" i="3"/>
  <c r="F18" i="3" s="1"/>
  <c r="AG18" i="3"/>
  <c r="E19" i="3"/>
  <c r="G12" i="3"/>
  <c r="E17" i="3"/>
  <c r="T18" i="3"/>
  <c r="F19" i="3"/>
  <c r="F17" i="7"/>
  <c r="F18" i="7" s="1"/>
  <c r="E17" i="7"/>
  <c r="E18" i="7" s="1"/>
  <c r="W110" i="3"/>
  <c r="V110" i="3"/>
  <c r="X110" i="3"/>
  <c r="G12" i="1"/>
  <c r="G12" i="7"/>
  <c r="E60" i="4"/>
  <c r="F60" i="4"/>
  <c r="F62" i="4" s="1"/>
  <c r="S136" i="7"/>
  <c r="S138" i="7" s="1"/>
  <c r="S140" i="7" s="1"/>
  <c r="S24" i="7" s="1"/>
  <c r="S50" i="2" s="1"/>
  <c r="S75" i="7"/>
  <c r="S77" i="7" s="1"/>
  <c r="S23" i="7" s="1"/>
  <c r="S38" i="2" s="1"/>
  <c r="AE136" i="7"/>
  <c r="AE138" i="7" s="1"/>
  <c r="AE75" i="7"/>
  <c r="AE77" i="7" s="1"/>
  <c r="AE23" i="7" s="1"/>
  <c r="AE38" i="2" s="1"/>
  <c r="AB136" i="7"/>
  <c r="AB138" i="7" s="1"/>
  <c r="AB75" i="7"/>
  <c r="AB77" i="7" s="1"/>
  <c r="AB23" i="7" s="1"/>
  <c r="AB38" i="2" s="1"/>
  <c r="I136" i="7"/>
  <c r="I75" i="7"/>
  <c r="E73" i="7"/>
  <c r="E75" i="7" s="1"/>
  <c r="E77" i="7" s="1"/>
  <c r="L136" i="7"/>
  <c r="L138" i="7" s="1"/>
  <c r="L140" i="7" s="1"/>
  <c r="L24" i="7" s="1"/>
  <c r="L50" i="2" s="1"/>
  <c r="L75" i="7"/>
  <c r="L77" i="7" s="1"/>
  <c r="L23" i="7" s="1"/>
  <c r="K75" i="7"/>
  <c r="K77" i="7" s="1"/>
  <c r="K23" i="7" s="1"/>
  <c r="K38" i="2" s="1"/>
  <c r="K136" i="7"/>
  <c r="K138" i="7" s="1"/>
  <c r="K140" i="7" s="1"/>
  <c r="K24" i="7" s="1"/>
  <c r="K50" i="2" s="1"/>
  <c r="J136" i="7"/>
  <c r="J138" i="7" s="1"/>
  <c r="J140" i="7" s="1"/>
  <c r="J24" i="7" s="1"/>
  <c r="J50" i="2" s="1"/>
  <c r="J75" i="7"/>
  <c r="J77" i="7" s="1"/>
  <c r="J23" i="7" s="1"/>
  <c r="AF136" i="7"/>
  <c r="AF138" i="7" s="1"/>
  <c r="AF75" i="7"/>
  <c r="AF77" i="7" s="1"/>
  <c r="AF23" i="7" s="1"/>
  <c r="AF38" i="2" s="1"/>
  <c r="R136" i="7"/>
  <c r="R138" i="7" s="1"/>
  <c r="R140" i="7" s="1"/>
  <c r="R24" i="7" s="1"/>
  <c r="R50" i="2" s="1"/>
  <c r="R75" i="7"/>
  <c r="R77" i="7" s="1"/>
  <c r="R23" i="7" s="1"/>
  <c r="R38" i="2" s="1"/>
  <c r="M136" i="7"/>
  <c r="M138" i="7" s="1"/>
  <c r="M140" i="7" s="1"/>
  <c r="M24" i="7" s="1"/>
  <c r="M50" i="2" s="1"/>
  <c r="M75" i="7"/>
  <c r="M77" i="7" s="1"/>
  <c r="M23" i="7" s="1"/>
  <c r="P136" i="7"/>
  <c r="P138" i="7" s="1"/>
  <c r="P140" i="7" s="1"/>
  <c r="P24" i="7" s="1"/>
  <c r="P50" i="2" s="1"/>
  <c r="P75" i="7"/>
  <c r="P77" i="7" s="1"/>
  <c r="P23" i="7" s="1"/>
  <c r="P38" i="2" s="1"/>
  <c r="W136" i="7"/>
  <c r="W138" i="7" s="1"/>
  <c r="W75" i="7"/>
  <c r="W77" i="7" s="1"/>
  <c r="W23" i="7" s="1"/>
  <c r="W38" i="2" s="1"/>
  <c r="T136" i="7"/>
  <c r="T138" i="7" s="1"/>
  <c r="T140" i="7" s="1"/>
  <c r="T24" i="7" s="1"/>
  <c r="T50" i="2" s="1"/>
  <c r="T75" i="7"/>
  <c r="T77" i="7" s="1"/>
  <c r="T23" i="7" s="1"/>
  <c r="T38" i="2" s="1"/>
  <c r="K109" i="3"/>
  <c r="AD136" i="7"/>
  <c r="AD138" i="7" s="1"/>
  <c r="AD75" i="7"/>
  <c r="AD77" i="7" s="1"/>
  <c r="AD23" i="7" s="1"/>
  <c r="AD38" i="2" s="1"/>
  <c r="AG136" i="7"/>
  <c r="AG138" i="7" s="1"/>
  <c r="AG75" i="7"/>
  <c r="AG77" i="7" s="1"/>
  <c r="AG23" i="7" s="1"/>
  <c r="AG38" i="2" s="1"/>
  <c r="X136" i="7"/>
  <c r="X138" i="7" s="1"/>
  <c r="X75" i="7"/>
  <c r="X77" i="7" s="1"/>
  <c r="X23" i="7" s="1"/>
  <c r="X38" i="2" s="1"/>
  <c r="Q136" i="7"/>
  <c r="Q138" i="7" s="1"/>
  <c r="Q140" i="7" s="1"/>
  <c r="Q24" i="7" s="1"/>
  <c r="Q50" i="2" s="1"/>
  <c r="Q75" i="7"/>
  <c r="Q77" i="7" s="1"/>
  <c r="Q23" i="7" s="1"/>
  <c r="Q38" i="2" s="1"/>
  <c r="K39" i="6"/>
  <c r="O136" i="7"/>
  <c r="O138" i="7" s="1"/>
  <c r="O140" i="7" s="1"/>
  <c r="O24" i="7" s="1"/>
  <c r="O50" i="2" s="1"/>
  <c r="O75" i="7"/>
  <c r="O77" i="7" s="1"/>
  <c r="O23" i="7" s="1"/>
  <c r="O38" i="2" s="1"/>
  <c r="N136" i="7"/>
  <c r="N138" i="7" s="1"/>
  <c r="N140" i="7" s="1"/>
  <c r="N24" i="7" s="1"/>
  <c r="N50" i="2" s="1"/>
  <c r="N75" i="7"/>
  <c r="N77" i="7" s="1"/>
  <c r="N23" i="7" s="1"/>
  <c r="N38" i="2" s="1"/>
  <c r="Z136" i="7"/>
  <c r="Z138" i="7" s="1"/>
  <c r="Z75" i="7"/>
  <c r="Z77" i="7" s="1"/>
  <c r="Z23" i="7" s="1"/>
  <c r="Z38" i="2" s="1"/>
  <c r="AC136" i="7"/>
  <c r="AC138" i="7" s="1"/>
  <c r="AC75" i="7"/>
  <c r="AC77" i="7" s="1"/>
  <c r="AC23" i="7" s="1"/>
  <c r="AC38" i="2" s="1"/>
  <c r="G10" i="7"/>
  <c r="AA136" i="7"/>
  <c r="AA138" i="7" s="1"/>
  <c r="AA75" i="7"/>
  <c r="AA77" i="7" s="1"/>
  <c r="AA23" i="7" s="1"/>
  <c r="AA38" i="2" s="1"/>
  <c r="V136" i="7"/>
  <c r="F73" i="7"/>
  <c r="V75" i="7"/>
  <c r="Y136" i="7"/>
  <c r="Y138" i="7" s="1"/>
  <c r="Y75" i="7"/>
  <c r="Y77" i="7" s="1"/>
  <c r="Y23" i="7" s="1"/>
  <c r="Y38" i="2" s="1"/>
  <c r="G10" i="6"/>
  <c r="G18" i="2"/>
  <c r="G17" i="2"/>
  <c r="L111" i="3"/>
  <c r="L107" i="3"/>
  <c r="L110" i="3"/>
  <c r="L106" i="3"/>
  <c r="Y110" i="3"/>
  <c r="M7" i="3"/>
  <c r="K105" i="3"/>
  <c r="Y41" i="4"/>
  <c r="K128" i="3"/>
  <c r="K127" i="3"/>
  <c r="K131" i="3"/>
  <c r="K132" i="3"/>
  <c r="K134" i="3"/>
  <c r="K133" i="3"/>
  <c r="M62" i="3"/>
  <c r="L133" i="3"/>
  <c r="L131" i="3"/>
  <c r="L128" i="3"/>
  <c r="L134" i="3"/>
  <c r="L132" i="3"/>
  <c r="L129" i="3"/>
  <c r="K43" i="3"/>
  <c r="K113" i="3" s="1"/>
  <c r="X43" i="3"/>
  <c r="X113" i="3" s="1"/>
  <c r="K41" i="4"/>
  <c r="L89" i="6"/>
  <c r="M7" i="6"/>
  <c r="N7" i="6" s="1"/>
  <c r="L88" i="6"/>
  <c r="X39" i="6"/>
  <c r="V50" i="6"/>
  <c r="Z7" i="6"/>
  <c r="Y88" i="6"/>
  <c r="Y89" i="6"/>
  <c r="M88" i="6"/>
  <c r="M89" i="6"/>
  <c r="K87" i="6"/>
  <c r="G59" i="6"/>
  <c r="F61" i="6"/>
  <c r="J87" i="6"/>
  <c r="G108" i="6"/>
  <c r="F110" i="6"/>
  <c r="X50" i="6"/>
  <c r="X52" i="6" s="1"/>
  <c r="X63" i="6" s="1"/>
  <c r="X23" i="6" s="1"/>
  <c r="X33" i="2" s="1"/>
  <c r="I50" i="6"/>
  <c r="L109" i="3"/>
  <c r="I107" i="1"/>
  <c r="U107" i="1" s="1"/>
  <c r="E107" i="1"/>
  <c r="G10" i="1"/>
  <c r="AA6" i="4"/>
  <c r="N6" i="4"/>
  <c r="G10" i="3"/>
  <c r="L93" i="4"/>
  <c r="L92" i="4"/>
  <c r="L91" i="4"/>
  <c r="Z93" i="4"/>
  <c r="Z92" i="4"/>
  <c r="Z91" i="4"/>
  <c r="Y107" i="3"/>
  <c r="Y108" i="3"/>
  <c r="Y109" i="3"/>
  <c r="Z7" i="3"/>
  <c r="Y111" i="3"/>
  <c r="M109" i="3"/>
  <c r="M107" i="3"/>
  <c r="M30" i="1"/>
  <c r="Z30" i="1"/>
  <c r="K39" i="1"/>
  <c r="X39" i="1"/>
  <c r="I15" i="7" l="1"/>
  <c r="G19" i="8"/>
  <c r="I15" i="3"/>
  <c r="I35" i="2"/>
  <c r="W72" i="6"/>
  <c r="V82" i="6"/>
  <c r="V87" i="6"/>
  <c r="AH136" i="7"/>
  <c r="V72" i="8"/>
  <c r="AH72" i="8" s="1"/>
  <c r="AH70" i="8"/>
  <c r="I77" i="7"/>
  <c r="U75" i="7"/>
  <c r="X105" i="3"/>
  <c r="AH112" i="7"/>
  <c r="AH115" i="7"/>
  <c r="AH109" i="7"/>
  <c r="AH110" i="7"/>
  <c r="AH111" i="7"/>
  <c r="AH114" i="7"/>
  <c r="AH108" i="7"/>
  <c r="AH113" i="7"/>
  <c r="I131" i="8"/>
  <c r="U129" i="8"/>
  <c r="AH116" i="7"/>
  <c r="U70" i="8"/>
  <c r="U127" i="8"/>
  <c r="V77" i="7"/>
  <c r="AH75" i="7"/>
  <c r="U136" i="7"/>
  <c r="E18" i="3"/>
  <c r="G18" i="3" s="1"/>
  <c r="U18" i="3"/>
  <c r="AH127" i="8"/>
  <c r="AH117" i="7"/>
  <c r="U72" i="8"/>
  <c r="K139" i="3"/>
  <c r="E62" i="4"/>
  <c r="G62" i="4" s="1"/>
  <c r="G60" i="4"/>
  <c r="L82" i="6"/>
  <c r="Y48" i="6"/>
  <c r="L90" i="4"/>
  <c r="L85" i="4"/>
  <c r="L48" i="6"/>
  <c r="L50" i="6" s="1"/>
  <c r="L52" i="6" s="1"/>
  <c r="L63" i="6" s="1"/>
  <c r="L23" i="6" s="1"/>
  <c r="L33" i="2" s="1"/>
  <c r="Z90" i="4"/>
  <c r="Z85" i="4"/>
  <c r="M48" i="6"/>
  <c r="X80" i="1"/>
  <c r="K80" i="1"/>
  <c r="AD124" i="7"/>
  <c r="Z124" i="7"/>
  <c r="Z126" i="7" s="1"/>
  <c r="Z128" i="7" s="1"/>
  <c r="Z140" i="7" s="1"/>
  <c r="Z24" i="7" s="1"/>
  <c r="AG124" i="7"/>
  <c r="AG126" i="7" s="1"/>
  <c r="AG128" i="7" s="1"/>
  <c r="AG140" i="7" s="1"/>
  <c r="AG24" i="7" s="1"/>
  <c r="AG50" i="2" s="1"/>
  <c r="AG62" i="2" s="1"/>
  <c r="AC124" i="7"/>
  <c r="AC126" i="7" s="1"/>
  <c r="AC128" i="7" s="1"/>
  <c r="AC140" i="7" s="1"/>
  <c r="AC24" i="7" s="1"/>
  <c r="Y124" i="7"/>
  <c r="AF124" i="7"/>
  <c r="AF126" i="7" s="1"/>
  <c r="AF128" i="7" s="1"/>
  <c r="AF140" i="7" s="1"/>
  <c r="AF24" i="7" s="1"/>
  <c r="AB124" i="7"/>
  <c r="AB126" i="7" s="1"/>
  <c r="AB128" i="7" s="1"/>
  <c r="AB140" i="7" s="1"/>
  <c r="AB24" i="7" s="1"/>
  <c r="X124" i="7"/>
  <c r="X126" i="7" s="1"/>
  <c r="X128" i="7" s="1"/>
  <c r="X140" i="7" s="1"/>
  <c r="X24" i="7" s="1"/>
  <c r="X50" i="2" s="1"/>
  <c r="X62" i="2" s="1"/>
  <c r="V124" i="7"/>
  <c r="AE124" i="7"/>
  <c r="AE126" i="7" s="1"/>
  <c r="AE128" i="7" s="1"/>
  <c r="AE140" i="7" s="1"/>
  <c r="AE24" i="7" s="1"/>
  <c r="AA124" i="7"/>
  <c r="AA126" i="7" s="1"/>
  <c r="AA128" i="7" s="1"/>
  <c r="AA140" i="7" s="1"/>
  <c r="AA24" i="7" s="1"/>
  <c r="AA50" i="2" s="1"/>
  <c r="AA62" i="2" s="1"/>
  <c r="W124" i="7"/>
  <c r="W126" i="7" s="1"/>
  <c r="W128" i="7" s="1"/>
  <c r="W140" i="7" s="1"/>
  <c r="W24" i="7" s="1"/>
  <c r="W50" i="2" s="1"/>
  <c r="W62" i="2" s="1"/>
  <c r="J119" i="3"/>
  <c r="J121" i="3" s="1"/>
  <c r="J123" i="3" s="1"/>
  <c r="J141" i="3" s="1"/>
  <c r="J24" i="3" s="1"/>
  <c r="J46" i="2" s="1"/>
  <c r="F116" i="7"/>
  <c r="G116" i="7" s="1"/>
  <c r="F117" i="7"/>
  <c r="G117" i="7" s="1"/>
  <c r="G19" i="4"/>
  <c r="G17" i="4"/>
  <c r="R23" i="8"/>
  <c r="R35" i="2" s="1"/>
  <c r="R59" i="2" s="1"/>
  <c r="R15" i="6"/>
  <c r="R15" i="2"/>
  <c r="R15" i="3"/>
  <c r="R15" i="1"/>
  <c r="R15" i="4"/>
  <c r="R15" i="7"/>
  <c r="R15" i="8"/>
  <c r="W23" i="8"/>
  <c r="W35" i="2" s="1"/>
  <c r="W59" i="2" s="1"/>
  <c r="W15" i="6"/>
  <c r="W15" i="2"/>
  <c r="W15" i="3"/>
  <c r="W15" i="1"/>
  <c r="W15" i="4"/>
  <c r="W15" i="7"/>
  <c r="W15" i="8"/>
  <c r="J23" i="8"/>
  <c r="J35" i="2" s="1"/>
  <c r="J59" i="2" s="1"/>
  <c r="J15" i="8"/>
  <c r="J15" i="6"/>
  <c r="J15" i="2"/>
  <c r="J15" i="3"/>
  <c r="J15" i="1"/>
  <c r="J15" i="4"/>
  <c r="J15" i="7"/>
  <c r="Z23" i="8"/>
  <c r="Z15" i="8"/>
  <c r="Z15" i="1"/>
  <c r="Z15" i="7"/>
  <c r="Z15" i="2"/>
  <c r="Z15" i="3"/>
  <c r="Z15" i="4"/>
  <c r="Z15" i="6"/>
  <c r="G19" i="7"/>
  <c r="S23" i="8"/>
  <c r="S35" i="2" s="1"/>
  <c r="S15" i="3"/>
  <c r="S15" i="4"/>
  <c r="S15" i="6"/>
  <c r="S15" i="1"/>
  <c r="S15" i="7"/>
  <c r="S15" i="8"/>
  <c r="S15" i="2"/>
  <c r="T23" i="8"/>
  <c r="T35" i="2" s="1"/>
  <c r="T59" i="2" s="1"/>
  <c r="T15" i="3"/>
  <c r="T15" i="8"/>
  <c r="T15" i="4"/>
  <c r="T15" i="2"/>
  <c r="T15" i="1"/>
  <c r="T15" i="6"/>
  <c r="T15" i="7"/>
  <c r="AF23" i="8"/>
  <c r="AF35" i="2" s="1"/>
  <c r="AF59" i="2" s="1"/>
  <c r="AF15" i="3"/>
  <c r="AF15" i="4"/>
  <c r="AF15" i="6"/>
  <c r="AF15" i="8"/>
  <c r="AF15" i="2"/>
  <c r="AF15" i="1"/>
  <c r="AF15" i="7"/>
  <c r="AE23" i="8"/>
  <c r="AE35" i="2" s="1"/>
  <c r="AE59" i="2" s="1"/>
  <c r="AE15" i="3"/>
  <c r="AE15" i="1"/>
  <c r="AE15" i="4"/>
  <c r="AE15" i="7"/>
  <c r="AE15" i="8"/>
  <c r="AE15" i="6"/>
  <c r="AE15" i="2"/>
  <c r="AD23" i="8"/>
  <c r="AD35" i="2" s="1"/>
  <c r="AD59" i="2" s="1"/>
  <c r="AD15" i="8"/>
  <c r="AD15" i="1"/>
  <c r="AD15" i="7"/>
  <c r="AD15" i="2"/>
  <c r="AD15" i="6"/>
  <c r="AD15" i="3"/>
  <c r="AD15" i="4"/>
  <c r="L23" i="8"/>
  <c r="L35" i="2" s="1"/>
  <c r="L59" i="2" s="1"/>
  <c r="L15" i="2"/>
  <c r="L15" i="1"/>
  <c r="L15" i="6"/>
  <c r="L15" i="7"/>
  <c r="L15" i="3"/>
  <c r="L15" i="8"/>
  <c r="L15" i="4"/>
  <c r="AB23" i="8"/>
  <c r="AB35" i="2" s="1"/>
  <c r="AB59" i="2" s="1"/>
  <c r="AB15" i="3"/>
  <c r="AB15" i="4"/>
  <c r="AB15" i="6"/>
  <c r="AB15" i="2"/>
  <c r="AB15" i="1"/>
  <c r="AB15" i="7"/>
  <c r="AB15" i="8"/>
  <c r="P23" i="8"/>
  <c r="P35" i="2" s="1"/>
  <c r="P59" i="2" s="1"/>
  <c r="P15" i="2"/>
  <c r="P15" i="1"/>
  <c r="P15" i="6"/>
  <c r="P15" i="7"/>
  <c r="P15" i="3"/>
  <c r="P15" i="8"/>
  <c r="P15" i="4"/>
  <c r="AC23" i="8"/>
  <c r="AC35" i="2" s="1"/>
  <c r="AC59" i="2" s="1"/>
  <c r="AC15" i="2"/>
  <c r="AC15" i="1"/>
  <c r="AC15" i="6"/>
  <c r="AC15" i="7"/>
  <c r="AC15" i="3"/>
  <c r="AC15" i="8"/>
  <c r="AC15" i="4"/>
  <c r="Y23" i="8"/>
  <c r="Y35" i="2" s="1"/>
  <c r="Y59" i="2" s="1"/>
  <c r="Y15" i="1"/>
  <c r="Y15" i="6"/>
  <c r="Y15" i="7"/>
  <c r="Y15" i="3"/>
  <c r="Y15" i="8"/>
  <c r="Y15" i="4"/>
  <c r="Y15" i="2"/>
  <c r="M23" i="8"/>
  <c r="M35" i="2" s="1"/>
  <c r="M59" i="2" s="1"/>
  <c r="M15" i="8"/>
  <c r="M15" i="1"/>
  <c r="M15" i="7"/>
  <c r="M15" i="2"/>
  <c r="M15" i="6"/>
  <c r="M15" i="3"/>
  <c r="M15" i="4"/>
  <c r="N23" i="8"/>
  <c r="N35" i="2" s="1"/>
  <c r="N59" i="2" s="1"/>
  <c r="N15" i="3"/>
  <c r="N15" i="1"/>
  <c r="N15" i="4"/>
  <c r="N15" i="7"/>
  <c r="N15" i="8"/>
  <c r="N15" i="6"/>
  <c r="N15" i="2"/>
  <c r="AG23" i="8"/>
  <c r="AG15" i="3"/>
  <c r="AG15" i="2"/>
  <c r="AG15" i="1"/>
  <c r="AG15" i="6"/>
  <c r="AG15" i="7"/>
  <c r="AG15" i="8"/>
  <c r="AG15" i="4"/>
  <c r="Q23" i="8"/>
  <c r="Q15" i="8"/>
  <c r="Q15" i="1"/>
  <c r="Q15" i="7"/>
  <c r="Q15" i="2"/>
  <c r="Q15" i="6"/>
  <c r="Q15" i="3"/>
  <c r="Q15" i="4"/>
  <c r="K23" i="8"/>
  <c r="K15" i="3"/>
  <c r="K15" i="4"/>
  <c r="K15" i="6"/>
  <c r="K15" i="2"/>
  <c r="K15" i="1"/>
  <c r="K15" i="7"/>
  <c r="K15" i="8"/>
  <c r="S26" i="8"/>
  <c r="S47" i="2"/>
  <c r="AA23" i="8"/>
  <c r="AA35" i="2" s="1"/>
  <c r="AA59" i="2" s="1"/>
  <c r="AA15" i="8"/>
  <c r="AA15" i="6"/>
  <c r="AA15" i="2"/>
  <c r="AA15" i="3"/>
  <c r="AA15" i="1"/>
  <c r="AA15" i="4"/>
  <c r="AA15" i="7"/>
  <c r="G18" i="6"/>
  <c r="G68" i="8"/>
  <c r="F70" i="8"/>
  <c r="E127" i="8"/>
  <c r="E129" i="8" s="1"/>
  <c r="E131" i="8" s="1"/>
  <c r="V129" i="8"/>
  <c r="F127" i="8"/>
  <c r="V119" i="3"/>
  <c r="F109" i="7"/>
  <c r="G109" i="7" s="1"/>
  <c r="F110" i="7"/>
  <c r="G110" i="7" s="1"/>
  <c r="F114" i="7"/>
  <c r="G114" i="7" s="1"/>
  <c r="AD126" i="7"/>
  <c r="AD128" i="7" s="1"/>
  <c r="AD140" i="7" s="1"/>
  <c r="AD24" i="7" s="1"/>
  <c r="AD50" i="2" s="1"/>
  <c r="AD62" i="2" s="1"/>
  <c r="F108" i="7"/>
  <c r="F112" i="7"/>
  <c r="G112" i="7" s="1"/>
  <c r="Y126" i="7"/>
  <c r="Y128" i="7" s="1"/>
  <c r="Y140" i="7" s="1"/>
  <c r="Y24" i="7" s="1"/>
  <c r="G17" i="1"/>
  <c r="G19" i="1"/>
  <c r="F115" i="7"/>
  <c r="G115" i="7" s="1"/>
  <c r="F111" i="7"/>
  <c r="G111" i="7" s="1"/>
  <c r="F113" i="7"/>
  <c r="G113" i="7" s="1"/>
  <c r="G17" i="3"/>
  <c r="W119" i="3"/>
  <c r="W121" i="3" s="1"/>
  <c r="W123" i="3" s="1"/>
  <c r="G17" i="7"/>
  <c r="G19" i="6"/>
  <c r="G18" i="4"/>
  <c r="G18" i="1"/>
  <c r="G19" i="3"/>
  <c r="O62" i="2"/>
  <c r="Q62" i="2"/>
  <c r="N62" i="2"/>
  <c r="G18" i="7"/>
  <c r="T62" i="2"/>
  <c r="P62" i="2"/>
  <c r="R62" i="2"/>
  <c r="S62" i="2"/>
  <c r="K100" i="3"/>
  <c r="K62" i="2"/>
  <c r="M26" i="7"/>
  <c r="M38" i="2"/>
  <c r="M62" i="2" s="1"/>
  <c r="J26" i="7"/>
  <c r="J38" i="2"/>
  <c r="J62" i="2" s="1"/>
  <c r="L26" i="7"/>
  <c r="L38" i="2"/>
  <c r="L62" i="2" s="1"/>
  <c r="T26" i="7"/>
  <c r="N26" i="7"/>
  <c r="O26" i="7"/>
  <c r="Q26" i="7"/>
  <c r="F110" i="4"/>
  <c r="F112" i="4" s="1"/>
  <c r="E110" i="4"/>
  <c r="E112" i="4" s="1"/>
  <c r="E136" i="7"/>
  <c r="E138" i="7" s="1"/>
  <c r="E140" i="7" s="1"/>
  <c r="I138" i="7"/>
  <c r="G73" i="7"/>
  <c r="F75" i="7"/>
  <c r="F136" i="7"/>
  <c r="V138" i="7"/>
  <c r="AH138" i="7" s="1"/>
  <c r="P26" i="7"/>
  <c r="R26" i="7"/>
  <c r="K26" i="7"/>
  <c r="S26" i="7"/>
  <c r="M110" i="3"/>
  <c r="M106" i="3"/>
  <c r="N7" i="3"/>
  <c r="O7" i="3" s="1"/>
  <c r="AB6" i="4"/>
  <c r="AC6" i="4" s="1"/>
  <c r="Z110" i="3"/>
  <c r="M111" i="3"/>
  <c r="M108" i="3"/>
  <c r="L105" i="3"/>
  <c r="L100" i="3"/>
  <c r="X106" i="3"/>
  <c r="X100" i="3"/>
  <c r="M105" i="3"/>
  <c r="Y105" i="3"/>
  <c r="Z41" i="4"/>
  <c r="K106" i="3"/>
  <c r="L127" i="3"/>
  <c r="L139" i="3" s="1"/>
  <c r="N62" i="3"/>
  <c r="M131" i="3"/>
  <c r="M128" i="3"/>
  <c r="M134" i="3"/>
  <c r="M132" i="3"/>
  <c r="M129" i="3"/>
  <c r="M133" i="3"/>
  <c r="M130" i="3"/>
  <c r="Y106" i="3"/>
  <c r="Y43" i="3"/>
  <c r="Y113" i="3" s="1"/>
  <c r="L43" i="3"/>
  <c r="L113" i="3" s="1"/>
  <c r="L41" i="4"/>
  <c r="L39" i="6"/>
  <c r="L87" i="6"/>
  <c r="Z88" i="6"/>
  <c r="Z89" i="6"/>
  <c r="AA7" i="6"/>
  <c r="G110" i="6"/>
  <c r="G61" i="6"/>
  <c r="Y39" i="6"/>
  <c r="N89" i="6"/>
  <c r="O7" i="6"/>
  <c r="N88" i="6"/>
  <c r="V52" i="6"/>
  <c r="I52" i="6"/>
  <c r="M82" i="6"/>
  <c r="M39" i="6"/>
  <c r="I123" i="3"/>
  <c r="I141" i="3" s="1"/>
  <c r="I24" i="3" s="1"/>
  <c r="F107" i="1"/>
  <c r="G107" i="1" s="1"/>
  <c r="Y39" i="1"/>
  <c r="O6" i="4"/>
  <c r="AA91" i="4"/>
  <c r="AA93" i="4"/>
  <c r="AA92" i="4"/>
  <c r="M93" i="4"/>
  <c r="M92" i="4"/>
  <c r="M91" i="4"/>
  <c r="Z108" i="3"/>
  <c r="Z109" i="3"/>
  <c r="AA7" i="3"/>
  <c r="Z111" i="3"/>
  <c r="Z107" i="3"/>
  <c r="N109" i="3"/>
  <c r="N111" i="3"/>
  <c r="N107" i="3"/>
  <c r="N108" i="3"/>
  <c r="AA30" i="1"/>
  <c r="N30" i="1"/>
  <c r="L39" i="1"/>
  <c r="L80" i="1" s="1"/>
  <c r="V15" i="4" l="1"/>
  <c r="V15" i="7"/>
  <c r="V15" i="3"/>
  <c r="V15" i="1"/>
  <c r="U23" i="8"/>
  <c r="V15" i="6"/>
  <c r="V15" i="8"/>
  <c r="V15" i="2"/>
  <c r="V23" i="8"/>
  <c r="V131" i="8"/>
  <c r="AH129" i="8"/>
  <c r="Y50" i="6"/>
  <c r="V35" i="2"/>
  <c r="AH23" i="8"/>
  <c r="I23" i="7"/>
  <c r="U77" i="7"/>
  <c r="V63" i="6"/>
  <c r="K119" i="3"/>
  <c r="V23" i="7"/>
  <c r="AH77" i="7"/>
  <c r="I24" i="8"/>
  <c r="U131" i="8"/>
  <c r="I63" i="6"/>
  <c r="X119" i="3"/>
  <c r="X121" i="3" s="1"/>
  <c r="I140" i="7"/>
  <c r="U138" i="7"/>
  <c r="V126" i="7"/>
  <c r="AH126" i="7" s="1"/>
  <c r="AH124" i="7"/>
  <c r="X72" i="6"/>
  <c r="W82" i="6"/>
  <c r="W87" i="6"/>
  <c r="V121" i="3"/>
  <c r="AD26" i="8"/>
  <c r="G112" i="4"/>
  <c r="G110" i="4"/>
  <c r="AA90" i="4"/>
  <c r="AA85" i="4"/>
  <c r="Z48" i="6"/>
  <c r="Z50" i="6" s="1"/>
  <c r="Z52" i="6" s="1"/>
  <c r="Z63" i="6" s="1"/>
  <c r="Z23" i="6" s="1"/>
  <c r="Z33" i="2" s="1"/>
  <c r="M90" i="4"/>
  <c r="M85" i="4"/>
  <c r="N48" i="6"/>
  <c r="Y80" i="1"/>
  <c r="G108" i="7"/>
  <c r="F124" i="7"/>
  <c r="L119" i="3"/>
  <c r="L121" i="3" s="1"/>
  <c r="T26" i="8"/>
  <c r="R26" i="8"/>
  <c r="W26" i="8"/>
  <c r="L26" i="8"/>
  <c r="P26" i="8"/>
  <c r="AE26" i="8"/>
  <c r="Y26" i="8"/>
  <c r="N26" i="8"/>
  <c r="AB26" i="8"/>
  <c r="AF26" i="8"/>
  <c r="AC26" i="8"/>
  <c r="M26" i="8"/>
  <c r="AA26" i="8"/>
  <c r="F23" i="8"/>
  <c r="E23" i="8"/>
  <c r="Z26" i="8"/>
  <c r="Z35" i="2"/>
  <c r="Z59" i="2" s="1"/>
  <c r="J26" i="8"/>
  <c r="K26" i="8"/>
  <c r="K35" i="2"/>
  <c r="K59" i="2" s="1"/>
  <c r="Q26" i="8"/>
  <c r="Q35" i="2"/>
  <c r="Q59" i="2" s="1"/>
  <c r="AG26" i="8"/>
  <c r="AG35" i="2"/>
  <c r="AG59" i="2" s="1"/>
  <c r="S59" i="2"/>
  <c r="G70" i="8"/>
  <c r="F72" i="8"/>
  <c r="G72" i="8" s="1"/>
  <c r="G127" i="8"/>
  <c r="F129" i="8"/>
  <c r="X26" i="7"/>
  <c r="Z50" i="2"/>
  <c r="Z62" i="2" s="1"/>
  <c r="Z26" i="7"/>
  <c r="AB50" i="2"/>
  <c r="AB62" i="2" s="1"/>
  <c r="AB26" i="7"/>
  <c r="AE50" i="2"/>
  <c r="AE62" i="2" s="1"/>
  <c r="AE26" i="7"/>
  <c r="Y50" i="2"/>
  <c r="Y62" i="2" s="1"/>
  <c r="Y26" i="7"/>
  <c r="AC50" i="2"/>
  <c r="AC62" i="2" s="1"/>
  <c r="AC26" i="7"/>
  <c r="AF50" i="2"/>
  <c r="AF62" i="2" s="1"/>
  <c r="AF26" i="7"/>
  <c r="AA26" i="7"/>
  <c r="W26" i="7"/>
  <c r="AD26" i="7"/>
  <c r="AG26" i="7"/>
  <c r="V128" i="7"/>
  <c r="F126" i="7"/>
  <c r="G136" i="7"/>
  <c r="F138" i="7"/>
  <c r="G75" i="7"/>
  <c r="F77" i="7"/>
  <c r="G77" i="7" s="1"/>
  <c r="M43" i="3"/>
  <c r="M113" i="3" s="1"/>
  <c r="M119" i="3" s="1"/>
  <c r="N110" i="3"/>
  <c r="O110" i="3"/>
  <c r="AA110" i="3"/>
  <c r="Y100" i="3"/>
  <c r="N105" i="3"/>
  <c r="Z105" i="3"/>
  <c r="Y119" i="3"/>
  <c r="Y121" i="3" s="1"/>
  <c r="M100" i="3"/>
  <c r="AA41" i="4"/>
  <c r="I46" i="2"/>
  <c r="O62" i="3"/>
  <c r="N134" i="3"/>
  <c r="N129" i="3"/>
  <c r="N131" i="3"/>
  <c r="N130" i="3"/>
  <c r="N128" i="3"/>
  <c r="M127" i="3"/>
  <c r="M139" i="3" s="1"/>
  <c r="Z43" i="3"/>
  <c r="Z113" i="3" s="1"/>
  <c r="N106" i="3"/>
  <c r="K121" i="3"/>
  <c r="M41" i="4"/>
  <c r="AA89" i="6"/>
  <c r="AB7" i="6"/>
  <c r="AA88" i="6"/>
  <c r="P7" i="6"/>
  <c r="O88" i="6"/>
  <c r="O89" i="6"/>
  <c r="Z39" i="6"/>
  <c r="M87" i="6"/>
  <c r="N82" i="6"/>
  <c r="N39" i="6"/>
  <c r="M50" i="6"/>
  <c r="P6" i="4"/>
  <c r="AD6" i="4"/>
  <c r="AB93" i="4"/>
  <c r="AB92" i="4"/>
  <c r="AB91" i="4"/>
  <c r="N93" i="4"/>
  <c r="N92" i="4"/>
  <c r="N91" i="4"/>
  <c r="AA109" i="3"/>
  <c r="AB7" i="3"/>
  <c r="AA111" i="3"/>
  <c r="AA107" i="3"/>
  <c r="AA108" i="3"/>
  <c r="O111" i="3"/>
  <c r="O107" i="3"/>
  <c r="O108" i="3"/>
  <c r="P7" i="3"/>
  <c r="O109" i="3"/>
  <c r="O30" i="1"/>
  <c r="AB30" i="1"/>
  <c r="M39" i="1"/>
  <c r="M80" i="1" s="1"/>
  <c r="Z39" i="1"/>
  <c r="V38" i="2" l="1"/>
  <c r="AH38" i="2" s="1"/>
  <c r="AH23" i="7"/>
  <c r="F23" i="7"/>
  <c r="I38" i="2"/>
  <c r="U38" i="2" s="1"/>
  <c r="U23" i="7"/>
  <c r="E23" i="7"/>
  <c r="V140" i="7"/>
  <c r="AH128" i="7"/>
  <c r="Y72" i="6"/>
  <c r="X82" i="6"/>
  <c r="X87" i="6"/>
  <c r="I24" i="7"/>
  <c r="I26" i="7" s="1"/>
  <c r="U140" i="7"/>
  <c r="V23" i="6"/>
  <c r="Y52" i="6"/>
  <c r="I23" i="6"/>
  <c r="I47" i="2"/>
  <c r="U24" i="8"/>
  <c r="I26" i="8"/>
  <c r="U26" i="8" s="1"/>
  <c r="E24" i="8"/>
  <c r="N50" i="6"/>
  <c r="N52" i="6" s="1"/>
  <c r="N63" i="6" s="1"/>
  <c r="N23" i="6" s="1"/>
  <c r="N33" i="2" s="1"/>
  <c r="V24" i="8"/>
  <c r="AH131" i="8"/>
  <c r="M121" i="3"/>
  <c r="V123" i="3"/>
  <c r="U35" i="2"/>
  <c r="AH35" i="2"/>
  <c r="AB90" i="4"/>
  <c r="AB85" i="4"/>
  <c r="AA48" i="6"/>
  <c r="N90" i="4"/>
  <c r="N85" i="4"/>
  <c r="O48" i="6"/>
  <c r="O50" i="6" s="1"/>
  <c r="O52" i="6" s="1"/>
  <c r="O63" i="6" s="1"/>
  <c r="O23" i="6" s="1"/>
  <c r="O33" i="2" s="1"/>
  <c r="Z80" i="1"/>
  <c r="Z100" i="3"/>
  <c r="F35" i="2"/>
  <c r="E35" i="2"/>
  <c r="G23" i="8"/>
  <c r="G129" i="8"/>
  <c r="F131" i="8"/>
  <c r="G131" i="8" s="1"/>
  <c r="G126" i="7"/>
  <c r="F128" i="7"/>
  <c r="G128" i="7" s="1"/>
  <c r="N43" i="3"/>
  <c r="G138" i="7"/>
  <c r="AB110" i="3"/>
  <c r="P110" i="3"/>
  <c r="Z106" i="3"/>
  <c r="O105" i="3"/>
  <c r="AA105" i="3"/>
  <c r="AB41" i="4"/>
  <c r="N133" i="3"/>
  <c r="N132" i="3"/>
  <c r="N127" i="3"/>
  <c r="P62" i="3"/>
  <c r="O133" i="3"/>
  <c r="O131" i="3"/>
  <c r="O128" i="3"/>
  <c r="O132" i="3"/>
  <c r="O129" i="3"/>
  <c r="O106" i="3"/>
  <c r="O43" i="3"/>
  <c r="O113" i="3" s="1"/>
  <c r="AA43" i="3"/>
  <c r="AA113" i="3" s="1"/>
  <c r="N41" i="4"/>
  <c r="N87" i="6"/>
  <c r="O82" i="6"/>
  <c r="O39" i="6"/>
  <c r="AC7" i="6"/>
  <c r="AB88" i="6"/>
  <c r="AB89" i="6"/>
  <c r="P88" i="6"/>
  <c r="P89" i="6"/>
  <c r="Q7" i="6"/>
  <c r="M52" i="6"/>
  <c r="AA39" i="6"/>
  <c r="AE6" i="4"/>
  <c r="Q6" i="4"/>
  <c r="O93" i="4"/>
  <c r="O92" i="4"/>
  <c r="O91" i="4"/>
  <c r="AC93" i="4"/>
  <c r="AC92" i="4"/>
  <c r="AC91" i="4"/>
  <c r="P107" i="3"/>
  <c r="P108" i="3"/>
  <c r="Q7" i="3"/>
  <c r="P109" i="3"/>
  <c r="P111" i="3"/>
  <c r="AB111" i="3"/>
  <c r="AB107" i="3"/>
  <c r="AB108" i="3"/>
  <c r="AB109" i="3"/>
  <c r="AC7" i="3"/>
  <c r="AC30" i="1"/>
  <c r="N39" i="1"/>
  <c r="AA39" i="1"/>
  <c r="P30" i="1"/>
  <c r="G23" i="7" l="1"/>
  <c r="E26" i="8"/>
  <c r="I33" i="2"/>
  <c r="V33" i="2"/>
  <c r="E26" i="7"/>
  <c r="U26" i="7"/>
  <c r="M63" i="6"/>
  <c r="AH24" i="8"/>
  <c r="V26" i="8"/>
  <c r="V47" i="2"/>
  <c r="F24" i="8"/>
  <c r="G24" i="8" s="1"/>
  <c r="I59" i="2"/>
  <c r="U47" i="2"/>
  <c r="E47" i="2"/>
  <c r="Z72" i="6"/>
  <c r="Y82" i="6"/>
  <c r="Y87" i="6"/>
  <c r="V24" i="7"/>
  <c r="AH140" i="7"/>
  <c r="Y63" i="6"/>
  <c r="U24" i="7"/>
  <c r="E24" i="7"/>
  <c r="I50" i="2"/>
  <c r="N139" i="3"/>
  <c r="AB48" i="6"/>
  <c r="AB50" i="6" s="1"/>
  <c r="AB52" i="6" s="1"/>
  <c r="AB63" i="6" s="1"/>
  <c r="AB23" i="6" s="1"/>
  <c r="AB33" i="2" s="1"/>
  <c r="P48" i="6"/>
  <c r="P50" i="6" s="1"/>
  <c r="P52" i="6" s="1"/>
  <c r="P63" i="6" s="1"/>
  <c r="P23" i="6" s="1"/>
  <c r="P33" i="2" s="1"/>
  <c r="O90" i="4"/>
  <c r="O85" i="4"/>
  <c r="AC90" i="4"/>
  <c r="AC85" i="4"/>
  <c r="N80" i="1"/>
  <c r="AA80" i="1"/>
  <c r="N100" i="3"/>
  <c r="N113" i="3"/>
  <c r="N119" i="3" s="1"/>
  <c r="AA100" i="3"/>
  <c r="G35" i="2"/>
  <c r="F140" i="7"/>
  <c r="G140" i="7" s="1"/>
  <c r="Q110" i="3"/>
  <c r="O100" i="3"/>
  <c r="AC110" i="3"/>
  <c r="P105" i="3"/>
  <c r="O119" i="3"/>
  <c r="O121" i="3" s="1"/>
  <c r="O123" i="3" s="1"/>
  <c r="Z119" i="3"/>
  <c r="AB105" i="3"/>
  <c r="AC41" i="4"/>
  <c r="O41" i="4"/>
  <c r="O127" i="3"/>
  <c r="O134" i="3"/>
  <c r="Q62" i="3"/>
  <c r="P133" i="3"/>
  <c r="P131" i="3"/>
  <c r="P130" i="3"/>
  <c r="P128" i="3"/>
  <c r="P134" i="3"/>
  <c r="P132" i="3"/>
  <c r="P129" i="3"/>
  <c r="AB106" i="3"/>
  <c r="AB43" i="3"/>
  <c r="AB113" i="3" s="1"/>
  <c r="P106" i="3"/>
  <c r="P43" i="3"/>
  <c r="P113" i="3" s="1"/>
  <c r="AA106" i="3"/>
  <c r="AA119" i="3" s="1"/>
  <c r="Q88" i="6"/>
  <c r="Q89" i="6"/>
  <c r="R7" i="6"/>
  <c r="AD7" i="6"/>
  <c r="AC88" i="6"/>
  <c r="AC89" i="6"/>
  <c r="AA50" i="6"/>
  <c r="P82" i="6"/>
  <c r="P39" i="6"/>
  <c r="AB39" i="6"/>
  <c r="O87" i="6"/>
  <c r="AF6" i="4"/>
  <c r="R6" i="4"/>
  <c r="AD93" i="4"/>
  <c r="AD92" i="4"/>
  <c r="AD91" i="4"/>
  <c r="P93" i="4"/>
  <c r="P92" i="4"/>
  <c r="P91" i="4"/>
  <c r="Q108" i="3"/>
  <c r="R7" i="3"/>
  <c r="Q109" i="3"/>
  <c r="Q111" i="3"/>
  <c r="Q107" i="3"/>
  <c r="AC107" i="3"/>
  <c r="AC108" i="3"/>
  <c r="AC109" i="3"/>
  <c r="AD7" i="3"/>
  <c r="AC111" i="3"/>
  <c r="AD30" i="1"/>
  <c r="Q30" i="1"/>
  <c r="AB39" i="1"/>
  <c r="O39" i="1"/>
  <c r="AH47" i="2" l="1"/>
  <c r="V59" i="2"/>
  <c r="F47" i="2"/>
  <c r="G47" i="2" s="1"/>
  <c r="AH26" i="8"/>
  <c r="F26" i="8"/>
  <c r="G26" i="8" s="1"/>
  <c r="M23" i="6"/>
  <c r="V50" i="2"/>
  <c r="AH24" i="7"/>
  <c r="F24" i="7"/>
  <c r="G24" i="7" s="1"/>
  <c r="V26" i="7"/>
  <c r="I62" i="2"/>
  <c r="U62" i="2" s="1"/>
  <c r="U50" i="2"/>
  <c r="Y23" i="6"/>
  <c r="U59" i="2"/>
  <c r="E59" i="2"/>
  <c r="AA72" i="6"/>
  <c r="Z82" i="6"/>
  <c r="Z87" i="6"/>
  <c r="N121" i="3"/>
  <c r="Z121" i="3"/>
  <c r="O139" i="3"/>
  <c r="O141" i="3" s="1"/>
  <c r="O24" i="3" s="1"/>
  <c r="O46" i="2" s="1"/>
  <c r="AC48" i="6"/>
  <c r="P90" i="4"/>
  <c r="P85" i="4"/>
  <c r="AD90" i="4"/>
  <c r="AD85" i="4"/>
  <c r="Q48" i="6"/>
  <c r="O80" i="1"/>
  <c r="AB80" i="1"/>
  <c r="R110" i="3"/>
  <c r="AD110" i="3"/>
  <c r="Q105" i="3"/>
  <c r="AC105" i="3"/>
  <c r="P100" i="3"/>
  <c r="AB100" i="3"/>
  <c r="P119" i="3"/>
  <c r="AB119" i="3"/>
  <c r="AB121" i="3" s="1"/>
  <c r="AB123" i="3" s="1"/>
  <c r="AD41" i="4"/>
  <c r="P41" i="4"/>
  <c r="P127" i="3"/>
  <c r="P139" i="3" s="1"/>
  <c r="R62" i="3"/>
  <c r="Q133" i="3"/>
  <c r="Q130" i="3"/>
  <c r="Q134" i="3"/>
  <c r="Q132" i="3"/>
  <c r="Q131" i="3"/>
  <c r="AC106" i="3"/>
  <c r="AC43" i="3"/>
  <c r="AC113" i="3" s="1"/>
  <c r="Q43" i="3"/>
  <c r="Q113" i="3" s="1"/>
  <c r="AA121" i="3"/>
  <c r="AA123" i="3" s="1"/>
  <c r="Q106" i="3"/>
  <c r="AD88" i="6"/>
  <c r="AD89" i="6"/>
  <c r="AE7" i="6"/>
  <c r="Q82" i="6"/>
  <c r="Q39" i="6"/>
  <c r="P87" i="6"/>
  <c r="AA52" i="6"/>
  <c r="AC39" i="6"/>
  <c r="R89" i="6"/>
  <c r="S7" i="6"/>
  <c r="R88" i="6"/>
  <c r="S6" i="4"/>
  <c r="AG6" i="4"/>
  <c r="Q93" i="4"/>
  <c r="Q91" i="4"/>
  <c r="Q92" i="4"/>
  <c r="AE91" i="4"/>
  <c r="AE92" i="4"/>
  <c r="AE93" i="4"/>
  <c r="R109" i="3"/>
  <c r="R111" i="3"/>
  <c r="R107" i="3"/>
  <c r="S7" i="3"/>
  <c r="R108" i="3"/>
  <c r="AD108" i="3"/>
  <c r="AD109" i="3"/>
  <c r="AE7" i="3"/>
  <c r="AD111" i="3"/>
  <c r="AD107" i="3"/>
  <c r="P39" i="1"/>
  <c r="P80" i="1" s="1"/>
  <c r="R30" i="1"/>
  <c r="AC39" i="1"/>
  <c r="AE30" i="1"/>
  <c r="AB72" i="6" l="1"/>
  <c r="AA82" i="6"/>
  <c r="AA87" i="6"/>
  <c r="Y33" i="2"/>
  <c r="F26" i="7"/>
  <c r="G26" i="7" s="1"/>
  <c r="AH26" i="7"/>
  <c r="AH50" i="2"/>
  <c r="V62" i="2"/>
  <c r="AH62" i="2" s="1"/>
  <c r="AA63" i="6"/>
  <c r="M33" i="2"/>
  <c r="AH59" i="2"/>
  <c r="F59" i="2"/>
  <c r="G59" i="2" s="1"/>
  <c r="N123" i="3"/>
  <c r="N141" i="3" s="1"/>
  <c r="N24" i="3" s="1"/>
  <c r="N46" i="2" s="1"/>
  <c r="AD48" i="6"/>
  <c r="Q90" i="4"/>
  <c r="Q85" i="4"/>
  <c r="AE90" i="4"/>
  <c r="AE85" i="4"/>
  <c r="R48" i="6"/>
  <c r="R50" i="6" s="1"/>
  <c r="R52" i="6" s="1"/>
  <c r="R63" i="6" s="1"/>
  <c r="R23" i="6" s="1"/>
  <c r="R33" i="2" s="1"/>
  <c r="AC80" i="1"/>
  <c r="Q100" i="3"/>
  <c r="AE110" i="3"/>
  <c r="S110" i="3"/>
  <c r="AC119" i="3"/>
  <c r="R105" i="3"/>
  <c r="AD105" i="3"/>
  <c r="Q119" i="3"/>
  <c r="Q121" i="3" s="1"/>
  <c r="AC100" i="3"/>
  <c r="Q41" i="4"/>
  <c r="AE41" i="4"/>
  <c r="Q127" i="3"/>
  <c r="Q129" i="3"/>
  <c r="Q128" i="3"/>
  <c r="S62" i="3"/>
  <c r="R134" i="3"/>
  <c r="R132" i="3"/>
  <c r="R129" i="3"/>
  <c r="R133" i="3"/>
  <c r="R131" i="3"/>
  <c r="R130" i="3"/>
  <c r="R128" i="3"/>
  <c r="AD106" i="3"/>
  <c r="AD43" i="3"/>
  <c r="AD113" i="3" s="1"/>
  <c r="R106" i="3"/>
  <c r="R43" i="3"/>
  <c r="R113" i="3" s="1"/>
  <c r="P121" i="3"/>
  <c r="P123" i="3" s="1"/>
  <c r="R82" i="6"/>
  <c r="R39" i="6"/>
  <c r="AC50" i="6"/>
  <c r="T7" i="6"/>
  <c r="S88" i="6"/>
  <c r="S89" i="6"/>
  <c r="AD50" i="6"/>
  <c r="AD52" i="6" s="1"/>
  <c r="AD63" i="6" s="1"/>
  <c r="AD23" i="6" s="1"/>
  <c r="AD33" i="2" s="1"/>
  <c r="AE89" i="6"/>
  <c r="AF7" i="6"/>
  <c r="AE88" i="6"/>
  <c r="Q87" i="6"/>
  <c r="Q50" i="6"/>
  <c r="AD39" i="6"/>
  <c r="T6" i="4"/>
  <c r="AF92" i="4"/>
  <c r="AF93" i="4"/>
  <c r="AF91" i="4"/>
  <c r="R91" i="4"/>
  <c r="R92" i="4"/>
  <c r="R93" i="4"/>
  <c r="AE109" i="3"/>
  <c r="AF7" i="3"/>
  <c r="AE111" i="3"/>
  <c r="AE107" i="3"/>
  <c r="AE108" i="3"/>
  <c r="S111" i="3"/>
  <c r="S107" i="3"/>
  <c r="S108" i="3"/>
  <c r="T7" i="3"/>
  <c r="S109" i="3"/>
  <c r="AD39" i="1"/>
  <c r="S30" i="1"/>
  <c r="AF30" i="1"/>
  <c r="Q39" i="1"/>
  <c r="AA23" i="6" l="1"/>
  <c r="AC72" i="6"/>
  <c r="AB82" i="6"/>
  <c r="AB87" i="6"/>
  <c r="Q139" i="3"/>
  <c r="S48" i="6"/>
  <c r="S50" i="6" s="1"/>
  <c r="S52" i="6" s="1"/>
  <c r="S63" i="6" s="1"/>
  <c r="S23" i="6" s="1"/>
  <c r="S33" i="2" s="1"/>
  <c r="R90" i="4"/>
  <c r="R85" i="4"/>
  <c r="AF90" i="4"/>
  <c r="AF85" i="4"/>
  <c r="AE48" i="6"/>
  <c r="AD80" i="1"/>
  <c r="Q80" i="1"/>
  <c r="P141" i="3"/>
  <c r="P24" i="3" s="1"/>
  <c r="T110" i="3"/>
  <c r="E53" i="3"/>
  <c r="AF110" i="3"/>
  <c r="AD100" i="3"/>
  <c r="R100" i="3"/>
  <c r="AE105" i="3"/>
  <c r="S105" i="3"/>
  <c r="AD119" i="3"/>
  <c r="AD121" i="3" s="1"/>
  <c r="R119" i="3"/>
  <c r="R121" i="3" s="1"/>
  <c r="AF41" i="4"/>
  <c r="R41" i="4"/>
  <c r="R127" i="3"/>
  <c r="R139" i="3" s="1"/>
  <c r="T62" i="3"/>
  <c r="U62" i="3" s="1"/>
  <c r="S133" i="3"/>
  <c r="S131" i="3"/>
  <c r="S130" i="3"/>
  <c r="S128" i="3"/>
  <c r="S134" i="3"/>
  <c r="S132" i="3"/>
  <c r="S129" i="3"/>
  <c r="S106" i="3"/>
  <c r="S43" i="3"/>
  <c r="S113" i="3" s="1"/>
  <c r="AE106" i="3"/>
  <c r="AE43" i="3"/>
  <c r="AE113" i="3" s="1"/>
  <c r="AC121" i="3"/>
  <c r="AE39" i="6"/>
  <c r="S82" i="6"/>
  <c r="S39" i="6"/>
  <c r="AC52" i="6"/>
  <c r="Q52" i="6"/>
  <c r="AE50" i="6"/>
  <c r="AE52" i="6" s="1"/>
  <c r="AE63" i="6" s="1"/>
  <c r="AE23" i="6" s="1"/>
  <c r="AE33" i="2" s="1"/>
  <c r="AG7" i="6"/>
  <c r="AF88" i="6"/>
  <c r="AF89" i="6"/>
  <c r="E45" i="6"/>
  <c r="T88" i="6"/>
  <c r="E46" i="6"/>
  <c r="T89" i="6"/>
  <c r="R87" i="6"/>
  <c r="F48" i="4"/>
  <c r="F47" i="4"/>
  <c r="AG93" i="4"/>
  <c r="AG92" i="4"/>
  <c r="F49" i="4"/>
  <c r="F46" i="4"/>
  <c r="AG91" i="4"/>
  <c r="S92" i="4"/>
  <c r="S93" i="4"/>
  <c r="S91" i="4"/>
  <c r="AF111" i="3"/>
  <c r="AF107" i="3"/>
  <c r="AF108" i="3"/>
  <c r="AF109" i="3"/>
  <c r="AG7" i="3"/>
  <c r="E54" i="3"/>
  <c r="E52" i="3"/>
  <c r="E51" i="3"/>
  <c r="E50" i="3"/>
  <c r="T107" i="3"/>
  <c r="T108" i="3"/>
  <c r="T109" i="3"/>
  <c r="T111" i="3"/>
  <c r="AE39" i="1"/>
  <c r="AG30" i="1"/>
  <c r="R39" i="1"/>
  <c r="T30" i="1"/>
  <c r="E111" i="3" l="1"/>
  <c r="U111" i="3"/>
  <c r="AD72" i="6"/>
  <c r="AC82" i="6"/>
  <c r="AC87" i="6"/>
  <c r="E110" i="3"/>
  <c r="U110" i="3"/>
  <c r="E109" i="3"/>
  <c r="U109" i="3"/>
  <c r="E108" i="3"/>
  <c r="U108" i="3"/>
  <c r="E88" i="6"/>
  <c r="U88" i="6"/>
  <c r="AC63" i="6"/>
  <c r="E89" i="6"/>
  <c r="U89" i="6"/>
  <c r="Q63" i="6"/>
  <c r="E107" i="3"/>
  <c r="U107" i="3"/>
  <c r="AA33" i="2"/>
  <c r="F91" i="4"/>
  <c r="AH91" i="4"/>
  <c r="F92" i="4"/>
  <c r="AH92" i="4"/>
  <c r="F93" i="4"/>
  <c r="AH93" i="4"/>
  <c r="AC123" i="3"/>
  <c r="AG90" i="4"/>
  <c r="AH90" i="4" s="1"/>
  <c r="AG85" i="4"/>
  <c r="AH85" i="4" s="1"/>
  <c r="T48" i="6"/>
  <c r="U48" i="6" s="1"/>
  <c r="AF48" i="6"/>
  <c r="AF50" i="6" s="1"/>
  <c r="AF52" i="6" s="1"/>
  <c r="AF63" i="6" s="1"/>
  <c r="AF23" i="6" s="1"/>
  <c r="AF33" i="2" s="1"/>
  <c r="S90" i="4"/>
  <c r="S85" i="4"/>
  <c r="AE80" i="1"/>
  <c r="R80" i="1"/>
  <c r="P46" i="2"/>
  <c r="AG110" i="3"/>
  <c r="F53" i="3"/>
  <c r="G53" i="3" s="1"/>
  <c r="S100" i="3"/>
  <c r="T105" i="3"/>
  <c r="U105" i="3" s="1"/>
  <c r="S119" i="3"/>
  <c r="AE100" i="3"/>
  <c r="AF105" i="3"/>
  <c r="AE119" i="3"/>
  <c r="AE121" i="3" s="1"/>
  <c r="S41" i="4"/>
  <c r="AG41" i="4"/>
  <c r="AH41" i="4" s="1"/>
  <c r="S127" i="3"/>
  <c r="S139" i="3" s="1"/>
  <c r="T133" i="3"/>
  <c r="U133" i="3" s="1"/>
  <c r="T130" i="3"/>
  <c r="U130" i="3" s="1"/>
  <c r="V62" i="3"/>
  <c r="T43" i="3"/>
  <c r="U43" i="3" s="1"/>
  <c r="AF100" i="3"/>
  <c r="AF43" i="3"/>
  <c r="AF113" i="3" s="1"/>
  <c r="AF39" i="6"/>
  <c r="S87" i="6"/>
  <c r="E44" i="6"/>
  <c r="T82" i="6"/>
  <c r="U82" i="6" s="1"/>
  <c r="T39" i="6"/>
  <c r="U39" i="6" s="1"/>
  <c r="AG88" i="6"/>
  <c r="AG89" i="6"/>
  <c r="F45" i="6"/>
  <c r="G45" i="6" s="1"/>
  <c r="F46" i="6"/>
  <c r="G46" i="6" s="1"/>
  <c r="E47" i="4"/>
  <c r="G47" i="4" s="1"/>
  <c r="E46" i="4"/>
  <c r="G46" i="4" s="1"/>
  <c r="E49" i="4"/>
  <c r="G49" i="4" s="1"/>
  <c r="E48" i="4"/>
  <c r="G48" i="4" s="1"/>
  <c r="E49" i="3"/>
  <c r="F54" i="3"/>
  <c r="G54" i="3" s="1"/>
  <c r="F52" i="3"/>
  <c r="G52" i="3" s="1"/>
  <c r="F51" i="3"/>
  <c r="G51" i="3" s="1"/>
  <c r="F50" i="3"/>
  <c r="G50" i="3" s="1"/>
  <c r="S39" i="1"/>
  <c r="AF39" i="1"/>
  <c r="F110" i="3" l="1"/>
  <c r="G110" i="3" s="1"/>
  <c r="AH110" i="3"/>
  <c r="AE72" i="6"/>
  <c r="AD82" i="6"/>
  <c r="AD87" i="6"/>
  <c r="F89" i="6"/>
  <c r="G89" i="6" s="1"/>
  <c r="AH89" i="6"/>
  <c r="F88" i="6"/>
  <c r="G88" i="6" s="1"/>
  <c r="AH88" i="6"/>
  <c r="Q23" i="6"/>
  <c r="AC23" i="6"/>
  <c r="W62" i="3"/>
  <c r="X62" i="3" s="1"/>
  <c r="AG48" i="6"/>
  <c r="AH48" i="6" s="1"/>
  <c r="F90" i="4"/>
  <c r="E39" i="6"/>
  <c r="F41" i="4"/>
  <c r="AF80" i="1"/>
  <c r="S80" i="1"/>
  <c r="E43" i="3"/>
  <c r="E75" i="2" s="1"/>
  <c r="T113" i="3"/>
  <c r="E105" i="3"/>
  <c r="AG105" i="3"/>
  <c r="AH105" i="3" s="1"/>
  <c r="T100" i="3"/>
  <c r="T41" i="4"/>
  <c r="U41" i="4" s="1"/>
  <c r="T106" i="3"/>
  <c r="W134" i="3"/>
  <c r="W132" i="3"/>
  <c r="W129" i="3"/>
  <c r="W133" i="3"/>
  <c r="W131" i="3"/>
  <c r="W130" i="3"/>
  <c r="W128" i="3"/>
  <c r="T127" i="3"/>
  <c r="U127" i="3" s="1"/>
  <c r="E64" i="3"/>
  <c r="T134" i="3"/>
  <c r="E71" i="3"/>
  <c r="E133" i="3"/>
  <c r="E70" i="3"/>
  <c r="AF106" i="3"/>
  <c r="AF119" i="3" s="1"/>
  <c r="AF121" i="3" s="1"/>
  <c r="T129" i="3"/>
  <c r="E66" i="3"/>
  <c r="T128" i="3"/>
  <c r="E65" i="3"/>
  <c r="E130" i="3"/>
  <c r="E67" i="3"/>
  <c r="V133" i="3"/>
  <c r="T132" i="3"/>
  <c r="E69" i="3"/>
  <c r="T131" i="3"/>
  <c r="E68" i="3"/>
  <c r="AG106" i="3"/>
  <c r="AH106" i="3" s="1"/>
  <c r="AG43" i="3"/>
  <c r="AH43" i="3" s="1"/>
  <c r="G37" i="3"/>
  <c r="AG107" i="3"/>
  <c r="G41" i="3"/>
  <c r="AG111" i="3"/>
  <c r="G39" i="3"/>
  <c r="AG109" i="3"/>
  <c r="G38" i="3"/>
  <c r="AG108" i="3"/>
  <c r="S121" i="3"/>
  <c r="AG39" i="6"/>
  <c r="AH39" i="6" s="1"/>
  <c r="T87" i="6"/>
  <c r="U87" i="6" s="1"/>
  <c r="E82" i="6"/>
  <c r="F44" i="6"/>
  <c r="G44" i="6" s="1"/>
  <c r="T50" i="6"/>
  <c r="U50" i="6" s="1"/>
  <c r="E48" i="6"/>
  <c r="G38" i="4"/>
  <c r="T93" i="4"/>
  <c r="G35" i="4"/>
  <c r="G36" i="4"/>
  <c r="T91" i="4"/>
  <c r="G37" i="4"/>
  <c r="T92" i="4"/>
  <c r="G36" i="3"/>
  <c r="F49" i="3"/>
  <c r="G49" i="3" s="1"/>
  <c r="AG39" i="1"/>
  <c r="AH39" i="1" s="1"/>
  <c r="T39" i="1"/>
  <c r="U39" i="1" s="1"/>
  <c r="AC33" i="2" l="1"/>
  <c r="E132" i="3"/>
  <c r="U132" i="3"/>
  <c r="E134" i="3"/>
  <c r="U134" i="3"/>
  <c r="E113" i="3"/>
  <c r="U113" i="3"/>
  <c r="AF72" i="6"/>
  <c r="AE82" i="6"/>
  <c r="AE87" i="6"/>
  <c r="F111" i="3"/>
  <c r="G111" i="3" s="1"/>
  <c r="AH111" i="3"/>
  <c r="E91" i="4"/>
  <c r="G91" i="4" s="1"/>
  <c r="U91" i="4"/>
  <c r="F109" i="3"/>
  <c r="G109" i="3" s="1"/>
  <c r="AH109" i="3"/>
  <c r="F107" i="3"/>
  <c r="G107" i="3" s="1"/>
  <c r="AH107" i="3"/>
  <c r="E128" i="3"/>
  <c r="U128" i="3"/>
  <c r="Q33" i="2"/>
  <c r="E92" i="4"/>
  <c r="G92" i="4" s="1"/>
  <c r="U92" i="4"/>
  <c r="F108" i="3"/>
  <c r="G108" i="3" s="1"/>
  <c r="AH108" i="3"/>
  <c r="E106" i="3"/>
  <c r="U106" i="3"/>
  <c r="E93" i="4"/>
  <c r="G93" i="4" s="1"/>
  <c r="U93" i="4"/>
  <c r="E131" i="3"/>
  <c r="U131" i="3"/>
  <c r="E129" i="3"/>
  <c r="U129" i="3"/>
  <c r="E100" i="3"/>
  <c r="U100" i="3"/>
  <c r="E76" i="3"/>
  <c r="T139" i="3"/>
  <c r="U139" i="3" s="1"/>
  <c r="T90" i="4"/>
  <c r="U90" i="4" s="1"/>
  <c r="T85" i="4"/>
  <c r="U85" i="4" s="1"/>
  <c r="F39" i="6"/>
  <c r="G39" i="6" s="1"/>
  <c r="E78" i="2"/>
  <c r="F85" i="4"/>
  <c r="E41" i="4"/>
  <c r="E77" i="2" s="1"/>
  <c r="F77" i="2"/>
  <c r="E39" i="1"/>
  <c r="F39" i="1"/>
  <c r="F43" i="3"/>
  <c r="G43" i="3" s="1"/>
  <c r="AG113" i="3"/>
  <c r="F105" i="3"/>
  <c r="G105" i="3" s="1"/>
  <c r="AG100" i="3"/>
  <c r="T119" i="3"/>
  <c r="V132" i="3"/>
  <c r="V127" i="3"/>
  <c r="V134" i="3"/>
  <c r="E127" i="3"/>
  <c r="V129" i="3"/>
  <c r="V128" i="3"/>
  <c r="W127" i="3"/>
  <c r="V131" i="3"/>
  <c r="V130" i="3"/>
  <c r="Y62" i="3"/>
  <c r="X131" i="3"/>
  <c r="X128" i="3"/>
  <c r="X134" i="3"/>
  <c r="X133" i="3"/>
  <c r="X130" i="3"/>
  <c r="X132" i="3"/>
  <c r="X129" i="3"/>
  <c r="F106" i="3"/>
  <c r="G106" i="3" s="1"/>
  <c r="E87" i="6"/>
  <c r="AG50" i="6"/>
  <c r="AH50" i="6" s="1"/>
  <c r="F48" i="6"/>
  <c r="G48" i="6" s="1"/>
  <c r="T52" i="6"/>
  <c r="E50" i="6"/>
  <c r="E52" i="6" s="1"/>
  <c r="E139" i="3" l="1"/>
  <c r="F113" i="3"/>
  <c r="G113" i="3" s="1"/>
  <c r="AH113" i="3"/>
  <c r="T63" i="6"/>
  <c r="U52" i="6"/>
  <c r="F78" i="2"/>
  <c r="AG72" i="6"/>
  <c r="AF82" i="6"/>
  <c r="AF87" i="6"/>
  <c r="E119" i="3"/>
  <c r="U119" i="3"/>
  <c r="F100" i="3"/>
  <c r="G100" i="3" s="1"/>
  <c r="AH100" i="3"/>
  <c r="W139" i="3"/>
  <c r="W141" i="3" s="1"/>
  <c r="W24" i="3" s="1"/>
  <c r="W46" i="2" s="1"/>
  <c r="V139" i="3"/>
  <c r="F75" i="2"/>
  <c r="E90" i="4"/>
  <c r="AG91" i="6"/>
  <c r="V91" i="6"/>
  <c r="W91" i="6"/>
  <c r="W97" i="6" s="1"/>
  <c r="W99" i="6" s="1"/>
  <c r="W101" i="6" s="1"/>
  <c r="W112" i="6" s="1"/>
  <c r="W24" i="6" s="1"/>
  <c r="X91" i="6"/>
  <c r="X97" i="6" s="1"/>
  <c r="X99" i="6" s="1"/>
  <c r="X101" i="6" s="1"/>
  <c r="X112" i="6" s="1"/>
  <c r="X24" i="6" s="1"/>
  <c r="Y91" i="6"/>
  <c r="Y97" i="6" s="1"/>
  <c r="Y99" i="6" s="1"/>
  <c r="Y101" i="6" s="1"/>
  <c r="Y112" i="6" s="1"/>
  <c r="Y24" i="6" s="1"/>
  <c r="Z91" i="6"/>
  <c r="Z97" i="6" s="1"/>
  <c r="Z99" i="6" s="1"/>
  <c r="Z101" i="6" s="1"/>
  <c r="Z112" i="6" s="1"/>
  <c r="Z24" i="6" s="1"/>
  <c r="AA91" i="6"/>
  <c r="AA97" i="6" s="1"/>
  <c r="AA99" i="6" s="1"/>
  <c r="AA101" i="6" s="1"/>
  <c r="AA112" i="6" s="1"/>
  <c r="AA24" i="6" s="1"/>
  <c r="AB91" i="6"/>
  <c r="AB97" i="6" s="1"/>
  <c r="AB99" i="6" s="1"/>
  <c r="AB101" i="6" s="1"/>
  <c r="AB112" i="6" s="1"/>
  <c r="AB24" i="6" s="1"/>
  <c r="AC91" i="6"/>
  <c r="AC97" i="6" s="1"/>
  <c r="AC99" i="6" s="1"/>
  <c r="AC101" i="6" s="1"/>
  <c r="AC112" i="6" s="1"/>
  <c r="AC24" i="6" s="1"/>
  <c r="AD91" i="6"/>
  <c r="AD97" i="6" s="1"/>
  <c r="AD99" i="6" s="1"/>
  <c r="AD101" i="6" s="1"/>
  <c r="AD112" i="6" s="1"/>
  <c r="AD24" i="6" s="1"/>
  <c r="AE91" i="6"/>
  <c r="AE97" i="6" s="1"/>
  <c r="AE99" i="6" s="1"/>
  <c r="AE101" i="6" s="1"/>
  <c r="AE112" i="6" s="1"/>
  <c r="AE24" i="6" s="1"/>
  <c r="AF91" i="6"/>
  <c r="AF97" i="6" s="1"/>
  <c r="AF99" i="6" s="1"/>
  <c r="AF101" i="6" s="1"/>
  <c r="AF112" i="6" s="1"/>
  <c r="AF24" i="6" s="1"/>
  <c r="I91" i="6"/>
  <c r="J91" i="6"/>
  <c r="J97" i="6" s="1"/>
  <c r="J99" i="6" s="1"/>
  <c r="J101" i="6" s="1"/>
  <c r="J112" i="6" s="1"/>
  <c r="J24" i="6" s="1"/>
  <c r="K91" i="6"/>
  <c r="K97" i="6" s="1"/>
  <c r="K99" i="6" s="1"/>
  <c r="K101" i="6" s="1"/>
  <c r="K112" i="6" s="1"/>
  <c r="K24" i="6" s="1"/>
  <c r="M91" i="6"/>
  <c r="M97" i="6" s="1"/>
  <c r="M99" i="6" s="1"/>
  <c r="M101" i="6" s="1"/>
  <c r="M112" i="6" s="1"/>
  <c r="M24" i="6" s="1"/>
  <c r="L91" i="6"/>
  <c r="L97" i="6" s="1"/>
  <c r="L99" i="6" s="1"/>
  <c r="L101" i="6" s="1"/>
  <c r="L112" i="6" s="1"/>
  <c r="L24" i="6" s="1"/>
  <c r="N91" i="6"/>
  <c r="N97" i="6" s="1"/>
  <c r="N99" i="6" s="1"/>
  <c r="N101" i="6" s="1"/>
  <c r="N112" i="6" s="1"/>
  <c r="N24" i="6" s="1"/>
  <c r="O91" i="6"/>
  <c r="O97" i="6" s="1"/>
  <c r="O99" i="6" s="1"/>
  <c r="O101" i="6" s="1"/>
  <c r="O112" i="6" s="1"/>
  <c r="O24" i="6" s="1"/>
  <c r="P91" i="6"/>
  <c r="P97" i="6" s="1"/>
  <c r="P99" i="6" s="1"/>
  <c r="P101" i="6" s="1"/>
  <c r="P112" i="6" s="1"/>
  <c r="P24" i="6" s="1"/>
  <c r="Q91" i="6"/>
  <c r="Q97" i="6" s="1"/>
  <c r="Q99" i="6" s="1"/>
  <c r="Q101" i="6" s="1"/>
  <c r="Q112" i="6" s="1"/>
  <c r="Q24" i="6" s="1"/>
  <c r="R91" i="6"/>
  <c r="R97" i="6" s="1"/>
  <c r="R99" i="6" s="1"/>
  <c r="R101" i="6" s="1"/>
  <c r="R112" i="6" s="1"/>
  <c r="R24" i="6" s="1"/>
  <c r="S91" i="6"/>
  <c r="S97" i="6" s="1"/>
  <c r="S99" i="6" s="1"/>
  <c r="S101" i="6" s="1"/>
  <c r="S112" i="6" s="1"/>
  <c r="S24" i="6" s="1"/>
  <c r="T91" i="6"/>
  <c r="T97" i="6" s="1"/>
  <c r="T99" i="6" s="1"/>
  <c r="T96" i="4"/>
  <c r="G41" i="4"/>
  <c r="I96" i="4"/>
  <c r="J96" i="4"/>
  <c r="K96" i="4"/>
  <c r="L96" i="4"/>
  <c r="M96" i="4"/>
  <c r="N96" i="4"/>
  <c r="O96" i="4"/>
  <c r="P96" i="4"/>
  <c r="Q96" i="4"/>
  <c r="R96" i="4"/>
  <c r="S96" i="4"/>
  <c r="V96" i="4"/>
  <c r="W96" i="4"/>
  <c r="X96" i="4"/>
  <c r="Y96" i="4"/>
  <c r="Z96" i="4"/>
  <c r="AA96" i="4"/>
  <c r="AB96" i="4"/>
  <c r="AC96" i="4"/>
  <c r="AD96" i="4"/>
  <c r="AE96" i="4"/>
  <c r="AF96" i="4"/>
  <c r="AG96" i="4"/>
  <c r="E85" i="4"/>
  <c r="G85" i="4" s="1"/>
  <c r="AG80" i="1"/>
  <c r="G39" i="1"/>
  <c r="T80" i="1"/>
  <c r="F76" i="2"/>
  <c r="AG89" i="1"/>
  <c r="E76" i="2"/>
  <c r="E79" i="2" s="1"/>
  <c r="AG119" i="3"/>
  <c r="T121" i="3"/>
  <c r="E63" i="6"/>
  <c r="E71" i="2"/>
  <c r="X127" i="3"/>
  <c r="X139" i="3" s="1"/>
  <c r="Y134" i="3"/>
  <c r="Y133" i="3"/>
  <c r="Y130" i="3"/>
  <c r="Y132" i="3"/>
  <c r="Y129" i="3"/>
  <c r="Z62" i="3"/>
  <c r="Y131" i="3"/>
  <c r="Y128" i="3"/>
  <c r="AG52" i="6"/>
  <c r="F50" i="6"/>
  <c r="AH72" i="6" l="1"/>
  <c r="AG82" i="6"/>
  <c r="AG87" i="6"/>
  <c r="E80" i="1"/>
  <c r="G80" i="1" s="1"/>
  <c r="U80" i="1"/>
  <c r="U91" i="6"/>
  <c r="T23" i="6"/>
  <c r="U63" i="6"/>
  <c r="AH96" i="4"/>
  <c r="AG63" i="6"/>
  <c r="AH52" i="6"/>
  <c r="AH91" i="6"/>
  <c r="F80" i="1"/>
  <c r="AH80" i="1"/>
  <c r="U96" i="4"/>
  <c r="V141" i="3"/>
  <c r="V24" i="3" s="1"/>
  <c r="V46" i="2" s="1"/>
  <c r="T123" i="3"/>
  <c r="T141" i="3" s="1"/>
  <c r="T24" i="3" s="1"/>
  <c r="T46" i="2" s="1"/>
  <c r="U121" i="3"/>
  <c r="F119" i="3"/>
  <c r="G119" i="3" s="1"/>
  <c r="AH119" i="3"/>
  <c r="F79" i="2"/>
  <c r="G90" i="4"/>
  <c r="L45" i="2"/>
  <c r="L26" i="6"/>
  <c r="Y26" i="6"/>
  <c r="Y45" i="2"/>
  <c r="M45" i="2"/>
  <c r="M26" i="6"/>
  <c r="AB26" i="6"/>
  <c r="AB45" i="2"/>
  <c r="S26" i="6"/>
  <c r="S45" i="2"/>
  <c r="O26" i="6"/>
  <c r="O45" i="2"/>
  <c r="K45" i="2"/>
  <c r="K26" i="6"/>
  <c r="AE26" i="6"/>
  <c r="AE45" i="2"/>
  <c r="AA45" i="2"/>
  <c r="AA26" i="6"/>
  <c r="W45" i="2"/>
  <c r="W26" i="6"/>
  <c r="Q45" i="2"/>
  <c r="Q26" i="6"/>
  <c r="E91" i="6"/>
  <c r="I97" i="6"/>
  <c r="U97" i="6" s="1"/>
  <c r="AC45" i="2"/>
  <c r="AC26" i="6"/>
  <c r="P45" i="2"/>
  <c r="P26" i="6"/>
  <c r="AF26" i="6"/>
  <c r="AF45" i="2"/>
  <c r="X45" i="2"/>
  <c r="X26" i="6"/>
  <c r="R26" i="6"/>
  <c r="R45" i="2"/>
  <c r="N45" i="2"/>
  <c r="N26" i="6"/>
  <c r="J26" i="6"/>
  <c r="J45" i="2"/>
  <c r="AD26" i="6"/>
  <c r="AD45" i="2"/>
  <c r="Z26" i="6"/>
  <c r="Z45" i="2"/>
  <c r="F91" i="6"/>
  <c r="G91" i="6" s="1"/>
  <c r="V97" i="6"/>
  <c r="F96" i="4"/>
  <c r="E96" i="4"/>
  <c r="I89" i="1"/>
  <c r="J89" i="1"/>
  <c r="K89" i="1"/>
  <c r="L89" i="1"/>
  <c r="M89" i="1"/>
  <c r="N89" i="1"/>
  <c r="O89" i="1"/>
  <c r="P89" i="1"/>
  <c r="Q89" i="1"/>
  <c r="R89" i="1"/>
  <c r="S89" i="1"/>
  <c r="T89" i="1"/>
  <c r="AG121" i="3"/>
  <c r="V89" i="1"/>
  <c r="W89" i="1"/>
  <c r="X89" i="1"/>
  <c r="Y89" i="1"/>
  <c r="Z89" i="1"/>
  <c r="AA89" i="1"/>
  <c r="AB89" i="1"/>
  <c r="AC89" i="1"/>
  <c r="AD89" i="1"/>
  <c r="AE89" i="1"/>
  <c r="AF89" i="1"/>
  <c r="AA62" i="3"/>
  <c r="Z131" i="3"/>
  <c r="Z128" i="3"/>
  <c r="Z133" i="3"/>
  <c r="Z130" i="3"/>
  <c r="Z132" i="3"/>
  <c r="Y127" i="3"/>
  <c r="Y139" i="3" s="1"/>
  <c r="T101" i="6"/>
  <c r="T112" i="6" s="1"/>
  <c r="T24" i="6" s="1"/>
  <c r="T45" i="2" s="1"/>
  <c r="G50" i="6"/>
  <c r="F52" i="6"/>
  <c r="F71" i="2" s="1"/>
  <c r="AH82" i="6" l="1"/>
  <c r="F82" i="6"/>
  <c r="G82" i="6" s="1"/>
  <c r="AH87" i="6"/>
  <c r="AG97" i="6"/>
  <c r="AG99" i="6" s="1"/>
  <c r="F99" i="6" s="1"/>
  <c r="F87" i="6"/>
  <c r="G87" i="6" s="1"/>
  <c r="AH89" i="1"/>
  <c r="AG23" i="6"/>
  <c r="AH63" i="6"/>
  <c r="T33" i="2"/>
  <c r="U23" i="6"/>
  <c r="E23" i="6"/>
  <c r="U89" i="1"/>
  <c r="V99" i="6"/>
  <c r="AG123" i="3"/>
  <c r="AH121" i="3"/>
  <c r="N57" i="2"/>
  <c r="W57" i="2"/>
  <c r="Z57" i="2"/>
  <c r="J57" i="2"/>
  <c r="R57" i="2"/>
  <c r="AF57" i="2"/>
  <c r="S57" i="2"/>
  <c r="X57" i="2"/>
  <c r="T57" i="2"/>
  <c r="AC57" i="2"/>
  <c r="Q57" i="2"/>
  <c r="AA57" i="2"/>
  <c r="K57" i="2"/>
  <c r="M57" i="2"/>
  <c r="L57" i="2"/>
  <c r="P57" i="2"/>
  <c r="AD57" i="2"/>
  <c r="AE57" i="2"/>
  <c r="O57" i="2"/>
  <c r="AB57" i="2"/>
  <c r="Y57" i="2"/>
  <c r="I99" i="6"/>
  <c r="U99" i="6" s="1"/>
  <c r="E97" i="6"/>
  <c r="G96" i="4"/>
  <c r="F89" i="1"/>
  <c r="E89" i="1"/>
  <c r="Z129" i="3"/>
  <c r="Z127" i="3"/>
  <c r="AA134" i="3"/>
  <c r="AA133" i="3"/>
  <c r="AA129" i="3"/>
  <c r="AB62" i="3"/>
  <c r="AA132" i="3"/>
  <c r="Z134" i="3"/>
  <c r="G52" i="6"/>
  <c r="F63" i="6"/>
  <c r="G63" i="6" s="1"/>
  <c r="T26" i="6"/>
  <c r="AG101" i="6" l="1"/>
  <c r="AG112" i="6" s="1"/>
  <c r="AG24" i="6" s="1"/>
  <c r="AG45" i="2" s="1"/>
  <c r="AH97" i="6"/>
  <c r="F97" i="6"/>
  <c r="V101" i="6"/>
  <c r="AH99" i="6"/>
  <c r="U33" i="2"/>
  <c r="E33" i="2"/>
  <c r="AG33" i="2"/>
  <c r="AG57" i="2" s="1"/>
  <c r="AH23" i="6"/>
  <c r="F23" i="6"/>
  <c r="G23" i="6" s="1"/>
  <c r="G89" i="1"/>
  <c r="Z139" i="3"/>
  <c r="G97" i="6"/>
  <c r="I101" i="6"/>
  <c r="E99" i="6"/>
  <c r="E101" i="6" s="1"/>
  <c r="E112" i="6" s="1"/>
  <c r="AA131" i="3"/>
  <c r="AA127" i="3"/>
  <c r="AB132" i="3"/>
  <c r="AB129" i="3"/>
  <c r="AC62" i="3"/>
  <c r="AB131" i="3"/>
  <c r="AB128" i="3"/>
  <c r="AB134" i="3"/>
  <c r="AB133" i="3"/>
  <c r="AB130" i="3"/>
  <c r="AA130" i="3"/>
  <c r="AA128" i="3"/>
  <c r="F101" i="6"/>
  <c r="AG26" i="6"/>
  <c r="AH33" i="2" l="1"/>
  <c r="F33" i="2"/>
  <c r="G33" i="2" s="1"/>
  <c r="V112" i="6"/>
  <c r="AH101" i="6"/>
  <c r="I112" i="6"/>
  <c r="U101" i="6"/>
  <c r="AA139" i="3"/>
  <c r="AA141" i="3" s="1"/>
  <c r="AA24" i="3" s="1"/>
  <c r="G99" i="6"/>
  <c r="AB127" i="3"/>
  <c r="AB139" i="3" s="1"/>
  <c r="AC133" i="3"/>
  <c r="AC130" i="3"/>
  <c r="AC132" i="3"/>
  <c r="AD62" i="3"/>
  <c r="AC131" i="3"/>
  <c r="AC134" i="3"/>
  <c r="G101" i="6"/>
  <c r="F112" i="6"/>
  <c r="G112" i="6" s="1"/>
  <c r="I24" i="6" l="1"/>
  <c r="U112" i="6"/>
  <c r="V24" i="6"/>
  <c r="AH112" i="6"/>
  <c r="AA46" i="2"/>
  <c r="AD132" i="3"/>
  <c r="AD129" i="3"/>
  <c r="AE62" i="3"/>
  <c r="AD131" i="3"/>
  <c r="AD128" i="3"/>
  <c r="AD134" i="3"/>
  <c r="AD133" i="3"/>
  <c r="AD130" i="3"/>
  <c r="AB141" i="3"/>
  <c r="AB24" i="3" s="1"/>
  <c r="AC129" i="3"/>
  <c r="AC128" i="3"/>
  <c r="AC127" i="3"/>
  <c r="AH24" i="6" l="1"/>
  <c r="V45" i="2"/>
  <c r="V26" i="6"/>
  <c r="F24" i="6"/>
  <c r="U24" i="6"/>
  <c r="I26" i="6"/>
  <c r="I45" i="2"/>
  <c r="E24" i="6"/>
  <c r="AC139" i="3"/>
  <c r="AC141" i="3"/>
  <c r="AC24" i="3" s="1"/>
  <c r="AC46" i="2" s="1"/>
  <c r="AB46" i="2"/>
  <c r="AD127" i="3"/>
  <c r="AD139" i="3" s="1"/>
  <c r="AF62" i="3"/>
  <c r="AE133" i="3"/>
  <c r="AE132" i="3"/>
  <c r="AE131" i="3"/>
  <c r="AE134" i="3"/>
  <c r="AE130" i="3"/>
  <c r="AE129" i="3"/>
  <c r="AE128" i="3"/>
  <c r="G24" i="6" l="1"/>
  <c r="AH26" i="6"/>
  <c r="F26" i="6"/>
  <c r="E26" i="6"/>
  <c r="G26" i="6" s="1"/>
  <c r="U26" i="6"/>
  <c r="V57" i="2"/>
  <c r="F45" i="2"/>
  <c r="AH45" i="2"/>
  <c r="U45" i="2"/>
  <c r="I57" i="2"/>
  <c r="E45" i="2"/>
  <c r="AE127" i="3"/>
  <c r="AE139" i="3" s="1"/>
  <c r="AF132" i="3"/>
  <c r="AF129" i="3"/>
  <c r="AG62" i="3"/>
  <c r="AH62" i="3" s="1"/>
  <c r="AF131" i="3"/>
  <c r="AF128" i="3"/>
  <c r="AF134" i="3"/>
  <c r="AF133" i="3"/>
  <c r="AF130" i="3"/>
  <c r="G45" i="2" l="1"/>
  <c r="U57" i="2"/>
  <c r="E57" i="2"/>
  <c r="AH57" i="2"/>
  <c r="F57" i="2"/>
  <c r="AF127" i="3"/>
  <c r="AF139" i="3" s="1"/>
  <c r="AG133" i="3"/>
  <c r="AH133" i="3" s="1"/>
  <c r="G57" i="2" l="1"/>
  <c r="E72" i="1"/>
  <c r="E70" i="1"/>
  <c r="E77" i="4"/>
  <c r="E71" i="1"/>
  <c r="AG129" i="3"/>
  <c r="F66" i="3"/>
  <c r="G66" i="3" s="1"/>
  <c r="AG130" i="3"/>
  <c r="F67" i="3"/>
  <c r="G67" i="3" s="1"/>
  <c r="AG134" i="3"/>
  <c r="F71" i="3"/>
  <c r="G71" i="3" s="1"/>
  <c r="AG132" i="3"/>
  <c r="F69" i="3"/>
  <c r="G69" i="3" s="1"/>
  <c r="F133" i="3"/>
  <c r="G133" i="3" s="1"/>
  <c r="F70" i="3"/>
  <c r="G70" i="3" s="1"/>
  <c r="AG128" i="3"/>
  <c r="F65" i="3"/>
  <c r="G65" i="3" s="1"/>
  <c r="AG127" i="3"/>
  <c r="AH127" i="3" s="1"/>
  <c r="F64" i="3"/>
  <c r="AG131" i="3"/>
  <c r="F68" i="3"/>
  <c r="G68" i="3" s="1"/>
  <c r="F131" i="3" l="1"/>
  <c r="G131" i="3" s="1"/>
  <c r="AH131" i="3"/>
  <c r="F132" i="3"/>
  <c r="G132" i="3" s="1"/>
  <c r="AH132" i="3"/>
  <c r="F134" i="3"/>
  <c r="G134" i="3" s="1"/>
  <c r="AH134" i="3"/>
  <c r="F128" i="3"/>
  <c r="G128" i="3" s="1"/>
  <c r="AH128" i="3"/>
  <c r="F130" i="3"/>
  <c r="G130" i="3" s="1"/>
  <c r="AH130" i="3"/>
  <c r="F129" i="3"/>
  <c r="G129" i="3" s="1"/>
  <c r="AH129" i="3"/>
  <c r="G64" i="3"/>
  <c r="F76" i="3"/>
  <c r="G76" i="3" s="1"/>
  <c r="AG139" i="3"/>
  <c r="E45" i="1"/>
  <c r="Y47" i="1"/>
  <c r="Y49" i="1" s="1"/>
  <c r="V51" i="4"/>
  <c r="O51" i="4"/>
  <c r="O53" i="4" s="1"/>
  <c r="O55" i="4" s="1"/>
  <c r="O64" i="4" s="1"/>
  <c r="O23" i="4" s="1"/>
  <c r="O37" i="2" s="1"/>
  <c r="J47" i="1"/>
  <c r="J49" i="1" s="1"/>
  <c r="J51" i="1" s="1"/>
  <c r="J61" i="1" s="1"/>
  <c r="AC51" i="4"/>
  <c r="AC53" i="4" s="1"/>
  <c r="AC55" i="4" s="1"/>
  <c r="AC64" i="4" s="1"/>
  <c r="AC23" i="4" s="1"/>
  <c r="AC37" i="2" s="1"/>
  <c r="P47" i="1"/>
  <c r="P49" i="1" s="1"/>
  <c r="P51" i="1" s="1"/>
  <c r="P61" i="1" s="1"/>
  <c r="W51" i="4"/>
  <c r="W53" i="4" s="1"/>
  <c r="W55" i="4" s="1"/>
  <c r="W64" i="4" s="1"/>
  <c r="W23" i="4" s="1"/>
  <c r="W37" i="2" s="1"/>
  <c r="AF47" i="1"/>
  <c r="AF49" i="1" s="1"/>
  <c r="AF51" i="4"/>
  <c r="AF53" i="4" s="1"/>
  <c r="AF55" i="4" s="1"/>
  <c r="AF64" i="4" s="1"/>
  <c r="AF23" i="4" s="1"/>
  <c r="AF37" i="2" s="1"/>
  <c r="P51" i="4"/>
  <c r="P53" i="4" s="1"/>
  <c r="P55" i="4" s="1"/>
  <c r="P64" i="4" s="1"/>
  <c r="P23" i="4" s="1"/>
  <c r="P37" i="2" s="1"/>
  <c r="M47" i="1"/>
  <c r="M49" i="1" s="1"/>
  <c r="L51" i="4"/>
  <c r="L53" i="4" s="1"/>
  <c r="L55" i="4" s="1"/>
  <c r="L64" i="4" s="1"/>
  <c r="L23" i="4" s="1"/>
  <c r="L37" i="2" s="1"/>
  <c r="I87" i="1"/>
  <c r="J87" i="1"/>
  <c r="K87" i="1"/>
  <c r="L87" i="1"/>
  <c r="M87" i="1"/>
  <c r="N87" i="1"/>
  <c r="O87" i="1"/>
  <c r="P87" i="1"/>
  <c r="Q87" i="1"/>
  <c r="R87" i="1"/>
  <c r="S87" i="1"/>
  <c r="T87" i="1"/>
  <c r="E46" i="1"/>
  <c r="E50" i="4"/>
  <c r="T51" i="4"/>
  <c r="T53" i="4" s="1"/>
  <c r="T55" i="4" s="1"/>
  <c r="T64" i="4" s="1"/>
  <c r="T23" i="4" s="1"/>
  <c r="T37" i="2" s="1"/>
  <c r="F50" i="4"/>
  <c r="AG51" i="4"/>
  <c r="AG53" i="4" s="1"/>
  <c r="AG55" i="4" s="1"/>
  <c r="AG64" i="4" s="1"/>
  <c r="AG23" i="4" s="1"/>
  <c r="AG37" i="2" s="1"/>
  <c r="S47" i="1"/>
  <c r="S49" i="1" s="1"/>
  <c r="R51" i="4"/>
  <c r="R53" i="4" s="1"/>
  <c r="R55" i="4" s="1"/>
  <c r="R64" i="4" s="1"/>
  <c r="R23" i="4" s="1"/>
  <c r="R37" i="2" s="1"/>
  <c r="Q47" i="1"/>
  <c r="Q49" i="1" s="1"/>
  <c r="O47" i="1"/>
  <c r="AB51" i="4"/>
  <c r="AB53" i="4" s="1"/>
  <c r="AB55" i="4" s="1"/>
  <c r="AB64" i="4" s="1"/>
  <c r="AB23" i="4" s="1"/>
  <c r="AB37" i="2" s="1"/>
  <c r="Z47" i="1"/>
  <c r="Z49" i="1" s="1"/>
  <c r="W47" i="1"/>
  <c r="W49" i="1" s="1"/>
  <c r="W51" i="1" s="1"/>
  <c r="W61" i="1" s="1"/>
  <c r="I47" i="1"/>
  <c r="I51" i="4"/>
  <c r="E44" i="1"/>
  <c r="T47" i="1"/>
  <c r="T49" i="1" s="1"/>
  <c r="T51" i="1" s="1"/>
  <c r="T61" i="1" s="1"/>
  <c r="S51" i="4"/>
  <c r="S53" i="4" s="1"/>
  <c r="S55" i="4" s="1"/>
  <c r="S64" i="4" s="1"/>
  <c r="S23" i="4" s="1"/>
  <c r="S37" i="2" s="1"/>
  <c r="AD47" i="1"/>
  <c r="AD49" i="1" s="1"/>
  <c r="AE51" i="4"/>
  <c r="AE53" i="4" s="1"/>
  <c r="AE55" i="4" s="1"/>
  <c r="AE64" i="4" s="1"/>
  <c r="AE23" i="4" s="1"/>
  <c r="AE37" i="2" s="1"/>
  <c r="AC47" i="1"/>
  <c r="AB47" i="1"/>
  <c r="AB49" i="1" s="1"/>
  <c r="AB51" i="1" s="1"/>
  <c r="AB61" i="1" s="1"/>
  <c r="N51" i="4"/>
  <c r="N53" i="4" s="1"/>
  <c r="N55" i="4" s="1"/>
  <c r="N64" i="4" s="1"/>
  <c r="N23" i="4" s="1"/>
  <c r="N37" i="2" s="1"/>
  <c r="AA47" i="1"/>
  <c r="AA51" i="4"/>
  <c r="AA53" i="4" s="1"/>
  <c r="AA55" i="4" s="1"/>
  <c r="AA64" i="4" s="1"/>
  <c r="AA23" i="4" s="1"/>
  <c r="AA37" i="2" s="1"/>
  <c r="Z51" i="4"/>
  <c r="Z53" i="4" s="1"/>
  <c r="Z55" i="4" s="1"/>
  <c r="Z64" i="4" s="1"/>
  <c r="Z23" i="4" s="1"/>
  <c r="Z37" i="2" s="1"/>
  <c r="K51" i="4"/>
  <c r="K53" i="4" s="1"/>
  <c r="K55" i="4" s="1"/>
  <c r="K64" i="4" s="1"/>
  <c r="K23" i="4" s="1"/>
  <c r="K37" i="2" s="1"/>
  <c r="K47" i="1"/>
  <c r="K49" i="1" s="1"/>
  <c r="J51" i="4"/>
  <c r="J53" i="4" s="1"/>
  <c r="J55" i="4" s="1"/>
  <c r="J64" i="4" s="1"/>
  <c r="J23" i="4" s="1"/>
  <c r="J37" i="2" s="1"/>
  <c r="V47" i="1"/>
  <c r="F70" i="1"/>
  <c r="G70" i="1" s="1"/>
  <c r="G35" i="1"/>
  <c r="I86" i="1"/>
  <c r="J86" i="1"/>
  <c r="K86" i="1"/>
  <c r="L86" i="1"/>
  <c r="M86" i="1"/>
  <c r="N86" i="1"/>
  <c r="O86" i="1"/>
  <c r="P86" i="1"/>
  <c r="Q86" i="1"/>
  <c r="R86" i="1"/>
  <c r="S86" i="1"/>
  <c r="T86" i="1"/>
  <c r="F77" i="4"/>
  <c r="G77" i="4" s="1"/>
  <c r="G39" i="4"/>
  <c r="F71" i="1"/>
  <c r="G71" i="1" s="1"/>
  <c r="G36" i="1"/>
  <c r="I94" i="4"/>
  <c r="J94" i="4"/>
  <c r="J101" i="4" s="1"/>
  <c r="K94" i="4"/>
  <c r="K101" i="4" s="1"/>
  <c r="L94" i="4"/>
  <c r="L101" i="4" s="1"/>
  <c r="M94" i="4"/>
  <c r="M101" i="4" s="1"/>
  <c r="N94" i="4"/>
  <c r="N101" i="4" s="1"/>
  <c r="O94" i="4"/>
  <c r="O101" i="4" s="1"/>
  <c r="P94" i="4"/>
  <c r="P101" i="4" s="1"/>
  <c r="Q94" i="4"/>
  <c r="Q101" i="4" s="1"/>
  <c r="R94" i="4"/>
  <c r="R101" i="4" s="1"/>
  <c r="S94" i="4"/>
  <c r="S101" i="4" s="1"/>
  <c r="T94" i="4"/>
  <c r="T101" i="4" s="1"/>
  <c r="AE47" i="1"/>
  <c r="AE49" i="1" s="1"/>
  <c r="L47" i="1"/>
  <c r="L49" i="1" s="1"/>
  <c r="F44" i="1"/>
  <c r="AG47" i="1"/>
  <c r="AG49" i="1" s="1"/>
  <c r="AG51" i="1" s="1"/>
  <c r="AG61" i="1" s="1"/>
  <c r="F45" i="1"/>
  <c r="G45" i="1" s="1"/>
  <c r="F46" i="1"/>
  <c r="R47" i="1"/>
  <c r="R49" i="1" s="1"/>
  <c r="Q51" i="4"/>
  <c r="Q53" i="4" s="1"/>
  <c r="Q55" i="4" s="1"/>
  <c r="Q64" i="4" s="1"/>
  <c r="Q23" i="4" s="1"/>
  <c r="Q37" i="2" s="1"/>
  <c r="AD51" i="4"/>
  <c r="AD53" i="4" s="1"/>
  <c r="AD55" i="4" s="1"/>
  <c r="AD64" i="4" s="1"/>
  <c r="AD23" i="4" s="1"/>
  <c r="AD37" i="2" s="1"/>
  <c r="N47" i="1"/>
  <c r="M51" i="4"/>
  <c r="M53" i="4" s="1"/>
  <c r="M55" i="4" s="1"/>
  <c r="M64" i="4" s="1"/>
  <c r="M23" i="4" s="1"/>
  <c r="M37" i="2" s="1"/>
  <c r="X47" i="1"/>
  <c r="X49" i="1" s="1"/>
  <c r="Y51" i="4"/>
  <c r="Y53" i="4" s="1"/>
  <c r="Y55" i="4" s="1"/>
  <c r="Y64" i="4" s="1"/>
  <c r="Y23" i="4" s="1"/>
  <c r="Y37" i="2" s="1"/>
  <c r="X51" i="4"/>
  <c r="X53" i="4" s="1"/>
  <c r="X55" i="4" s="1"/>
  <c r="X64" i="4" s="1"/>
  <c r="X23" i="4" s="1"/>
  <c r="X37" i="2" s="1"/>
  <c r="F72" i="1"/>
  <c r="G72" i="1" s="1"/>
  <c r="G37" i="1"/>
  <c r="I85" i="1"/>
  <c r="J85" i="1"/>
  <c r="K85" i="1"/>
  <c r="L85" i="1"/>
  <c r="M85" i="1"/>
  <c r="N85" i="1"/>
  <c r="O85" i="1"/>
  <c r="P85" i="1"/>
  <c r="Q85" i="1"/>
  <c r="R85" i="1"/>
  <c r="S85" i="1"/>
  <c r="T85" i="1"/>
  <c r="F127" i="3"/>
  <c r="I101" i="4" l="1"/>
  <c r="U94" i="4"/>
  <c r="V53" i="4"/>
  <c r="AH51" i="4"/>
  <c r="I53" i="4"/>
  <c r="U53" i="4" s="1"/>
  <c r="U51" i="4"/>
  <c r="U101" i="4"/>
  <c r="U87" i="1"/>
  <c r="U86" i="1"/>
  <c r="AH47" i="1"/>
  <c r="U47" i="1"/>
  <c r="U85" i="1"/>
  <c r="AG141" i="3"/>
  <c r="AG24" i="3" s="1"/>
  <c r="AH139" i="3"/>
  <c r="G127" i="3"/>
  <c r="F139" i="3"/>
  <c r="G139" i="3" s="1"/>
  <c r="G44" i="1"/>
  <c r="I95" i="1"/>
  <c r="M95" i="1"/>
  <c r="M97" i="1" s="1"/>
  <c r="M99" i="1" s="1"/>
  <c r="M109" i="1" s="1"/>
  <c r="M24" i="1" s="1"/>
  <c r="M48" i="2" s="1"/>
  <c r="Q95" i="1"/>
  <c r="Q97" i="1" s="1"/>
  <c r="Q99" i="1" s="1"/>
  <c r="Q109" i="1" s="1"/>
  <c r="Q24" i="1" s="1"/>
  <c r="Q48" i="2" s="1"/>
  <c r="AG23" i="1"/>
  <c r="AG36" i="2" s="1"/>
  <c r="W23" i="1"/>
  <c r="W36" i="2" s="1"/>
  <c r="T23" i="1"/>
  <c r="T36" i="2" s="1"/>
  <c r="J23" i="1"/>
  <c r="J36" i="2" s="1"/>
  <c r="AB23" i="1"/>
  <c r="AB36" i="2" s="1"/>
  <c r="P23" i="1"/>
  <c r="P36" i="2" s="1"/>
  <c r="G46" i="1"/>
  <c r="F51" i="4"/>
  <c r="E51" i="4"/>
  <c r="R95" i="1"/>
  <c r="R97" i="1" s="1"/>
  <c r="R99" i="1" s="1"/>
  <c r="R109" i="1" s="1"/>
  <c r="R24" i="1" s="1"/>
  <c r="R48" i="2" s="1"/>
  <c r="N95" i="1"/>
  <c r="N97" i="1" s="1"/>
  <c r="N99" i="1" s="1"/>
  <c r="N109" i="1" s="1"/>
  <c r="N24" i="1" s="1"/>
  <c r="N48" i="2" s="1"/>
  <c r="J95" i="1"/>
  <c r="J97" i="1" s="1"/>
  <c r="J99" i="1" s="1"/>
  <c r="J109" i="1" s="1"/>
  <c r="J24" i="1" s="1"/>
  <c r="J48" i="2" s="1"/>
  <c r="P95" i="1"/>
  <c r="P97" i="1" s="1"/>
  <c r="P99" i="1" s="1"/>
  <c r="P109" i="1" s="1"/>
  <c r="P24" i="1" s="1"/>
  <c r="L95" i="1"/>
  <c r="L97" i="1" s="1"/>
  <c r="L99" i="1" s="1"/>
  <c r="L109" i="1" s="1"/>
  <c r="L24" i="1" s="1"/>
  <c r="L48" i="2" s="1"/>
  <c r="V86" i="1"/>
  <c r="W86" i="1"/>
  <c r="X86" i="1"/>
  <c r="Y86" i="1"/>
  <c r="Z86" i="1"/>
  <c r="AA86" i="1"/>
  <c r="AB86" i="1"/>
  <c r="AC86" i="1"/>
  <c r="AD86" i="1"/>
  <c r="AE86" i="1"/>
  <c r="AF86" i="1"/>
  <c r="AG86" i="1"/>
  <c r="O103" i="4"/>
  <c r="O105" i="4" s="1"/>
  <c r="O114" i="4" s="1"/>
  <c r="O24" i="4" s="1"/>
  <c r="O49" i="2" s="1"/>
  <c r="O61" i="2" s="1"/>
  <c r="K103" i="4"/>
  <c r="K105" i="4" s="1"/>
  <c r="K114" i="4" s="1"/>
  <c r="K24" i="4" s="1"/>
  <c r="K49" i="2" s="1"/>
  <c r="K61" i="2" s="1"/>
  <c r="V49" i="1"/>
  <c r="F47" i="1"/>
  <c r="R103" i="4"/>
  <c r="R105" i="4" s="1"/>
  <c r="R114" i="4" s="1"/>
  <c r="R24" i="4" s="1"/>
  <c r="R49" i="2" s="1"/>
  <c r="R61" i="2" s="1"/>
  <c r="N103" i="4"/>
  <c r="N105" i="4" s="1"/>
  <c r="N114" i="4" s="1"/>
  <c r="N24" i="4" s="1"/>
  <c r="N49" i="2" s="1"/>
  <c r="N61" i="2" s="1"/>
  <c r="J103" i="4"/>
  <c r="J105" i="4" s="1"/>
  <c r="J114" i="4" s="1"/>
  <c r="J24" i="4" s="1"/>
  <c r="J49" i="2" s="1"/>
  <c r="J61" i="2" s="1"/>
  <c r="F53" i="4"/>
  <c r="V94" i="4"/>
  <c r="X94" i="4"/>
  <c r="X101" i="4" s="1"/>
  <c r="W94" i="4"/>
  <c r="W101" i="4" s="1"/>
  <c r="Y94" i="4"/>
  <c r="Y101" i="4" s="1"/>
  <c r="Z94" i="4"/>
  <c r="Z101" i="4" s="1"/>
  <c r="AA94" i="4"/>
  <c r="AA101" i="4" s="1"/>
  <c r="AB94" i="4"/>
  <c r="AB101" i="4" s="1"/>
  <c r="AC94" i="4"/>
  <c r="AC101" i="4" s="1"/>
  <c r="AD94" i="4"/>
  <c r="AD101" i="4" s="1"/>
  <c r="AE94" i="4"/>
  <c r="AE101" i="4" s="1"/>
  <c r="AF94" i="4"/>
  <c r="AF101" i="4" s="1"/>
  <c r="AG94" i="4"/>
  <c r="AG101" i="4" s="1"/>
  <c r="I55" i="4"/>
  <c r="E53" i="4"/>
  <c r="I49" i="1"/>
  <c r="E47" i="1"/>
  <c r="Q103" i="4"/>
  <c r="Q105" i="4" s="1"/>
  <c r="Q114" i="4" s="1"/>
  <c r="Q24" i="4" s="1"/>
  <c r="Q49" i="2" s="1"/>
  <c r="Q61" i="2" s="1"/>
  <c r="M103" i="4"/>
  <c r="M105" i="4" s="1"/>
  <c r="M114" i="4" s="1"/>
  <c r="M24" i="4" s="1"/>
  <c r="M49" i="2" s="1"/>
  <c r="M61" i="2" s="1"/>
  <c r="I103" i="4"/>
  <c r="V85" i="1"/>
  <c r="W85" i="1"/>
  <c r="X85" i="1"/>
  <c r="Y85" i="1"/>
  <c r="Z85" i="1"/>
  <c r="AA85" i="1"/>
  <c r="AB85" i="1"/>
  <c r="AC85" i="1"/>
  <c r="AD85" i="1"/>
  <c r="AE85" i="1"/>
  <c r="AF85" i="1"/>
  <c r="AG85" i="1"/>
  <c r="AA49" i="1"/>
  <c r="AA51" i="1" s="1"/>
  <c r="AA61" i="1" s="1"/>
  <c r="O49" i="1"/>
  <c r="O51" i="1" s="1"/>
  <c r="O61" i="1" s="1"/>
  <c r="S103" i="4"/>
  <c r="S105" i="4" s="1"/>
  <c r="S114" i="4" s="1"/>
  <c r="S24" i="4" s="1"/>
  <c r="S49" i="2" s="1"/>
  <c r="S61" i="2" s="1"/>
  <c r="E85" i="1"/>
  <c r="T95" i="1"/>
  <c r="T97" i="1" s="1"/>
  <c r="T99" i="1" s="1"/>
  <c r="T109" i="1" s="1"/>
  <c r="T24" i="1" s="1"/>
  <c r="T48" i="2" s="1"/>
  <c r="S95" i="1"/>
  <c r="S97" i="1" s="1"/>
  <c r="S99" i="1" s="1"/>
  <c r="S109" i="1" s="1"/>
  <c r="S24" i="1" s="1"/>
  <c r="S48" i="2" s="1"/>
  <c r="O95" i="1"/>
  <c r="O97" i="1" s="1"/>
  <c r="O99" i="1" s="1"/>
  <c r="O109" i="1" s="1"/>
  <c r="O24" i="1" s="1"/>
  <c r="O48" i="2" s="1"/>
  <c r="K95" i="1"/>
  <c r="K97" i="1" s="1"/>
  <c r="K99" i="1" s="1"/>
  <c r="K109" i="1" s="1"/>
  <c r="K24" i="1" s="1"/>
  <c r="K48" i="2" s="1"/>
  <c r="V87" i="1"/>
  <c r="W87" i="1"/>
  <c r="X87" i="1"/>
  <c r="Y87" i="1"/>
  <c r="Z87" i="1"/>
  <c r="AA87" i="1"/>
  <c r="AB87" i="1"/>
  <c r="AC87" i="1"/>
  <c r="AD87" i="1"/>
  <c r="AE87" i="1"/>
  <c r="AF87" i="1"/>
  <c r="AG87" i="1"/>
  <c r="N49" i="1"/>
  <c r="N51" i="1" s="1"/>
  <c r="N61" i="1" s="1"/>
  <c r="E94" i="4"/>
  <c r="E101" i="4" s="1"/>
  <c r="E86" i="1"/>
  <c r="AC49" i="1"/>
  <c r="AC51" i="1" s="1"/>
  <c r="AC61" i="1" s="1"/>
  <c r="G50" i="4"/>
  <c r="E87" i="1"/>
  <c r="T103" i="4"/>
  <c r="T105" i="4" s="1"/>
  <c r="T114" i="4" s="1"/>
  <c r="T24" i="4" s="1"/>
  <c r="T49" i="2" s="1"/>
  <c r="T61" i="2" s="1"/>
  <c r="P103" i="4"/>
  <c r="P105" i="4" s="1"/>
  <c r="P114" i="4" s="1"/>
  <c r="P24" i="4" s="1"/>
  <c r="P49" i="2" s="1"/>
  <c r="P61" i="2" s="1"/>
  <c r="L103" i="4"/>
  <c r="L105" i="4" s="1"/>
  <c r="L114" i="4" s="1"/>
  <c r="L24" i="4" s="1"/>
  <c r="L49" i="2" s="1"/>
  <c r="L61" i="2" s="1"/>
  <c r="AG46" i="2"/>
  <c r="V101" i="4" l="1"/>
  <c r="AH101" i="4" s="1"/>
  <c r="AH94" i="4"/>
  <c r="V55" i="4"/>
  <c r="AH53" i="4"/>
  <c r="U103" i="4"/>
  <c r="I64" i="4"/>
  <c r="U55" i="4"/>
  <c r="AH87" i="1"/>
  <c r="AH86" i="1"/>
  <c r="V51" i="1"/>
  <c r="AH49" i="1"/>
  <c r="AH85" i="1"/>
  <c r="I97" i="1"/>
  <c r="U97" i="1" s="1"/>
  <c r="U95" i="1"/>
  <c r="I51" i="1"/>
  <c r="U49" i="1"/>
  <c r="O52" i="2"/>
  <c r="J52" i="2"/>
  <c r="T52" i="2"/>
  <c r="N52" i="2"/>
  <c r="J60" i="2"/>
  <c r="T60" i="2"/>
  <c r="J26" i="4"/>
  <c r="AA23" i="1"/>
  <c r="AA36" i="2" s="1"/>
  <c r="N23" i="1"/>
  <c r="N36" i="2" s="1"/>
  <c r="O23" i="1"/>
  <c r="O26" i="1" s="1"/>
  <c r="AC23" i="1"/>
  <c r="AC36" i="2" s="1"/>
  <c r="T26" i="1"/>
  <c r="K26" i="4"/>
  <c r="J26" i="1"/>
  <c r="R26" i="4"/>
  <c r="Q26" i="4"/>
  <c r="AF103" i="4"/>
  <c r="AF105" i="4" s="1"/>
  <c r="AF114" i="4" s="1"/>
  <c r="AF24" i="4" s="1"/>
  <c r="AF49" i="2" s="1"/>
  <c r="AF61" i="2" s="1"/>
  <c r="AB103" i="4"/>
  <c r="AB105" i="4" s="1"/>
  <c r="AB114" i="4" s="1"/>
  <c r="AB24" i="4" s="1"/>
  <c r="AB49" i="2" s="1"/>
  <c r="AB61" i="2" s="1"/>
  <c r="W103" i="4"/>
  <c r="W105" i="4" s="1"/>
  <c r="W114" i="4" s="1"/>
  <c r="W24" i="4" s="1"/>
  <c r="F94" i="4"/>
  <c r="F86" i="1"/>
  <c r="G86" i="1" s="1"/>
  <c r="P48" i="2"/>
  <c r="P26" i="1"/>
  <c r="L26" i="4"/>
  <c r="AB95" i="1"/>
  <c r="AB97" i="1" s="1"/>
  <c r="AB99" i="1" s="1"/>
  <c r="AB109" i="1" s="1"/>
  <c r="AB24" i="1" s="1"/>
  <c r="X95" i="1"/>
  <c r="X97" i="1" s="1"/>
  <c r="X99" i="1" s="1"/>
  <c r="X109" i="1" s="1"/>
  <c r="X24" i="1" s="1"/>
  <c r="X48" i="2" s="1"/>
  <c r="O26" i="4"/>
  <c r="AE95" i="1"/>
  <c r="AE97" i="1" s="1"/>
  <c r="AE99" i="1" s="1"/>
  <c r="AE109" i="1" s="1"/>
  <c r="AE24" i="1" s="1"/>
  <c r="AE48" i="2" s="1"/>
  <c r="AA95" i="1"/>
  <c r="AA97" i="1" s="1"/>
  <c r="AA99" i="1" s="1"/>
  <c r="AA109" i="1" s="1"/>
  <c r="AA24" i="1" s="1"/>
  <c r="AA48" i="2" s="1"/>
  <c r="W95" i="1"/>
  <c r="W97" i="1" s="1"/>
  <c r="W99" i="1" s="1"/>
  <c r="W109" i="1" s="1"/>
  <c r="W24" i="1" s="1"/>
  <c r="P26" i="4"/>
  <c r="AE103" i="4"/>
  <c r="AE105" i="4" s="1"/>
  <c r="AE114" i="4" s="1"/>
  <c r="AE24" i="4" s="1"/>
  <c r="AE49" i="2" s="1"/>
  <c r="AE61" i="2" s="1"/>
  <c r="AA103" i="4"/>
  <c r="AA105" i="4" s="1"/>
  <c r="AA114" i="4" s="1"/>
  <c r="AA24" i="4" s="1"/>
  <c r="AA49" i="2" s="1"/>
  <c r="AA61" i="2" s="1"/>
  <c r="X103" i="4"/>
  <c r="X105" i="4" s="1"/>
  <c r="X114" i="4" s="1"/>
  <c r="X24" i="4" s="1"/>
  <c r="X49" i="2" s="1"/>
  <c r="X61" i="2" s="1"/>
  <c r="M26" i="4"/>
  <c r="AF95" i="1"/>
  <c r="AF97" i="1" s="1"/>
  <c r="AF99" i="1" s="1"/>
  <c r="AF109" i="1" s="1"/>
  <c r="AF24" i="1" s="1"/>
  <c r="AF48" i="2" s="1"/>
  <c r="AD95" i="1"/>
  <c r="AD97" i="1" s="1"/>
  <c r="AD99" i="1" s="1"/>
  <c r="AD109" i="1" s="1"/>
  <c r="AD24" i="1" s="1"/>
  <c r="AD48" i="2" s="1"/>
  <c r="Z95" i="1"/>
  <c r="Z97" i="1" s="1"/>
  <c r="Z99" i="1" s="1"/>
  <c r="Z109" i="1" s="1"/>
  <c r="Z24" i="1" s="1"/>
  <c r="Z48" i="2" s="1"/>
  <c r="F38" i="2"/>
  <c r="AD103" i="4"/>
  <c r="AD105" i="4" s="1"/>
  <c r="AD114" i="4" s="1"/>
  <c r="AD24" i="4" s="1"/>
  <c r="AD49" i="2" s="1"/>
  <c r="AD61" i="2" s="1"/>
  <c r="Z103" i="4"/>
  <c r="Z105" i="4" s="1"/>
  <c r="Z114" i="4" s="1"/>
  <c r="Z24" i="4" s="1"/>
  <c r="Z49" i="2" s="1"/>
  <c r="Z61" i="2" s="1"/>
  <c r="F55" i="4"/>
  <c r="G53" i="4"/>
  <c r="T26" i="4"/>
  <c r="S26" i="4"/>
  <c r="E55" i="4"/>
  <c r="F87" i="1"/>
  <c r="G87" i="1" s="1"/>
  <c r="F85" i="1"/>
  <c r="G85" i="1" s="1"/>
  <c r="AG95" i="1"/>
  <c r="AG97" i="1" s="1"/>
  <c r="AG99" i="1" s="1"/>
  <c r="AG109" i="1" s="1"/>
  <c r="AG24" i="1" s="1"/>
  <c r="AC95" i="1"/>
  <c r="AC97" i="1" s="1"/>
  <c r="AC99" i="1" s="1"/>
  <c r="AC109" i="1" s="1"/>
  <c r="AC24" i="1" s="1"/>
  <c r="AC48" i="2" s="1"/>
  <c r="Y95" i="1"/>
  <c r="Y97" i="1" s="1"/>
  <c r="Y99" i="1" s="1"/>
  <c r="Y109" i="1" s="1"/>
  <c r="Y24" i="1" s="1"/>
  <c r="Y48" i="2" s="1"/>
  <c r="V95" i="1"/>
  <c r="I105" i="4"/>
  <c r="E103" i="4"/>
  <c r="AG103" i="4"/>
  <c r="AG105" i="4" s="1"/>
  <c r="AG114" i="4" s="1"/>
  <c r="AG24" i="4" s="1"/>
  <c r="AG49" i="2" s="1"/>
  <c r="AG61" i="2" s="1"/>
  <c r="AC103" i="4"/>
  <c r="AC105" i="4" s="1"/>
  <c r="AC114" i="4" s="1"/>
  <c r="AC24" i="4" s="1"/>
  <c r="AC49" i="2" s="1"/>
  <c r="AC61" i="2" s="1"/>
  <c r="Y103" i="4"/>
  <c r="Y105" i="4" s="1"/>
  <c r="Y114" i="4" s="1"/>
  <c r="Y24" i="4" s="1"/>
  <c r="Y49" i="2" s="1"/>
  <c r="Y61" i="2" s="1"/>
  <c r="V103" i="4"/>
  <c r="N26" i="4"/>
  <c r="G47" i="1"/>
  <c r="V64" i="4" l="1"/>
  <c r="AH55" i="4"/>
  <c r="AH103" i="4"/>
  <c r="I114" i="4"/>
  <c r="U105" i="4"/>
  <c r="I23" i="4"/>
  <c r="U64" i="4"/>
  <c r="AH95" i="1"/>
  <c r="V61" i="1"/>
  <c r="I61" i="1"/>
  <c r="AC52" i="2"/>
  <c r="N60" i="2"/>
  <c r="P60" i="2"/>
  <c r="P52" i="2"/>
  <c r="AA52" i="2"/>
  <c r="G94" i="4"/>
  <c r="F101" i="4"/>
  <c r="AC60" i="2"/>
  <c r="AA60" i="2"/>
  <c r="W26" i="4"/>
  <c r="W49" i="2"/>
  <c r="W61" i="2" s="1"/>
  <c r="E105" i="4"/>
  <c r="E114" i="4" s="1"/>
  <c r="N26" i="1"/>
  <c r="O36" i="2"/>
  <c r="AF26" i="4"/>
  <c r="AB26" i="4"/>
  <c r="AA26" i="1"/>
  <c r="E50" i="2"/>
  <c r="W48" i="2"/>
  <c r="W26" i="1"/>
  <c r="AB48" i="2"/>
  <c r="AB26" i="1"/>
  <c r="AG26" i="4"/>
  <c r="V97" i="1"/>
  <c r="AH97" i="1" s="1"/>
  <c r="F95" i="1"/>
  <c r="F70" i="2"/>
  <c r="G55" i="4"/>
  <c r="F64" i="4"/>
  <c r="AA26" i="4"/>
  <c r="AC26" i="1"/>
  <c r="AC26" i="4"/>
  <c r="E64" i="4"/>
  <c r="E70" i="2"/>
  <c r="AE26" i="4"/>
  <c r="AG48" i="2"/>
  <c r="AG26" i="1"/>
  <c r="AD26" i="4"/>
  <c r="X26" i="4"/>
  <c r="V105" i="4"/>
  <c r="F103" i="4"/>
  <c r="Y26" i="4"/>
  <c r="Z26" i="4"/>
  <c r="E38" i="2"/>
  <c r="G38" i="2" s="1"/>
  <c r="V114" i="4" l="1"/>
  <c r="AH105" i="4"/>
  <c r="V23" i="4"/>
  <c r="AH64" i="4"/>
  <c r="I37" i="2"/>
  <c r="U23" i="4"/>
  <c r="E23" i="4"/>
  <c r="I24" i="4"/>
  <c r="U114" i="4"/>
  <c r="V23" i="1"/>
  <c r="I23" i="1"/>
  <c r="W60" i="2"/>
  <c r="W52" i="2"/>
  <c r="AG60" i="2"/>
  <c r="AG52" i="2"/>
  <c r="AB60" i="2"/>
  <c r="AB52" i="2"/>
  <c r="O60" i="2"/>
  <c r="E62" i="2"/>
  <c r="G64" i="4"/>
  <c r="V99" i="1"/>
  <c r="F97" i="1"/>
  <c r="F99" i="1" s="1"/>
  <c r="F109" i="1" s="1"/>
  <c r="F105" i="4"/>
  <c r="G103" i="4"/>
  <c r="V37" i="2" l="1"/>
  <c r="AH23" i="4"/>
  <c r="F23" i="4"/>
  <c r="G23" i="4" s="1"/>
  <c r="V24" i="4"/>
  <c r="AH114" i="4"/>
  <c r="I49" i="2"/>
  <c r="U24" i="4"/>
  <c r="E24" i="4"/>
  <c r="I26" i="4"/>
  <c r="U37" i="2"/>
  <c r="E37" i="2"/>
  <c r="I61" i="2"/>
  <c r="U61" i="2" s="1"/>
  <c r="V109" i="1"/>
  <c r="AH99" i="1"/>
  <c r="V36" i="2"/>
  <c r="I36" i="2"/>
  <c r="F62" i="2"/>
  <c r="G62" i="2" s="1"/>
  <c r="F114" i="4"/>
  <c r="G114" i="4" s="1"/>
  <c r="G105" i="4"/>
  <c r="F50" i="2"/>
  <c r="G50" i="2" s="1"/>
  <c r="AH37" i="2" l="1"/>
  <c r="F37" i="2"/>
  <c r="G37" i="2" s="1"/>
  <c r="V49" i="2"/>
  <c r="V61" i="2" s="1"/>
  <c r="AH24" i="4"/>
  <c r="V26" i="4"/>
  <c r="F24" i="4"/>
  <c r="G24" i="4" s="1"/>
  <c r="U49" i="2"/>
  <c r="E49" i="2"/>
  <c r="E26" i="4"/>
  <c r="U26" i="4"/>
  <c r="V24" i="1"/>
  <c r="AH109" i="1"/>
  <c r="AH61" i="2" l="1"/>
  <c r="F61" i="2"/>
  <c r="F26" i="4"/>
  <c r="G26" i="4" s="1"/>
  <c r="AH26" i="4"/>
  <c r="F49" i="2"/>
  <c r="G49" i="2" s="1"/>
  <c r="AH49" i="2"/>
  <c r="AH24" i="1"/>
  <c r="V26" i="1"/>
  <c r="V48" i="2"/>
  <c r="F24" i="1"/>
  <c r="E95" i="1"/>
  <c r="G95" i="1" s="1"/>
  <c r="V60" i="2" l="1"/>
  <c r="V52" i="2"/>
  <c r="F48" i="2"/>
  <c r="AH48" i="2"/>
  <c r="I99" i="1"/>
  <c r="E97" i="1"/>
  <c r="I109" i="1" l="1"/>
  <c r="U109" i="1" s="1"/>
  <c r="U99" i="1"/>
  <c r="I24" i="1"/>
  <c r="U24" i="1" s="1"/>
  <c r="E99" i="1"/>
  <c r="G97" i="1"/>
  <c r="I26" i="1" l="1"/>
  <c r="I48" i="2"/>
  <c r="E24" i="1"/>
  <c r="G24" i="1" s="1"/>
  <c r="G99" i="1"/>
  <c r="E109" i="1"/>
  <c r="G109" i="1" s="1"/>
  <c r="Q123" i="3"/>
  <c r="Q141" i="3" s="1"/>
  <c r="Q24" i="3" s="1"/>
  <c r="K123" i="3"/>
  <c r="K141" i="3" s="1"/>
  <c r="K24" i="3" s="1"/>
  <c r="K46" i="2" s="1"/>
  <c r="S123" i="3"/>
  <c r="S141" i="3" s="1"/>
  <c r="S24" i="3" s="1"/>
  <c r="M123" i="3"/>
  <c r="L123" i="3"/>
  <c r="L141" i="3" s="1"/>
  <c r="L24" i="3" s="1"/>
  <c r="R123" i="3"/>
  <c r="R141" i="3" s="1"/>
  <c r="R24" i="3" s="1"/>
  <c r="X123" i="3"/>
  <c r="Y123" i="3"/>
  <c r="Y141" i="3" s="1"/>
  <c r="Y24" i="3" s="1"/>
  <c r="AF123" i="3"/>
  <c r="AF141" i="3" s="1"/>
  <c r="AF24" i="3" s="1"/>
  <c r="AE123" i="3"/>
  <c r="AE141" i="3" s="1"/>
  <c r="AE24" i="3" s="1"/>
  <c r="F121" i="3"/>
  <c r="F123" i="3" s="1"/>
  <c r="Z123" i="3"/>
  <c r="Z141" i="3" s="1"/>
  <c r="Z24" i="3" s="1"/>
  <c r="E121" i="3"/>
  <c r="E123" i="3" s="1"/>
  <c r="E141" i="3" s="1"/>
  <c r="AD123" i="3"/>
  <c r="AD141" i="3" s="1"/>
  <c r="AD24" i="3" s="1"/>
  <c r="X141" i="3" l="1"/>
  <c r="AH123" i="3"/>
  <c r="M141" i="3"/>
  <c r="U123" i="3"/>
  <c r="I52" i="2"/>
  <c r="U48" i="2"/>
  <c r="K52" i="2"/>
  <c r="E61" i="2"/>
  <c r="G61" i="2" s="1"/>
  <c r="I60" i="2"/>
  <c r="E48" i="2"/>
  <c r="G48" i="2" s="1"/>
  <c r="AF46" i="2"/>
  <c r="Q46" i="2"/>
  <c r="Z46" i="2"/>
  <c r="Y46" i="2"/>
  <c r="L46" i="2"/>
  <c r="S46" i="2"/>
  <c r="AD46" i="2"/>
  <c r="AE46" i="2"/>
  <c r="R46" i="2"/>
  <c r="G121" i="3"/>
  <c r="F141" i="3"/>
  <c r="G141" i="3" s="1"/>
  <c r="G123" i="3"/>
  <c r="M51" i="1"/>
  <c r="M61" i="1" s="1"/>
  <c r="L51" i="1"/>
  <c r="L61" i="1" s="1"/>
  <c r="Y51" i="1"/>
  <c r="Y61" i="1" s="1"/>
  <c r="K51" i="1"/>
  <c r="Z51" i="1"/>
  <c r="Z61" i="1" s="1"/>
  <c r="X51" i="1"/>
  <c r="AD51" i="1"/>
  <c r="AD61" i="1" s="1"/>
  <c r="AE51" i="1"/>
  <c r="AE61" i="1" s="1"/>
  <c r="Q51" i="1"/>
  <c r="Q61" i="1" s="1"/>
  <c r="R51" i="1"/>
  <c r="R61" i="1" s="1"/>
  <c r="S51" i="1"/>
  <c r="S61" i="1" s="1"/>
  <c r="E49" i="1"/>
  <c r="E51" i="1" s="1"/>
  <c r="F49" i="1"/>
  <c r="F51" i="1" s="1"/>
  <c r="F69" i="2" s="1"/>
  <c r="AF51" i="1"/>
  <c r="AF61" i="1" s="1"/>
  <c r="X61" i="1" l="1"/>
  <c r="AH61" i="1" s="1"/>
  <c r="AH51" i="1"/>
  <c r="K61" i="1"/>
  <c r="U61" i="1" s="1"/>
  <c r="U51" i="1"/>
  <c r="M24" i="3"/>
  <c r="U141" i="3"/>
  <c r="X24" i="3"/>
  <c r="AH141" i="3"/>
  <c r="AD52" i="2"/>
  <c r="Y52" i="2"/>
  <c r="Q52" i="2"/>
  <c r="AE52" i="2"/>
  <c r="R52" i="2"/>
  <c r="L52" i="2"/>
  <c r="S52" i="2"/>
  <c r="Z52" i="2"/>
  <c r="AF52" i="2"/>
  <c r="R23" i="1"/>
  <c r="R26" i="1" s="1"/>
  <c r="Q23" i="1"/>
  <c r="Q26" i="1" s="1"/>
  <c r="Z23" i="1"/>
  <c r="Z36" i="2" s="1"/>
  <c r="M23" i="1"/>
  <c r="M36" i="2" s="1"/>
  <c r="L23" i="1"/>
  <c r="L26" i="1" s="1"/>
  <c r="AE23" i="1"/>
  <c r="AE26" i="1" s="1"/>
  <c r="K23" i="1"/>
  <c r="AF23" i="1"/>
  <c r="AF26" i="1" s="1"/>
  <c r="X23" i="1"/>
  <c r="S23" i="1"/>
  <c r="S26" i="1" s="1"/>
  <c r="AD23" i="1"/>
  <c r="AD26" i="1" s="1"/>
  <c r="Y23" i="1"/>
  <c r="Y26" i="1" s="1"/>
  <c r="E61" i="1"/>
  <c r="E69" i="2"/>
  <c r="Z26" i="1"/>
  <c r="F61" i="1"/>
  <c r="G51" i="1"/>
  <c r="G49" i="1"/>
  <c r="X36" i="2" l="1"/>
  <c r="X60" i="2" s="1"/>
  <c r="AH23" i="1"/>
  <c r="K36" i="2"/>
  <c r="K60" i="2" s="1"/>
  <c r="U23" i="1"/>
  <c r="X46" i="2"/>
  <c r="AH24" i="3"/>
  <c r="F24" i="3"/>
  <c r="U24" i="3"/>
  <c r="M46" i="2"/>
  <c r="E24" i="3"/>
  <c r="K26" i="1"/>
  <c r="R36" i="2"/>
  <c r="R60" i="2" s="1"/>
  <c r="M60" i="2"/>
  <c r="Z60" i="2"/>
  <c r="Y36" i="2"/>
  <c r="L36" i="2"/>
  <c r="X26" i="1"/>
  <c r="AD36" i="2"/>
  <c r="F23" i="1"/>
  <c r="E23" i="1"/>
  <c r="S36" i="2"/>
  <c r="Q36" i="2"/>
  <c r="M26" i="1"/>
  <c r="AF36" i="2"/>
  <c r="AE36" i="2"/>
  <c r="G61" i="1"/>
  <c r="U36" i="2" l="1"/>
  <c r="AH36" i="2"/>
  <c r="F26" i="1"/>
  <c r="AH26" i="1"/>
  <c r="U26" i="1"/>
  <c r="G24" i="3"/>
  <c r="X52" i="2"/>
  <c r="AH52" i="2" s="1"/>
  <c r="F46" i="2"/>
  <c r="AH46" i="2"/>
  <c r="M52" i="2"/>
  <c r="U52" i="2" s="1"/>
  <c r="E46" i="2"/>
  <c r="E52" i="2" s="1"/>
  <c r="U46" i="2"/>
  <c r="E26" i="1"/>
  <c r="L60" i="2"/>
  <c r="AD60" i="2"/>
  <c r="Y60" i="2"/>
  <c r="G23" i="1"/>
  <c r="G15" i="2"/>
  <c r="AE60" i="2"/>
  <c r="E36" i="2"/>
  <c r="Q60" i="2"/>
  <c r="AF60" i="2"/>
  <c r="S60" i="2"/>
  <c r="F36" i="2"/>
  <c r="G26" i="1" l="1"/>
  <c r="U60" i="2"/>
  <c r="AH60" i="2"/>
  <c r="F52" i="2"/>
  <c r="G52" i="2" s="1"/>
  <c r="G46" i="2"/>
  <c r="G36" i="2"/>
  <c r="E60" i="2"/>
  <c r="F60" i="2"/>
  <c r="G60" i="2" l="1"/>
  <c r="F48" i="3"/>
  <c r="N56" i="3"/>
  <c r="N58" i="3" s="1"/>
  <c r="N60" i="3" s="1"/>
  <c r="N78" i="3" s="1"/>
  <c r="N23" i="3" s="1"/>
  <c r="AB56" i="3"/>
  <c r="AB58" i="3" s="1"/>
  <c r="AB60" i="3" s="1"/>
  <c r="AB78" i="3" s="1"/>
  <c r="AB23" i="3" s="1"/>
  <c r="L56" i="3"/>
  <c r="L58" i="3" s="1"/>
  <c r="L60" i="3" s="1"/>
  <c r="L78" i="3" s="1"/>
  <c r="L23" i="3" s="1"/>
  <c r="AA56" i="3"/>
  <c r="AA58" i="3" s="1"/>
  <c r="AA60" i="3" s="1"/>
  <c r="AA78" i="3" s="1"/>
  <c r="AA23" i="3" s="1"/>
  <c r="AG56" i="3"/>
  <c r="AG58" i="3"/>
  <c r="AG60" i="3" s="1"/>
  <c r="AG78" i="3" s="1"/>
  <c r="AG23" i="3" s="1"/>
  <c r="M56" i="3"/>
  <c r="M58" i="3" s="1"/>
  <c r="M60" i="3" s="1"/>
  <c r="M78" i="3" s="1"/>
  <c r="M23" i="3" s="1"/>
  <c r="R56" i="3"/>
  <c r="R58" i="3" s="1"/>
  <c r="R60" i="3" s="1"/>
  <c r="R78" i="3" s="1"/>
  <c r="R23" i="3" s="1"/>
  <c r="X58" i="3"/>
  <c r="X60" i="3" s="1"/>
  <c r="X78" i="3" s="1"/>
  <c r="X23" i="3" s="1"/>
  <c r="X56" i="3"/>
  <c r="K56" i="3"/>
  <c r="K58" i="3" s="1"/>
  <c r="K60" i="3" s="1"/>
  <c r="K78" i="3" s="1"/>
  <c r="K23" i="3" s="1"/>
  <c r="AE56" i="3"/>
  <c r="AE58" i="3" s="1"/>
  <c r="AE60" i="3" s="1"/>
  <c r="AE78" i="3" s="1"/>
  <c r="AE23" i="3" s="1"/>
  <c r="J56" i="3"/>
  <c r="J58" i="3" s="1"/>
  <c r="J60" i="3" s="1"/>
  <c r="J78" i="3" s="1"/>
  <c r="J23" i="3" s="1"/>
  <c r="T56" i="3"/>
  <c r="T58" i="3" s="1"/>
  <c r="T60" i="3" s="1"/>
  <c r="T78" i="3" s="1"/>
  <c r="T23" i="3" s="1"/>
  <c r="P56" i="3"/>
  <c r="P58" i="3"/>
  <c r="P60" i="3" s="1"/>
  <c r="P78" i="3" s="1"/>
  <c r="P23" i="3" s="1"/>
  <c r="AC56" i="3"/>
  <c r="AC58" i="3" s="1"/>
  <c r="AC60" i="3" s="1"/>
  <c r="AC78" i="3" s="1"/>
  <c r="AC23" i="3" s="1"/>
  <c r="W56" i="3"/>
  <c r="W58" i="3" s="1"/>
  <c r="W60" i="3" s="1"/>
  <c r="W78" i="3" s="1"/>
  <c r="W23" i="3" s="1"/>
  <c r="O56" i="3"/>
  <c r="O58" i="3" s="1"/>
  <c r="O60" i="3" s="1"/>
  <c r="O78" i="3" s="1"/>
  <c r="O23" i="3" s="1"/>
  <c r="V56" i="3"/>
  <c r="Z56" i="3"/>
  <c r="Z58" i="3" s="1"/>
  <c r="Z60" i="3" s="1"/>
  <c r="Z78" i="3" s="1"/>
  <c r="Z23" i="3" s="1"/>
  <c r="AF56" i="3"/>
  <c r="AF58" i="3" s="1"/>
  <c r="AF60" i="3" s="1"/>
  <c r="AF78" i="3" s="1"/>
  <c r="AF23" i="3" s="1"/>
  <c r="Q56" i="3"/>
  <c r="Q58" i="3" s="1"/>
  <c r="Q60" i="3" s="1"/>
  <c r="Q78" i="3" s="1"/>
  <c r="Q23" i="3" s="1"/>
  <c r="S56" i="3"/>
  <c r="S58" i="3" s="1"/>
  <c r="S60" i="3" s="1"/>
  <c r="S78" i="3" s="1"/>
  <c r="S23" i="3" s="1"/>
  <c r="AD56" i="3"/>
  <c r="AD58" i="3" s="1"/>
  <c r="AD60" i="3" s="1"/>
  <c r="AD78" i="3" s="1"/>
  <c r="AD23" i="3" s="1"/>
  <c r="Y56" i="3"/>
  <c r="Y58" i="3" s="1"/>
  <c r="Y60" i="3" s="1"/>
  <c r="Y78" i="3" s="1"/>
  <c r="Y23" i="3" s="1"/>
  <c r="V58" i="3" l="1"/>
  <c r="AH58" i="3" s="1"/>
  <c r="AH56" i="3"/>
  <c r="Y34" i="2"/>
  <c r="Y40" i="2" s="1"/>
  <c r="Y26" i="3"/>
  <c r="AD34" i="2"/>
  <c r="AD26" i="3"/>
  <c r="Q34" i="2"/>
  <c r="Q26" i="3"/>
  <c r="O34" i="2"/>
  <c r="O26" i="3"/>
  <c r="AC26" i="3"/>
  <c r="AC34" i="2"/>
  <c r="T26" i="3"/>
  <c r="T34" i="2"/>
  <c r="M34" i="2"/>
  <c r="M26" i="3"/>
  <c r="AD40" i="2"/>
  <c r="AD58" i="2"/>
  <c r="AD64" i="2" s="1"/>
  <c r="S34" i="2"/>
  <c r="S26" i="3"/>
  <c r="Z34" i="2"/>
  <c r="Z26" i="3"/>
  <c r="F56" i="3"/>
  <c r="X34" i="2"/>
  <c r="X26" i="3"/>
  <c r="AA26" i="3"/>
  <c r="AA34" i="2"/>
  <c r="N26" i="3"/>
  <c r="N34" i="2"/>
  <c r="W34" i="2"/>
  <c r="W26" i="3"/>
  <c r="P26" i="3"/>
  <c r="P34" i="2"/>
  <c r="J34" i="2"/>
  <c r="J26" i="3"/>
  <c r="K34" i="2"/>
  <c r="K26" i="3"/>
  <c r="R34" i="2"/>
  <c r="R26" i="3"/>
  <c r="AG34" i="2"/>
  <c r="AG26" i="3"/>
  <c r="L26" i="3"/>
  <c r="L34" i="2"/>
  <c r="AE34" i="2"/>
  <c r="AE26" i="3"/>
  <c r="AB34" i="2"/>
  <c r="AB26" i="3"/>
  <c r="AF26" i="3"/>
  <c r="AF34" i="2"/>
  <c r="V60" i="3"/>
  <c r="F58" i="3"/>
  <c r="Y58" i="2" l="1"/>
  <c r="Y64" i="2" s="1"/>
  <c r="V78" i="3"/>
  <c r="V23" i="3" s="1"/>
  <c r="AH23" i="3" s="1"/>
  <c r="AH60" i="3"/>
  <c r="AH78" i="3"/>
  <c r="L40" i="2"/>
  <c r="L58" i="2"/>
  <c r="L64" i="2" s="1"/>
  <c r="T58" i="2"/>
  <c r="T64" i="2" s="1"/>
  <c r="T40" i="2"/>
  <c r="AB58" i="2"/>
  <c r="AB64" i="2" s="1"/>
  <c r="AB40" i="2"/>
  <c r="R58" i="2"/>
  <c r="R64" i="2" s="1"/>
  <c r="R40" i="2"/>
  <c r="J58" i="2"/>
  <c r="J64" i="2" s="1"/>
  <c r="J40" i="2"/>
  <c r="W58" i="2"/>
  <c r="W64" i="2" s="1"/>
  <c r="W40" i="2"/>
  <c r="X58" i="2"/>
  <c r="X64" i="2" s="1"/>
  <c r="X40" i="2"/>
  <c r="Z58" i="2"/>
  <c r="Z64" i="2" s="1"/>
  <c r="Z40" i="2"/>
  <c r="O40" i="2"/>
  <c r="O58" i="2"/>
  <c r="O64" i="2" s="1"/>
  <c r="F60" i="3"/>
  <c r="AF40" i="2"/>
  <c r="AF58" i="2"/>
  <c r="AF64" i="2" s="1"/>
  <c r="P40" i="2"/>
  <c r="P58" i="2"/>
  <c r="P64" i="2" s="1"/>
  <c r="AA40" i="2"/>
  <c r="AA58" i="2"/>
  <c r="AA64" i="2" s="1"/>
  <c r="AC58" i="2"/>
  <c r="AC64" i="2" s="1"/>
  <c r="AC40" i="2"/>
  <c r="N58" i="2"/>
  <c r="N64" i="2" s="1"/>
  <c r="N40" i="2"/>
  <c r="AE58" i="2"/>
  <c r="AE64" i="2" s="1"/>
  <c r="AE40" i="2"/>
  <c r="AG40" i="2"/>
  <c r="AG58" i="2"/>
  <c r="AG64" i="2" s="1"/>
  <c r="K40" i="2"/>
  <c r="K58" i="2"/>
  <c r="K64" i="2" s="1"/>
  <c r="S40" i="2"/>
  <c r="S58" i="2"/>
  <c r="S64" i="2" s="1"/>
  <c r="M40" i="2"/>
  <c r="M58" i="2"/>
  <c r="M64" i="2" s="1"/>
  <c r="Q58" i="2"/>
  <c r="Q64" i="2" s="1"/>
  <c r="Q40" i="2"/>
  <c r="V26" i="3" l="1"/>
  <c r="V34" i="2"/>
  <c r="AH34" i="2" s="1"/>
  <c r="F23" i="3"/>
  <c r="F26" i="3"/>
  <c r="AH26" i="3"/>
  <c r="F34" i="2"/>
  <c r="V58" i="2"/>
  <c r="AH58" i="2" s="1"/>
  <c r="V40" i="2"/>
  <c r="AH40" i="2" s="1"/>
  <c r="F68" i="2"/>
  <c r="F72" i="2" s="1"/>
  <c r="F78" i="3"/>
  <c r="F40" i="2" l="1"/>
  <c r="F58" i="2"/>
  <c r="V64" i="2"/>
  <c r="AH64" i="2" s="1"/>
  <c r="F64" i="2" l="1"/>
  <c r="E48" i="3"/>
  <c r="G48" i="3" s="1"/>
  <c r="I56" i="3"/>
  <c r="E56" i="3" l="1"/>
  <c r="G56" i="3" s="1"/>
  <c r="U56" i="3"/>
  <c r="I58" i="3"/>
  <c r="U58" i="3" s="1"/>
  <c r="I60" i="3" l="1"/>
  <c r="E58" i="3"/>
  <c r="I78" i="3" l="1"/>
  <c r="I23" i="3" s="1"/>
  <c r="U60" i="3"/>
  <c r="E60" i="3"/>
  <c r="G58" i="3"/>
  <c r="U78" i="3" l="1"/>
  <c r="U23" i="3"/>
  <c r="I34" i="2"/>
  <c r="U34" i="2" s="1"/>
  <c r="I26" i="3"/>
  <c r="E26" i="3" s="1"/>
  <c r="G26" i="3" s="1"/>
  <c r="E23" i="3"/>
  <c r="G23" i="3" s="1"/>
  <c r="E68" i="2"/>
  <c r="E72" i="2" s="1"/>
  <c r="G60" i="3"/>
  <c r="E78" i="3"/>
  <c r="G78" i="3" s="1"/>
  <c r="E34" i="2" l="1"/>
  <c r="I40" i="2"/>
  <c r="U40" i="2" s="1"/>
  <c r="I58" i="2"/>
  <c r="U58" i="2" s="1"/>
  <c r="U26" i="3"/>
  <c r="E40" i="2"/>
  <c r="G40" i="2" s="1"/>
  <c r="G34" i="2"/>
  <c r="I64" i="2"/>
  <c r="U64" i="2" s="1"/>
  <c r="E58" i="2"/>
  <c r="G58" i="2" l="1"/>
  <c r="E64" i="2"/>
  <c r="G64" i="2" s="1"/>
</calcChain>
</file>

<file path=xl/sharedStrings.xml><?xml version="1.0" encoding="utf-8"?>
<sst xmlns="http://schemas.openxmlformats.org/spreadsheetml/2006/main" count="587" uniqueCount="135">
  <si>
    <t>Per Revenue Dollar</t>
  </si>
  <si>
    <t>Per Unit</t>
  </si>
  <si>
    <t>Fixed Dollar Per Month</t>
  </si>
  <si>
    <t>MRR</t>
  </si>
  <si>
    <t>Travel and Entertainment</t>
  </si>
  <si>
    <t>FY19</t>
  </si>
  <si>
    <t>FY20</t>
  </si>
  <si>
    <t>% Variance</t>
  </si>
  <si>
    <t>Personnel Costs</t>
  </si>
  <si>
    <t>Headcount</t>
  </si>
  <si>
    <t>VP Marketing</t>
  </si>
  <si>
    <t>Designer</t>
  </si>
  <si>
    <t>Customer Success</t>
  </si>
  <si>
    <t>Customer Support Manager</t>
  </si>
  <si>
    <t>Total Headcount</t>
  </si>
  <si>
    <t>Role</t>
  </si>
  <si>
    <t>Salary</t>
  </si>
  <si>
    <t>Total Salary &amp; Wages</t>
  </si>
  <si>
    <t>Total Personnel Expenses</t>
  </si>
  <si>
    <t>Discretionary spend</t>
  </si>
  <si>
    <t xml:space="preserve">Advertising &amp; Promotion </t>
  </si>
  <si>
    <t>Public Relations</t>
  </si>
  <si>
    <t>Total Discretionary spend</t>
  </si>
  <si>
    <t>Product Manager</t>
  </si>
  <si>
    <t>Product Designer / Design Manager</t>
  </si>
  <si>
    <t>Product Support Specialist</t>
  </si>
  <si>
    <t>Security Engineer</t>
  </si>
  <si>
    <t>Sr. Software Engineer</t>
  </si>
  <si>
    <t>Software Engineer</t>
  </si>
  <si>
    <t>IT Manager</t>
  </si>
  <si>
    <t>VP of Product</t>
  </si>
  <si>
    <t>COGS - Server Costs</t>
  </si>
  <si>
    <t>Executive</t>
  </si>
  <si>
    <t>CEO</t>
  </si>
  <si>
    <t>People Operations Specialist</t>
  </si>
  <si>
    <t>Recruiter</t>
  </si>
  <si>
    <t>Office Manager</t>
  </si>
  <si>
    <t>Top-down Budget</t>
  </si>
  <si>
    <t>Bottom-up Build</t>
  </si>
  <si>
    <t>Save / (Spend)</t>
  </si>
  <si>
    <t>Budget comparison</t>
  </si>
  <si>
    <t xml:space="preserve">      Other Professional Fees</t>
  </si>
  <si>
    <t xml:space="preserve">      Legal Fees</t>
  </si>
  <si>
    <t xml:space="preserve">      Accounting Fees</t>
  </si>
  <si>
    <t xml:space="preserve">      Recruiting Fees</t>
  </si>
  <si>
    <t xml:space="preserve">   Rent or Lease</t>
  </si>
  <si>
    <t xml:space="preserve">   Office Expenses</t>
  </si>
  <si>
    <t>Web Services</t>
  </si>
  <si>
    <t xml:space="preserve">   Dues &amp; Subscriptions</t>
  </si>
  <si>
    <t xml:space="preserve">   G&amp;A Expenses</t>
  </si>
  <si>
    <t>Total Executive Spend</t>
  </si>
  <si>
    <t>Travel and Entertainment Allocation</t>
  </si>
  <si>
    <t>CTO</t>
  </si>
  <si>
    <t>Accountant</t>
  </si>
  <si>
    <t>Finance Manager / Controller</t>
  </si>
  <si>
    <t>Save / Spend</t>
  </si>
  <si>
    <t>Total</t>
  </si>
  <si>
    <t>Additional Position - Eng 1</t>
  </si>
  <si>
    <t>Product Manager1</t>
  </si>
  <si>
    <t>Summary</t>
  </si>
  <si>
    <t>Do not modify this section</t>
  </si>
  <si>
    <t>Modify this section</t>
  </si>
  <si>
    <t>Server Cost per Client</t>
  </si>
  <si>
    <t>Ad &amp; Promotion Spend / New Client (CAC)</t>
  </si>
  <si>
    <t>Engineering</t>
  </si>
  <si>
    <t>Product</t>
  </si>
  <si>
    <t>Estimated Total Customers</t>
  </si>
  <si>
    <t>New Customers</t>
  </si>
  <si>
    <t>Support</t>
  </si>
  <si>
    <t>Total Support Spend</t>
  </si>
  <si>
    <t>Total Product Spend</t>
  </si>
  <si>
    <t>Total Engineering Spend</t>
  </si>
  <si>
    <t>Additional Role</t>
  </si>
  <si>
    <t>Sales &amp; Marketing</t>
  </si>
  <si>
    <t>Total Sales &amp; Marketing Spend</t>
  </si>
  <si>
    <t>Loaded S&amp;M Spend / New Client (CAC)</t>
  </si>
  <si>
    <t>Business KPIs</t>
  </si>
  <si>
    <t>Estimated Total Downloads</t>
  </si>
  <si>
    <t>Average Downloads per Client</t>
  </si>
  <si>
    <t>Operations</t>
  </si>
  <si>
    <t>Total Operations Spend</t>
  </si>
  <si>
    <t>We tried to make this as user-friendly and adaptable as possible so it can be tailored to all sorts of businesses.</t>
  </si>
  <si>
    <t>Permanent</t>
  </si>
  <si>
    <t>Contractor</t>
  </si>
  <si>
    <t>https://kruzeconsulting.com/</t>
  </si>
  <si>
    <t>Welcome to the free Kruze Consulting Department Budget Tool!</t>
  </si>
  <si>
    <t>Structure of this template</t>
  </si>
  <si>
    <t>When to use this template</t>
  </si>
  <si>
    <t>Employee Benefits + Taxes</t>
  </si>
  <si>
    <t>Top-down budget</t>
  </si>
  <si>
    <t>For demonstration purposes, we have used 6 common SaaS departments but this template should be amended to match the structure of your business.</t>
  </si>
  <si>
    <t>These are the key financial metrics that your organization measures success against. These are replicated across all department budgets to promote visibility, understanding and appreciation of financial impacts of different decisions on these metrics.</t>
  </si>
  <si>
    <t xml:space="preserve">This represents each department's portion of the organization's full financial forecast. </t>
  </si>
  <si>
    <t>Employee salary and headcount projections</t>
  </si>
  <si>
    <t>Employee benefits and taxes are applied as a standard % to all roles within each department and should reflect your organization's budget per employee for these items. To avoid unnecessary complexity and confusion, it is suggested that this % remain consistent across your organization.</t>
  </si>
  <si>
    <t>How to use this template</t>
  </si>
  <si>
    <t xml:space="preserve">Send each department file to your department leaders to complete. </t>
  </si>
  <si>
    <t xml:space="preserve">Each tab is broken into 3 sections - </t>
  </si>
  <si>
    <t>Roles included here are typical roles for each department but these can be adjusted and should reflect the way your organization is structured.</t>
  </si>
  <si>
    <t>The "Control" tab is the driver's seat of this template. Use the Control tab to reconcile the totals to the full, top-down budget and to allocate the Travel &amp; Entertainment top-down budget to the applicable departments.</t>
  </si>
  <si>
    <t>Discretionary spend items that are typically managed by a particular department have been wholly assigned to that relevant department. For example, we assume that the organization's Advertising &amp; Promotion spend is solely managed by the Sales department, while Software and Services spend is solely managed by the Engineering department and so on and so forth.</t>
  </si>
  <si>
    <t>Engineering Director</t>
  </si>
  <si>
    <t>VP Software</t>
  </si>
  <si>
    <t>Enigineering Manager</t>
  </si>
  <si>
    <t>Additional Position - Eng 2</t>
  </si>
  <si>
    <t>Also included in this section of each department tab is a Spend/Save summary of the department's Top-down v. Bottom-up build.</t>
  </si>
  <si>
    <t>Key items to be linked are:</t>
  </si>
  <si>
    <t>Monthly salary expenses are calculated according to the full year salary and headcount projections linked from your full, top-down budget.</t>
  </si>
  <si>
    <t>Travel and Entertainment spend is linked into the "Control" tab and allocated to departments on rows 22 - 28.</t>
  </si>
  <si>
    <t>When you first download this file, the Bottom-up cells are linked to the Top-down budget numbers. This is to help automatically set up the file for your team to manipulate their budget. Your team leaders should manually overwrite the formulas in the input sections of the Bottom-up as they build out their budgets.</t>
  </si>
  <si>
    <t>Event Coordinator</t>
  </si>
  <si>
    <t>Business Operations VP</t>
  </si>
  <si>
    <t>Additional Position - Marketing</t>
  </si>
  <si>
    <t>Account Executive</t>
  </si>
  <si>
    <t>Sales Planner</t>
  </si>
  <si>
    <t>Additional Position - Sales</t>
  </si>
  <si>
    <t>Engineering Contractors</t>
  </si>
  <si>
    <t>Customer Support - Enterprise</t>
  </si>
  <si>
    <t>Customer Support - Mid</t>
  </si>
  <si>
    <t>Additional Position - Product</t>
  </si>
  <si>
    <t>Chief Security Officer</t>
  </si>
  <si>
    <t>Chief of Staff</t>
  </si>
  <si>
    <t>As your operations scale, it makes good business sense to assign budgets to your department senior leaders to manage. Not only does this make for a more robust, accurate financial forecast but it also promotes accountability, collaboration and a greater understanding of the financial implications of the decisions that your senior leaders make to grow your organization.</t>
  </si>
  <si>
    <t>Please feel free to reach out to us if you have any questions or if you'd like our advice on an idea you have.</t>
  </si>
  <si>
    <t>This template is designed to be used once a full, top-down financial forecast has been drafted. We recommend you create a top-down forecast first. After you and your team have decided on the goals you need to hit (and how much you can burn), you are ready to begin departmental budgeting. Use the top-down forecast as a benchmark and guideline for your senior leaders to craft their plans and budget. This method of top-down vs. bottom-up budgeting promotes organizational buy-in by bringing your leaders on-board with the forecasting process while still maintaining sight of key performance targets.</t>
  </si>
  <si>
    <t>Each department has its own tab which links into the Control tab to enable a full organizational view of the budget. You may wish to only share the individual budgets for each department with the specific department leader, since salaries are a key input you may not want to share broadly.</t>
  </si>
  <si>
    <t>For simplicity, we have assumed that this is the only discretionary spend item that is useful to allocate to department. In this template, remaining discretionery spend such as rent, utilites etc. is projected by the Operations departmentat on behalf of the whole organization.</t>
  </si>
  <si>
    <t>Using the organization's existing top-down budget as a foundation, the Bottom-up build section of each department's worksheet is a tool that your department leaders can use to see the financial impacts of decisions they would like to test. Here, your leaders have the ability to manipulate salary levels, hiring dates, number of FTE required and applicable discretionary spend to view the financial cost/benefit to the department.</t>
  </si>
  <si>
    <t>Do not modify this section.</t>
  </si>
  <si>
    <t>Copy each department's worksheet to a unique file using the "Move or Copy…" tab function. Save each unique file, matching the file name to the relevant department. Once created, ensure the links are broken so as to avoid link corruption.</t>
  </si>
  <si>
    <t>Once returned by your department leaders, these can be relinked into the initial, aggregate template. From here, the total variance between the Top-down and Bottom-up builds from your departments can be addressed.</t>
  </si>
  <si>
    <t xml:space="preserve">Across all department tabs, link relevant cells to your organization's full, top-down budget. These cells the cells in blue font. This will enable a departmental view of your firm's budget. </t>
  </si>
  <si>
    <t>INSTRUCTIONS</t>
  </si>
  <si>
    <r>
      <t xml:space="preserve">All cells with </t>
    </r>
    <r>
      <rPr>
        <sz val="11"/>
        <color theme="8" tint="-0.249977111117893"/>
        <rFont val="Lato Regular"/>
      </rPr>
      <t>blue font</t>
    </r>
    <r>
      <rPr>
        <sz val="11"/>
        <color theme="1"/>
        <rFont val="Lato Regular"/>
      </rPr>
      <t xml:space="preserve"> should be </t>
    </r>
    <r>
      <rPr>
        <sz val="11"/>
        <color theme="8" tint="-0.249977111117893"/>
        <rFont val="Lato Regular"/>
      </rPr>
      <t>linked into your full, top-down budget</t>
    </r>
  </si>
  <si>
    <t>DEPARTMENT BUDGET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</si>
</sst>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409]mmm\-yy;@"/>
    <numFmt numFmtId="165" formatCode="_(&quot;$&quot;* #,##0_);_(&quot;$&quot;* \(#,##0\);_(&quot;$&quot;* &quot;-&quot;??_);_(@_)"/>
    <numFmt numFmtId="166" formatCode="_(* #,##0_);_(* \(#,##0\);_(* &quot;-&quot;??_);_(@_)"/>
    <numFmt numFmtId="167" formatCode="_(&quot;$&quot;* #,##0_);_(&quot;$&quot;* \(#,##0\);_(&quot;$&quot;* &quot;-&quot;?_);_(@_)"/>
  </numFmts>
  <fonts count="31">
    <font>
      <sz val="11"/>
      <color theme="1"/>
      <name val="Calibri"/>
      <family val="2"/>
      <scheme val="minor"/>
    </font>
    <font>
      <sz val="11"/>
      <color theme="1"/>
      <name val="Calibri"/>
      <family val="2"/>
      <scheme val="minor"/>
    </font>
    <font>
      <sz val="10"/>
      <color rgb="FF000000"/>
      <name val="Arial"/>
      <family val="2"/>
    </font>
    <font>
      <u/>
      <sz val="11"/>
      <color theme="10"/>
      <name val="Calibri"/>
      <family val="2"/>
      <scheme val="minor"/>
    </font>
    <font>
      <sz val="12"/>
      <color theme="1"/>
      <name val="Calibri"/>
      <family val="2"/>
      <scheme val="minor"/>
    </font>
    <font>
      <sz val="10"/>
      <color theme="0"/>
      <name val="Lato Regular"/>
    </font>
    <font>
      <b/>
      <sz val="27.95"/>
      <color rgb="FF4791CE"/>
      <name val="Lato Regular"/>
    </font>
    <font>
      <b/>
      <sz val="27.95"/>
      <color theme="0"/>
      <name val="Lato Regular"/>
    </font>
    <font>
      <sz val="11"/>
      <color theme="1"/>
      <name val="Lato Regular"/>
    </font>
    <font>
      <sz val="11"/>
      <color rgb="FF000000"/>
      <name val="Lato Regular"/>
    </font>
    <font>
      <u/>
      <sz val="11"/>
      <color theme="10"/>
      <name val="Lato Regular"/>
    </font>
    <font>
      <b/>
      <sz val="14"/>
      <color rgb="FF4791CE"/>
      <name val="Lato Regular"/>
    </font>
    <font>
      <b/>
      <sz val="12"/>
      <color theme="1"/>
      <name val="Lato Regular"/>
    </font>
    <font>
      <sz val="11"/>
      <color theme="8" tint="-0.249977111117893"/>
      <name val="Lato Regular"/>
    </font>
    <font>
      <b/>
      <sz val="11"/>
      <color theme="1"/>
      <name val="Lato Regular"/>
    </font>
    <font>
      <sz val="10"/>
      <color rgb="FF000000"/>
      <name val="Lato Regular"/>
    </font>
    <font>
      <sz val="10"/>
      <color rgb="FF4791CE"/>
      <name val="Lato Regular"/>
    </font>
    <font>
      <b/>
      <sz val="24"/>
      <color theme="0"/>
      <name val="Lato Regular"/>
    </font>
    <font>
      <b/>
      <sz val="20"/>
      <color theme="1"/>
      <name val="Lato Regular"/>
    </font>
    <font>
      <b/>
      <sz val="14"/>
      <color theme="1"/>
      <name val="Lato Regular"/>
    </font>
    <font>
      <b/>
      <sz val="11"/>
      <color theme="0"/>
      <name val="Lato Regular"/>
    </font>
    <font>
      <i/>
      <sz val="11"/>
      <color theme="1"/>
      <name val="Lato Regular"/>
    </font>
    <font>
      <b/>
      <sz val="11"/>
      <name val="Lato Regular"/>
    </font>
    <font>
      <i/>
      <sz val="11"/>
      <color rgb="FFC00000"/>
      <name val="Lato Regular"/>
    </font>
    <font>
      <b/>
      <sz val="16"/>
      <color theme="1"/>
      <name val="Lato Regular"/>
    </font>
    <font>
      <sz val="11"/>
      <color theme="0"/>
      <name val="Lato Regular"/>
    </font>
    <font>
      <b/>
      <i/>
      <sz val="11"/>
      <color theme="1"/>
      <name val="Lato Regular"/>
    </font>
    <font>
      <i/>
      <sz val="11"/>
      <color rgb="FF0070C0"/>
      <name val="Lato Regular"/>
    </font>
    <font>
      <sz val="11"/>
      <color rgb="FF0070C0"/>
      <name val="Lato Regular"/>
    </font>
    <font>
      <b/>
      <sz val="10"/>
      <color rgb="FF000000"/>
      <name val="Lato Regular"/>
    </font>
    <font>
      <b/>
      <sz val="11"/>
      <color rgb="FF0070C0"/>
      <name val="Lato Regular"/>
    </font>
  </fonts>
  <fills count="10">
    <fill>
      <patternFill patternType="none"/>
    </fill>
    <fill>
      <patternFill patternType="gray125"/>
    </fill>
    <fill>
      <patternFill patternType="solid">
        <fgColor rgb="FF4791CE"/>
        <bgColor indexed="64"/>
      </patternFill>
    </fill>
    <fill>
      <patternFill patternType="solid">
        <fgColor theme="0"/>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5"/>
        <bgColor indexed="64"/>
      </patternFill>
    </fill>
  </fills>
  <borders count="17">
    <border>
      <left/>
      <right/>
      <top/>
      <bottom/>
      <diagonal/>
    </border>
    <border>
      <left style="double">
        <color theme="0" tint="-0.499984740745262"/>
      </left>
      <right/>
      <top style="double">
        <color theme="0" tint="-0.499984740745262"/>
      </top>
      <bottom style="double">
        <color theme="0" tint="-0.499984740745262"/>
      </bottom>
      <diagonal/>
    </border>
    <border>
      <left/>
      <right/>
      <top style="double">
        <color theme="0" tint="-0.499984740745262"/>
      </top>
      <bottom style="double">
        <color theme="0" tint="-0.499984740745262"/>
      </bottom>
      <diagonal/>
    </border>
    <border>
      <left/>
      <right style="double">
        <color theme="0" tint="-0.499984740745262"/>
      </right>
      <top style="double">
        <color theme="0" tint="-0.499984740745262"/>
      </top>
      <bottom style="double">
        <color theme="0" tint="-0.499984740745262"/>
      </bottom>
      <diagonal/>
    </border>
    <border>
      <left/>
      <right/>
      <top/>
      <bottom style="thin">
        <color auto="1"/>
      </bottom>
      <diagonal/>
    </border>
    <border>
      <left/>
      <right/>
      <top style="thin">
        <color auto="1"/>
      </top>
      <bottom/>
      <diagonal/>
    </border>
    <border>
      <left/>
      <right/>
      <top style="thin">
        <color indexed="64"/>
      </top>
      <bottom style="medium">
        <color indexed="64"/>
      </bottom>
      <diagonal/>
    </border>
    <border>
      <left/>
      <right/>
      <top style="thin">
        <color indexed="64"/>
      </top>
      <bottom style="double">
        <color indexed="64"/>
      </bottom>
      <diagonal/>
    </border>
    <border>
      <left/>
      <right/>
      <top style="thin">
        <color indexed="64"/>
      </top>
      <bottom style="thin">
        <color indexed="64"/>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
      <left style="double">
        <color theme="0" tint="-0.499984740745262"/>
      </left>
      <right style="double">
        <color theme="0" tint="-0.499984740745262"/>
      </right>
      <top style="double">
        <color theme="0" tint="-0.499984740745262"/>
      </top>
      <bottom/>
      <diagonal/>
    </border>
    <border>
      <left style="double">
        <color theme="0" tint="-0.499984740745262"/>
      </left>
      <right style="double">
        <color theme="0" tint="-0.499984740745262"/>
      </right>
      <top/>
      <bottom/>
      <diagonal/>
    </border>
    <border>
      <left style="double">
        <color theme="0" tint="-0.499984740745262"/>
      </left>
      <right style="double">
        <color theme="0" tint="-0.499984740745262"/>
      </right>
      <top/>
      <bottom style="thin">
        <color auto="1"/>
      </bottom>
      <diagonal/>
    </border>
    <border>
      <left style="double">
        <color theme="0" tint="-0.499984740745262"/>
      </left>
      <right style="double">
        <color theme="0" tint="-0.499984740745262"/>
      </right>
      <top/>
      <bottom style="double">
        <color theme="0" tint="-0.499984740745262"/>
      </bottom>
      <diagonal/>
    </border>
    <border>
      <left style="double">
        <color theme="0" tint="-0.499984740745262"/>
      </left>
      <right style="double">
        <color theme="0" tint="-0.499984740745262"/>
      </right>
      <top style="thin">
        <color indexed="64"/>
      </top>
      <bottom style="double">
        <color theme="0" tint="-0.499984740745262"/>
      </bottom>
      <diagonal/>
    </border>
    <border>
      <left style="double">
        <color theme="0" tint="-0.499984740745262"/>
      </left>
      <right style="double">
        <color theme="0" tint="-0.499984740745262"/>
      </right>
      <top style="thin">
        <color auto="1"/>
      </top>
      <bottom/>
      <diagonal/>
    </border>
    <border>
      <left style="double">
        <color theme="0" tint="-0.499984740745262"/>
      </left>
      <right style="double">
        <color theme="0" tint="-0.499984740745262"/>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applyNumberFormat="0" applyFill="0" applyBorder="0" applyAlignment="0" applyProtection="0"/>
    <xf numFmtId="0" fontId="4" fillId="0" borderId="0"/>
  </cellStyleXfs>
  <cellXfs count="149">
    <xf numFmtId="0" fontId="0" fillId="0" borderId="0" xfId="0"/>
    <xf numFmtId="0" fontId="5" fillId="3" borderId="0" xfId="6" applyFont="1" applyFill="1" applyAlignment="1">
      <alignment vertical="center"/>
    </xf>
    <xf numFmtId="0" fontId="6" fillId="3" borderId="0" xfId="0" applyFont="1" applyFill="1"/>
    <xf numFmtId="0" fontId="7" fillId="3" borderId="0" xfId="0" applyFont="1" applyFill="1"/>
    <xf numFmtId="0" fontId="8" fillId="0" borderId="0" xfId="0" applyFont="1"/>
    <xf numFmtId="0" fontId="5" fillId="0" borderId="0" xfId="0" applyFont="1"/>
    <xf numFmtId="0" fontId="6" fillId="3" borderId="0" xfId="0" applyFont="1" applyFill="1" applyAlignment="1">
      <alignment horizontal="left" indent="1"/>
    </xf>
    <xf numFmtId="0" fontId="5" fillId="0" borderId="0" xfId="6" applyFont="1" applyAlignment="1">
      <alignment vertical="center"/>
    </xf>
    <xf numFmtId="0" fontId="5" fillId="2" borderId="0" xfId="6" applyFont="1" applyFill="1" applyAlignment="1">
      <alignment vertical="center"/>
    </xf>
    <xf numFmtId="0" fontId="9" fillId="0" borderId="0" xfId="0" applyFont="1" applyAlignment="1">
      <alignment horizontal="left" vertical="top" wrapText="1"/>
    </xf>
    <xf numFmtId="0" fontId="8" fillId="0" borderId="0" xfId="0" applyFont="1" applyAlignment="1">
      <alignment wrapText="1"/>
    </xf>
    <xf numFmtId="0" fontId="8" fillId="0" borderId="0" xfId="0" applyFont="1" applyAlignment="1">
      <alignment horizontal="left" vertical="top" wrapText="1"/>
    </xf>
    <xf numFmtId="0" fontId="10" fillId="0" borderId="0" xfId="5" applyFont="1" applyAlignment="1">
      <alignment horizontal="left" vertical="top" wrapText="1"/>
    </xf>
    <xf numFmtId="0" fontId="10" fillId="0" borderId="0" xfId="5" applyFont="1" applyAlignment="1">
      <alignment wrapText="1"/>
    </xf>
    <xf numFmtId="0" fontId="11" fillId="3" borderId="0" xfId="0" applyFont="1" applyFill="1"/>
    <xf numFmtId="0" fontId="12" fillId="9" borderId="0" xfId="0" applyFont="1" applyFill="1" applyAlignment="1">
      <alignment vertical="center"/>
    </xf>
    <xf numFmtId="0" fontId="12" fillId="6" borderId="0" xfId="0" applyFont="1" applyFill="1"/>
    <xf numFmtId="0" fontId="8" fillId="0" borderId="0" xfId="0" applyFont="1" applyAlignment="1">
      <alignment horizontal="left" vertical="top"/>
    </xf>
    <xf numFmtId="0" fontId="14" fillId="0" borderId="0" xfId="0" applyFont="1" applyAlignment="1">
      <alignment horizontal="left" vertical="top" indent="1"/>
    </xf>
    <xf numFmtId="0" fontId="8" fillId="0" borderId="0" xfId="0" applyFont="1" applyAlignment="1">
      <alignment horizontal="left" vertical="top" indent="1"/>
    </xf>
    <xf numFmtId="0" fontId="8" fillId="0" borderId="0" xfId="0" applyFont="1" applyAlignment="1">
      <alignment horizontal="left" vertical="top" wrapText="1" indent="1"/>
    </xf>
    <xf numFmtId="0" fontId="8" fillId="0" borderId="0" xfId="0" applyFont="1" applyAlignment="1">
      <alignment horizontal="left" vertical="top" wrapText="1"/>
    </xf>
    <xf numFmtId="0" fontId="12" fillId="7" borderId="0" xfId="0" applyFont="1" applyFill="1"/>
    <xf numFmtId="0" fontId="15" fillId="2" borderId="0" xfId="4" applyFont="1" applyFill="1"/>
    <xf numFmtId="0" fontId="16" fillId="2" borderId="0" xfId="4" applyFont="1" applyFill="1"/>
    <xf numFmtId="0" fontId="17" fillId="2" borderId="0" xfId="4" applyFont="1" applyFill="1"/>
    <xf numFmtId="0" fontId="18" fillId="0" borderId="0" xfId="0" applyFont="1"/>
    <xf numFmtId="0" fontId="19" fillId="0" borderId="0" xfId="0" applyFont="1"/>
    <xf numFmtId="0" fontId="8" fillId="3" borderId="0" xfId="0" applyFont="1" applyFill="1" applyAlignment="1">
      <alignment vertical="center"/>
    </xf>
    <xf numFmtId="164" fontId="20" fillId="2" borderId="1" xfId="0" applyNumberFormat="1" applyFont="1" applyFill="1" applyBorder="1" applyAlignment="1">
      <alignment horizontal="center" vertical="center"/>
    </xf>
    <xf numFmtId="164" fontId="20" fillId="4" borderId="3" xfId="0" applyNumberFormat="1" applyFont="1" applyFill="1" applyBorder="1" applyAlignment="1">
      <alignment horizontal="center" vertical="center"/>
    </xf>
    <xf numFmtId="0" fontId="21" fillId="3" borderId="0" xfId="0" applyFont="1" applyFill="1" applyAlignment="1">
      <alignment horizontal="center" vertical="center"/>
    </xf>
    <xf numFmtId="164" fontId="20" fillId="2" borderId="2" xfId="0" applyNumberFormat="1" applyFont="1" applyFill="1" applyBorder="1" applyAlignment="1">
      <alignment horizontal="center" vertical="center"/>
    </xf>
    <xf numFmtId="164" fontId="20" fillId="2" borderId="3" xfId="0" applyNumberFormat="1" applyFont="1" applyFill="1" applyBorder="1" applyAlignment="1">
      <alignment horizontal="center" vertical="center"/>
    </xf>
    <xf numFmtId="164" fontId="20" fillId="4" borderId="1" xfId="0" applyNumberFormat="1" applyFont="1" applyFill="1" applyBorder="1" applyAlignment="1">
      <alignment horizontal="center" vertical="center"/>
    </xf>
    <xf numFmtId="164" fontId="20" fillId="4" borderId="2" xfId="0" applyNumberFormat="1" applyFont="1" applyFill="1" applyBorder="1" applyAlignment="1">
      <alignment horizontal="center" vertical="center"/>
    </xf>
    <xf numFmtId="0" fontId="8" fillId="0" borderId="0" xfId="0" applyFont="1" applyAlignment="1">
      <alignment vertical="center"/>
    </xf>
    <xf numFmtId="0" fontId="21" fillId="0" borderId="0" xfId="0" applyFont="1"/>
    <xf numFmtId="0" fontId="22" fillId="0" borderId="10" xfId="0" applyFont="1" applyBorder="1"/>
    <xf numFmtId="165" fontId="8" fillId="0" borderId="0" xfId="0" applyNumberFormat="1" applyFont="1"/>
    <xf numFmtId="9" fontId="21" fillId="0" borderId="0" xfId="3" applyFont="1" applyAlignment="1">
      <alignment horizontal="center" vertical="center"/>
    </xf>
    <xf numFmtId="165" fontId="13" fillId="0" borderId="0" xfId="2" applyNumberFormat="1" applyFont="1"/>
    <xf numFmtId="165" fontId="22" fillId="0" borderId="11" xfId="2" applyNumberFormat="1" applyFont="1" applyBorder="1"/>
    <xf numFmtId="0" fontId="22" fillId="0" borderId="11" xfId="0" applyFont="1" applyBorder="1"/>
    <xf numFmtId="166" fontId="8" fillId="0" borderId="0" xfId="1" applyNumberFormat="1" applyFont="1"/>
    <xf numFmtId="166" fontId="13" fillId="0" borderId="0" xfId="1" applyNumberFormat="1" applyFont="1"/>
    <xf numFmtId="166" fontId="22" fillId="0" borderId="11" xfId="1" applyNumberFormat="1" applyFont="1" applyBorder="1"/>
    <xf numFmtId="165" fontId="8" fillId="0" borderId="0" xfId="2" applyNumberFormat="1" applyFont="1"/>
    <xf numFmtId="165" fontId="22" fillId="0" borderId="11" xfId="2" applyNumberFormat="1" applyFont="1" applyFill="1" applyBorder="1"/>
    <xf numFmtId="0" fontId="14" fillId="0" borderId="0" xfId="0" applyFont="1"/>
    <xf numFmtId="0" fontId="8" fillId="0" borderId="0" xfId="0" applyFont="1" applyAlignment="1">
      <alignment horizontal="left" indent="1"/>
    </xf>
    <xf numFmtId="9" fontId="8" fillId="5" borderId="0" xfId="3" applyFont="1" applyFill="1"/>
    <xf numFmtId="165" fontId="22" fillId="0" borderId="11" xfId="0" applyNumberFormat="1" applyFont="1" applyBorder="1"/>
    <xf numFmtId="165" fontId="8" fillId="0" borderId="0" xfId="0" applyNumberFormat="1" applyFont="1" applyBorder="1"/>
    <xf numFmtId="165" fontId="8" fillId="0" borderId="4" xfId="0" applyNumberFormat="1" applyFont="1" applyBorder="1"/>
    <xf numFmtId="165" fontId="22" fillId="0" borderId="12" xfId="0" applyNumberFormat="1" applyFont="1" applyBorder="1"/>
    <xf numFmtId="9" fontId="14" fillId="0" borderId="0" xfId="0" applyNumberFormat="1" applyFont="1"/>
    <xf numFmtId="0" fontId="23" fillId="0" borderId="0" xfId="0" applyFont="1"/>
    <xf numFmtId="165" fontId="22" fillId="0" borderId="13" xfId="2" applyNumberFormat="1" applyFont="1" applyBorder="1"/>
    <xf numFmtId="0" fontId="24" fillId="6" borderId="0" xfId="0" applyFont="1" applyFill="1"/>
    <xf numFmtId="0" fontId="8" fillId="6" borderId="0" xfId="0" applyFont="1" applyFill="1"/>
    <xf numFmtId="164" fontId="20" fillId="2" borderId="9" xfId="0" applyNumberFormat="1" applyFont="1" applyFill="1" applyBorder="1" applyAlignment="1">
      <alignment horizontal="center" vertical="center"/>
    </xf>
    <xf numFmtId="165" fontId="14" fillId="0" borderId="11" xfId="2" applyNumberFormat="1" applyFont="1" applyBorder="1"/>
    <xf numFmtId="166" fontId="8" fillId="0" borderId="11" xfId="1" applyNumberFormat="1" applyFont="1" applyBorder="1"/>
    <xf numFmtId="0" fontId="14" fillId="0" borderId="11" xfId="0" applyFont="1" applyBorder="1"/>
    <xf numFmtId="165" fontId="14" fillId="0" borderId="8" xfId="2" applyNumberFormat="1" applyFont="1" applyBorder="1"/>
    <xf numFmtId="165" fontId="14" fillId="0" borderId="14" xfId="2" applyNumberFormat="1" applyFont="1" applyBorder="1"/>
    <xf numFmtId="0" fontId="24" fillId="7" borderId="0" xfId="0" applyFont="1" applyFill="1"/>
    <xf numFmtId="0" fontId="8" fillId="7" borderId="0" xfId="0" applyFont="1" applyFill="1"/>
    <xf numFmtId="0" fontId="24" fillId="8" borderId="0" xfId="0" applyFont="1" applyFill="1"/>
    <xf numFmtId="0" fontId="8" fillId="8" borderId="0" xfId="0" applyFont="1" applyFill="1"/>
    <xf numFmtId="0" fontId="25" fillId="0" borderId="0" xfId="0" applyFont="1"/>
    <xf numFmtId="166" fontId="14" fillId="0" borderId="11" xfId="1" applyNumberFormat="1" applyFont="1" applyBorder="1"/>
    <xf numFmtId="0" fontId="12" fillId="0" borderId="0" xfId="0" applyFont="1"/>
    <xf numFmtId="0" fontId="8" fillId="6" borderId="0" xfId="0" applyFont="1" applyFill="1" applyAlignment="1">
      <alignment horizontal="left" indent="1"/>
    </xf>
    <xf numFmtId="165" fontId="14" fillId="0" borderId="11" xfId="0" applyNumberFormat="1" applyFont="1" applyBorder="1"/>
    <xf numFmtId="0" fontId="8" fillId="7" borderId="0" xfId="0" applyFont="1" applyFill="1" applyAlignment="1">
      <alignment horizontal="left" indent="1"/>
    </xf>
    <xf numFmtId="0" fontId="26" fillId="0" borderId="0" xfId="0" applyFont="1" applyAlignment="1">
      <alignment horizontal="left" indent="1"/>
    </xf>
    <xf numFmtId="0" fontId="26" fillId="0" borderId="0" xfId="0" applyFont="1"/>
    <xf numFmtId="165" fontId="26" fillId="0" borderId="0" xfId="0" applyNumberFormat="1" applyFont="1"/>
    <xf numFmtId="9" fontId="26" fillId="0" borderId="0" xfId="3" applyFont="1" applyAlignment="1">
      <alignment horizontal="center" vertical="center"/>
    </xf>
    <xf numFmtId="165" fontId="26" fillId="0" borderId="13" xfId="0" applyNumberFormat="1" applyFont="1" applyBorder="1"/>
    <xf numFmtId="0" fontId="12" fillId="3" borderId="0" xfId="0" applyFont="1" applyFill="1" applyAlignment="1">
      <alignment vertical="center"/>
    </xf>
    <xf numFmtId="0" fontId="8" fillId="0" borderId="11" xfId="0" applyFont="1" applyBorder="1"/>
    <xf numFmtId="0" fontId="12" fillId="0" borderId="0" xfId="0" applyFont="1" applyAlignment="1">
      <alignment horizontal="left" indent="1"/>
    </xf>
    <xf numFmtId="0" fontId="13" fillId="0" borderId="0" xfId="0" applyFont="1" applyAlignment="1">
      <alignment horizontal="left" indent="2"/>
    </xf>
    <xf numFmtId="167" fontId="8" fillId="0" borderId="0" xfId="0" applyNumberFormat="1" applyFont="1"/>
    <xf numFmtId="0" fontId="8" fillId="0" borderId="0" xfId="0" applyFont="1" applyAlignment="1">
      <alignment horizontal="left" indent="2"/>
    </xf>
    <xf numFmtId="166" fontId="8" fillId="0" borderId="5" xfId="1" applyNumberFormat="1" applyFont="1" applyBorder="1"/>
    <xf numFmtId="166" fontId="14" fillId="0" borderId="15" xfId="1" applyNumberFormat="1" applyFont="1" applyBorder="1"/>
    <xf numFmtId="165" fontId="8" fillId="0" borderId="5" xfId="2" applyNumberFormat="1" applyFont="1" applyBorder="1"/>
    <xf numFmtId="165" fontId="22" fillId="0" borderId="15" xfId="2" applyNumberFormat="1" applyFont="1" applyBorder="1"/>
    <xf numFmtId="9" fontId="8" fillId="0" borderId="0" xfId="3" applyFont="1" applyFill="1"/>
    <xf numFmtId="0" fontId="14" fillId="0" borderId="0" xfId="0" applyFont="1" applyAlignment="1">
      <alignment horizontal="left" indent="1"/>
    </xf>
    <xf numFmtId="165" fontId="14" fillId="0" borderId="0" xfId="2" applyNumberFormat="1" applyFont="1"/>
    <xf numFmtId="165" fontId="14" fillId="0" borderId="6" xfId="2" applyNumberFormat="1" applyFont="1" applyBorder="1"/>
    <xf numFmtId="167" fontId="14" fillId="0" borderId="0" xfId="0" applyNumberFormat="1" applyFont="1"/>
    <xf numFmtId="165" fontId="22" fillId="0" borderId="16" xfId="2" applyNumberFormat="1" applyFont="1" applyBorder="1"/>
    <xf numFmtId="165" fontId="14" fillId="0" borderId="7" xfId="0" applyNumberFormat="1" applyFont="1" applyBorder="1"/>
    <xf numFmtId="165" fontId="22" fillId="0" borderId="14" xfId="0" applyNumberFormat="1" applyFont="1" applyBorder="1"/>
    <xf numFmtId="165" fontId="8" fillId="5" borderId="0" xfId="2" applyNumberFormat="1" applyFont="1" applyFill="1"/>
    <xf numFmtId="166" fontId="8" fillId="5" borderId="0" xfId="1" applyNumberFormat="1" applyFont="1" applyFill="1"/>
    <xf numFmtId="166" fontId="22" fillId="0" borderId="11" xfId="1" applyNumberFormat="1" applyFont="1" applyFill="1" applyBorder="1"/>
    <xf numFmtId="0" fontId="27" fillId="5" borderId="0" xfId="0" applyFont="1" applyFill="1" applyAlignment="1">
      <alignment horizontal="left" indent="2"/>
    </xf>
    <xf numFmtId="165" fontId="28" fillId="5" borderId="0" xfId="2" applyNumberFormat="1" applyFont="1" applyFill="1"/>
    <xf numFmtId="166" fontId="28" fillId="5" borderId="0" xfId="1" applyNumberFormat="1" applyFont="1" applyFill="1"/>
    <xf numFmtId="166" fontId="8" fillId="0" borderId="0" xfId="1" applyNumberFormat="1" applyFont="1" applyFill="1"/>
    <xf numFmtId="166" fontId="22" fillId="0" borderId="15" xfId="1" applyNumberFormat="1" applyFont="1" applyBorder="1"/>
    <xf numFmtId="9" fontId="13" fillId="0" borderId="0" xfId="3" applyFont="1" applyFill="1"/>
    <xf numFmtId="0" fontId="22" fillId="0" borderId="11" xfId="0" applyFont="1" applyFill="1" applyBorder="1"/>
    <xf numFmtId="165" fontId="8" fillId="5" borderId="0" xfId="0" applyNumberFormat="1" applyFont="1" applyFill="1"/>
    <xf numFmtId="165" fontId="22" fillId="0" borderId="11" xfId="0" applyNumberFormat="1" applyFont="1" applyFill="1" applyBorder="1"/>
    <xf numFmtId="0" fontId="29" fillId="2" borderId="0" xfId="4" applyFont="1" applyFill="1"/>
    <xf numFmtId="0" fontId="20" fillId="0" borderId="0" xfId="0" applyFont="1"/>
    <xf numFmtId="0" fontId="14" fillId="0" borderId="10" xfId="0" applyFont="1" applyBorder="1"/>
    <xf numFmtId="0" fontId="14" fillId="6" borderId="0" xfId="0" applyFont="1" applyFill="1"/>
    <xf numFmtId="166" fontId="8" fillId="0" borderId="0" xfId="1" applyNumberFormat="1" applyFont="1" applyBorder="1"/>
    <xf numFmtId="9" fontId="21" fillId="0" borderId="0" xfId="3" applyFont="1" applyBorder="1" applyAlignment="1">
      <alignment horizontal="center" vertical="center"/>
    </xf>
    <xf numFmtId="167" fontId="8" fillId="0" borderId="0" xfId="0" applyNumberFormat="1" applyFont="1" applyBorder="1"/>
    <xf numFmtId="166" fontId="8" fillId="0" borderId="4" xfId="1" applyNumberFormat="1" applyFont="1" applyBorder="1"/>
    <xf numFmtId="166" fontId="22" fillId="0" borderId="12" xfId="1" applyNumberFormat="1" applyFont="1" applyBorder="1"/>
    <xf numFmtId="165" fontId="8" fillId="0" borderId="5" xfId="0" applyNumberFormat="1" applyFont="1" applyBorder="1"/>
    <xf numFmtId="165" fontId="14" fillId="0" borderId="15" xfId="2" applyNumberFormat="1" applyFont="1" applyBorder="1"/>
    <xf numFmtId="165" fontId="14" fillId="0" borderId="16" xfId="2" applyNumberFormat="1" applyFont="1" applyBorder="1"/>
    <xf numFmtId="44" fontId="8" fillId="0" borderId="0" xfId="2" applyFont="1"/>
    <xf numFmtId="44" fontId="14" fillId="0" borderId="11" xfId="2" applyFont="1" applyBorder="1"/>
    <xf numFmtId="165" fontId="14" fillId="0" borderId="14" xfId="0" applyNumberFormat="1" applyFont="1" applyBorder="1"/>
    <xf numFmtId="0" fontId="14" fillId="7" borderId="0" xfId="0" applyFont="1" applyFill="1"/>
    <xf numFmtId="166" fontId="14" fillId="0" borderId="11" xfId="1" applyNumberFormat="1" applyFont="1" applyFill="1" applyBorder="1"/>
    <xf numFmtId="166" fontId="30" fillId="0" borderId="11" xfId="1" applyNumberFormat="1" applyFont="1" applyFill="1" applyBorder="1"/>
    <xf numFmtId="166" fontId="8" fillId="0" borderId="0" xfId="1" applyNumberFormat="1" applyFont="1" applyFill="1" applyBorder="1"/>
    <xf numFmtId="166" fontId="8" fillId="0" borderId="4" xfId="1" applyNumberFormat="1" applyFont="1" applyFill="1" applyBorder="1"/>
    <xf numFmtId="166" fontId="14" fillId="0" borderId="12" xfId="1" applyNumberFormat="1" applyFont="1" applyFill="1" applyBorder="1"/>
    <xf numFmtId="0" fontId="14" fillId="0" borderId="11" xfId="0" applyFont="1" applyFill="1" applyBorder="1"/>
    <xf numFmtId="165" fontId="14" fillId="0" borderId="11" xfId="2" applyNumberFormat="1" applyFont="1" applyFill="1" applyBorder="1"/>
    <xf numFmtId="165" fontId="14" fillId="0" borderId="11" xfId="0" applyNumberFormat="1" applyFont="1" applyFill="1" applyBorder="1"/>
    <xf numFmtId="164" fontId="20" fillId="4" borderId="9" xfId="0" applyNumberFormat="1" applyFont="1" applyFill="1" applyBorder="1" applyAlignment="1">
      <alignment horizontal="center" vertical="center"/>
    </xf>
    <xf numFmtId="165" fontId="8" fillId="0" borderId="0" xfId="2" applyNumberFormat="1" applyFont="1" applyBorder="1"/>
    <xf numFmtId="0" fontId="14" fillId="0" borderId="10" xfId="0" applyFont="1" applyFill="1" applyBorder="1"/>
    <xf numFmtId="166" fontId="14" fillId="0" borderId="15" xfId="1" applyNumberFormat="1" applyFont="1" applyFill="1" applyBorder="1"/>
    <xf numFmtId="165" fontId="14" fillId="0" borderId="15" xfId="2" applyNumberFormat="1" applyFont="1" applyFill="1" applyBorder="1"/>
    <xf numFmtId="165" fontId="14" fillId="0" borderId="16" xfId="2" applyNumberFormat="1" applyFont="1" applyFill="1" applyBorder="1"/>
    <xf numFmtId="165" fontId="14" fillId="0" borderId="14" xfId="0" applyNumberFormat="1" applyFont="1" applyFill="1" applyBorder="1"/>
    <xf numFmtId="0" fontId="25" fillId="0" borderId="0" xfId="0" applyFont="1" applyAlignment="1">
      <alignment vertical="center"/>
    </xf>
    <xf numFmtId="166" fontId="14" fillId="0" borderId="12" xfId="1" applyNumberFormat="1" applyFont="1" applyBorder="1"/>
    <xf numFmtId="165" fontId="14" fillId="0" borderId="0" xfId="0" applyNumberFormat="1" applyFont="1" applyBorder="1"/>
    <xf numFmtId="165" fontId="8" fillId="5" borderId="0" xfId="2" applyNumberFormat="1" applyFont="1" applyFill="1" applyBorder="1"/>
    <xf numFmtId="165" fontId="28" fillId="5" borderId="0" xfId="2" applyNumberFormat="1" applyFont="1" applyFill="1" applyBorder="1"/>
    <xf numFmtId="0" fontId="14" fillId="0" borderId="0" xfId="0" applyFont="1" applyFill="1"/>
  </cellXfs>
  <cellStyles count="7">
    <cellStyle name="Comma" xfId="1" builtinId="3"/>
    <cellStyle name="Currency" xfId="2" builtinId="4"/>
    <cellStyle name="Hyperlink" xfId="5" builtinId="8"/>
    <cellStyle name="Normal" xfId="0" builtinId="0"/>
    <cellStyle name="Normal 2" xfId="6" xr:uid="{D6BC1074-EFFA-49E7-8490-E83A84985075}"/>
    <cellStyle name="Normal 4" xfId="4" xr:uid="{911908A5-8034-4092-A369-928E7295426A}"/>
    <cellStyle name="Percent" xfId="3" builtinId="5"/>
  </cellStyles>
  <dxfs count="1">
    <dxf>
      <fill>
        <patternFill>
          <bgColor rgb="FFFF9999"/>
        </patternFill>
      </fill>
    </dxf>
  </dxfs>
  <tableStyles count="0" defaultTableStyle="TableStyleMedium2" defaultPivotStyle="PivotStyleLight16"/>
  <colors>
    <mruColors>
      <color rgb="FF4791CE"/>
      <color rgb="FFFF9999"/>
      <color rgb="FF4769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104773</xdr:colOff>
      <xdr:row>0</xdr:row>
      <xdr:rowOff>104777</xdr:rowOff>
    </xdr:from>
    <xdr:to>
      <xdr:col>1</xdr:col>
      <xdr:colOff>105205</xdr:colOff>
      <xdr:row>2</xdr:row>
      <xdr:rowOff>0</xdr:rowOff>
    </xdr:to>
    <xdr:pic>
      <xdr:nvPicPr>
        <xdr:cNvPr id="2" name="Picture 1">
          <a:extLst>
            <a:ext uri="{FF2B5EF4-FFF2-40B4-BE49-F238E27FC236}">
              <a16:creationId xmlns:a16="http://schemas.microsoft.com/office/drawing/2014/main" id="{B9ABF7A7-3DA6-4082-8980-CA468DE00FED}"/>
            </a:ext>
          </a:extLst>
        </xdr:cNvPr>
        <xdr:cNvPicPr>
          <a:picLocks noChangeAspect="1"/>
        </xdr:cNvPicPr>
      </xdr:nvPicPr>
      <xdr:blipFill rotWithShape="1">
        <a:blip xmlns:r="http://schemas.openxmlformats.org/officeDocument/2006/relationships" r:embed="rId1"/>
        <a:srcRect l="17897" t="12080" r="18121" b="12752"/>
        <a:stretch/>
      </xdr:blipFill>
      <xdr:spPr>
        <a:xfrm>
          <a:off x="104773" y="104777"/>
          <a:ext cx="581457" cy="6000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kruzeconsulti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4D827-E9A0-402A-A227-EB07F48767B5}">
  <sheetPr>
    <tabColor rgb="FF0070C0"/>
  </sheetPr>
  <dimension ref="A1:M55"/>
  <sheetViews>
    <sheetView showGridLines="0" tabSelected="1" workbookViewId="0">
      <selection activeCell="C11" sqref="C11"/>
    </sheetView>
  </sheetViews>
  <sheetFormatPr baseColWidth="10" defaultColWidth="8.83203125" defaultRowHeight="14"/>
  <cols>
    <col min="1" max="1" width="8.1640625" style="4" customWidth="1"/>
    <col min="2" max="2" width="18.33203125" style="4" customWidth="1"/>
    <col min="3" max="3" width="102.33203125" style="4" customWidth="1"/>
    <col min="4" max="16384" width="8.83203125" style="4"/>
  </cols>
  <sheetData>
    <row r="1" spans="1:13" ht="24.5" customHeight="1">
      <c r="A1" s="1"/>
      <c r="B1" s="1"/>
      <c r="C1" s="2"/>
      <c r="D1" s="3"/>
      <c r="M1" s="5"/>
    </row>
    <row r="2" spans="1:13" ht="30.75" customHeight="1">
      <c r="A2" s="1"/>
      <c r="B2" s="6" t="s">
        <v>132</v>
      </c>
      <c r="D2" s="1"/>
      <c r="M2" s="5"/>
    </row>
    <row r="3" spans="1:13" ht="3.5" customHeight="1">
      <c r="A3" s="1"/>
      <c r="B3" s="1"/>
      <c r="C3" s="1"/>
      <c r="D3" s="1"/>
      <c r="M3" s="7" t="s">
        <v>0</v>
      </c>
    </row>
    <row r="4" spans="1:13">
      <c r="A4" s="8"/>
      <c r="B4" s="8"/>
      <c r="C4" s="8"/>
      <c r="D4" s="8"/>
      <c r="M4" s="7" t="s">
        <v>1</v>
      </c>
    </row>
    <row r="5" spans="1:13">
      <c r="A5" s="5"/>
      <c r="M5" s="7" t="s">
        <v>2</v>
      </c>
    </row>
    <row r="6" spans="1:13">
      <c r="A6" s="5"/>
      <c r="B6" s="9" t="s">
        <v>85</v>
      </c>
      <c r="C6" s="9"/>
      <c r="M6" s="5"/>
    </row>
    <row r="7" spans="1:13">
      <c r="A7" s="5"/>
      <c r="B7" s="10"/>
      <c r="M7" s="5"/>
    </row>
    <row r="8" spans="1:13" ht="48" customHeight="1">
      <c r="A8" s="5"/>
      <c r="B8" s="11" t="s">
        <v>122</v>
      </c>
      <c r="C8" s="11"/>
      <c r="M8" s="7"/>
    </row>
    <row r="9" spans="1:13">
      <c r="A9" s="5"/>
      <c r="B9" s="10"/>
      <c r="M9" s="7" t="s">
        <v>83</v>
      </c>
    </row>
    <row r="10" spans="1:13">
      <c r="A10" s="5"/>
      <c r="B10" s="9" t="s">
        <v>81</v>
      </c>
      <c r="C10" s="9"/>
      <c r="M10" s="7" t="s">
        <v>82</v>
      </c>
    </row>
    <row r="11" spans="1:13">
      <c r="A11" s="5"/>
      <c r="B11" s="10"/>
      <c r="M11" s="7"/>
    </row>
    <row r="12" spans="1:13">
      <c r="A12" s="5"/>
      <c r="B12" s="10"/>
      <c r="M12" s="7"/>
    </row>
    <row r="13" spans="1:13">
      <c r="A13" s="5"/>
      <c r="B13" s="11" t="s">
        <v>123</v>
      </c>
      <c r="C13" s="11"/>
      <c r="M13" s="5"/>
    </row>
    <row r="14" spans="1:13" ht="28.5" customHeight="1">
      <c r="A14" s="5"/>
      <c r="B14" s="12" t="s">
        <v>84</v>
      </c>
      <c r="C14" s="12"/>
      <c r="M14" s="5"/>
    </row>
    <row r="15" spans="1:13">
      <c r="A15" s="5"/>
      <c r="B15" s="10"/>
      <c r="M15" s="5"/>
    </row>
    <row r="16" spans="1:13">
      <c r="A16" s="5"/>
      <c r="B16" s="13"/>
      <c r="M16" s="5"/>
    </row>
    <row r="17" spans="1:13" ht="18">
      <c r="A17" s="5"/>
      <c r="B17" s="14" t="s">
        <v>87</v>
      </c>
      <c r="M17" s="5"/>
    </row>
    <row r="18" spans="1:13" ht="81" customHeight="1">
      <c r="A18" s="5"/>
      <c r="B18" s="11" t="s">
        <v>124</v>
      </c>
      <c r="C18" s="11"/>
      <c r="M18" s="5"/>
    </row>
    <row r="19" spans="1:13">
      <c r="A19" s="5"/>
      <c r="B19" s="10"/>
      <c r="M19" s="5"/>
    </row>
    <row r="20" spans="1:13" ht="18">
      <c r="A20" s="5"/>
      <c r="B20" s="14" t="s">
        <v>86</v>
      </c>
      <c r="M20" s="5"/>
    </row>
    <row r="21" spans="1:13" ht="30" customHeight="1">
      <c r="B21" s="11" t="s">
        <v>125</v>
      </c>
      <c r="C21" s="11"/>
    </row>
    <row r="22" spans="1:13" ht="30" customHeight="1">
      <c r="B22" s="11" t="s">
        <v>90</v>
      </c>
      <c r="C22" s="11"/>
    </row>
    <row r="24" spans="1:13">
      <c r="B24" s="4" t="s">
        <v>97</v>
      </c>
    </row>
    <row r="25" spans="1:13" ht="16">
      <c r="B25" s="15" t="s">
        <v>76</v>
      </c>
    </row>
    <row r="26" spans="1:13" ht="29.25" customHeight="1">
      <c r="B26" s="11" t="s">
        <v>91</v>
      </c>
      <c r="C26" s="11"/>
    </row>
    <row r="27" spans="1:13">
      <c r="B27" s="10"/>
    </row>
    <row r="28" spans="1:13">
      <c r="B28" s="4" t="s">
        <v>105</v>
      </c>
    </row>
    <row r="31" spans="1:13" ht="16">
      <c r="B31" s="16" t="s">
        <v>89</v>
      </c>
    </row>
    <row r="32" spans="1:13">
      <c r="B32" s="17" t="s">
        <v>92</v>
      </c>
      <c r="C32" s="17"/>
    </row>
    <row r="33" spans="2:3">
      <c r="B33" s="17" t="s">
        <v>133</v>
      </c>
      <c r="C33" s="17"/>
    </row>
    <row r="34" spans="2:3">
      <c r="B34" s="17" t="s">
        <v>106</v>
      </c>
      <c r="C34" s="17"/>
    </row>
    <row r="35" spans="2:3">
      <c r="B35" s="18" t="s">
        <v>93</v>
      </c>
      <c r="C35" s="18"/>
    </row>
    <row r="36" spans="2:3">
      <c r="B36" s="19" t="s">
        <v>107</v>
      </c>
      <c r="C36" s="19"/>
    </row>
    <row r="37" spans="2:3">
      <c r="B37" s="19" t="s">
        <v>98</v>
      </c>
      <c r="C37" s="19"/>
    </row>
    <row r="38" spans="2:3" ht="49.5" customHeight="1">
      <c r="B38" s="20" t="s">
        <v>94</v>
      </c>
      <c r="C38" s="20"/>
    </row>
    <row r="39" spans="2:3">
      <c r="B39" s="18" t="s">
        <v>19</v>
      </c>
      <c r="C39" s="18"/>
    </row>
    <row r="40" spans="2:3" ht="48" customHeight="1">
      <c r="B40" s="20" t="s">
        <v>100</v>
      </c>
      <c r="C40" s="20"/>
    </row>
    <row r="42" spans="2:3">
      <c r="B42" s="17" t="s">
        <v>108</v>
      </c>
      <c r="C42" s="17"/>
    </row>
    <row r="43" spans="2:3" ht="33.75" customHeight="1">
      <c r="B43" s="11" t="s">
        <v>126</v>
      </c>
      <c r="C43" s="11"/>
    </row>
    <row r="44" spans="2:3">
      <c r="B44" s="21"/>
      <c r="C44" s="21"/>
    </row>
    <row r="46" spans="2:3" ht="16">
      <c r="B46" s="22" t="s">
        <v>38</v>
      </c>
    </row>
    <row r="47" spans="2:3" ht="58.5" customHeight="1">
      <c r="B47" s="11" t="s">
        <v>127</v>
      </c>
      <c r="C47" s="11"/>
    </row>
    <row r="48" spans="2:3" ht="42.75" customHeight="1">
      <c r="B48" s="11" t="s">
        <v>109</v>
      </c>
      <c r="C48" s="11"/>
    </row>
    <row r="50" spans="2:3" ht="18">
      <c r="B50" s="14" t="s">
        <v>95</v>
      </c>
    </row>
    <row r="51" spans="2:3" ht="30.75" customHeight="1">
      <c r="B51" s="11" t="s">
        <v>131</v>
      </c>
      <c r="C51" s="11"/>
    </row>
    <row r="52" spans="2:3" ht="30.75" customHeight="1">
      <c r="B52" s="11" t="s">
        <v>99</v>
      </c>
      <c r="C52" s="11"/>
    </row>
    <row r="53" spans="2:3" ht="32.25" customHeight="1">
      <c r="B53" s="11" t="s">
        <v>129</v>
      </c>
      <c r="C53" s="11"/>
    </row>
    <row r="54" spans="2:3" ht="16.5" customHeight="1">
      <c r="B54" s="11" t="s">
        <v>96</v>
      </c>
      <c r="C54" s="11"/>
    </row>
    <row r="55" spans="2:3" ht="34.5" customHeight="1">
      <c r="B55" s="11" t="s">
        <v>130</v>
      </c>
      <c r="C55" s="11"/>
    </row>
  </sheetData>
  <mergeCells count="27">
    <mergeCell ref="B18:C18"/>
    <mergeCell ref="B32:C32"/>
    <mergeCell ref="B33:C33"/>
    <mergeCell ref="B34:C34"/>
    <mergeCell ref="B36:C36"/>
    <mergeCell ref="B35:C35"/>
    <mergeCell ref="B21:C21"/>
    <mergeCell ref="B6:C6"/>
    <mergeCell ref="B10:C10"/>
    <mergeCell ref="B8:C8"/>
    <mergeCell ref="B13:C13"/>
    <mergeCell ref="B14:C14"/>
    <mergeCell ref="B22:C22"/>
    <mergeCell ref="B55:C55"/>
    <mergeCell ref="B47:C47"/>
    <mergeCell ref="B40:C40"/>
    <mergeCell ref="B38:C38"/>
    <mergeCell ref="B43:C43"/>
    <mergeCell ref="B48:C48"/>
    <mergeCell ref="B51:C51"/>
    <mergeCell ref="B52:C52"/>
    <mergeCell ref="B53:C53"/>
    <mergeCell ref="B54:C54"/>
    <mergeCell ref="B26:C26"/>
    <mergeCell ref="B37:C37"/>
    <mergeCell ref="B39:C39"/>
    <mergeCell ref="B42:C42"/>
  </mergeCells>
  <hyperlinks>
    <hyperlink ref="B14" r:id="rId1" xr:uid="{5C0B8DEA-D7C1-43F4-BF6D-0CC0AEE528C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D640-7E06-4FB8-9397-EF82D0F75B51}">
  <sheetPr>
    <tabColor rgb="FFFFFF00"/>
  </sheetPr>
  <dimension ref="B1:DL79"/>
  <sheetViews>
    <sheetView showGridLines="0" zoomScale="80" zoomScaleNormal="80" workbookViewId="0">
      <pane xSplit="8" ySplit="8" topLeftCell="I9" activePane="bottomRight" state="frozen"/>
      <selection activeCell="B40" sqref="B40:C40"/>
      <selection pane="topRight" activeCell="B40" sqref="B40:C40"/>
      <selection pane="bottomLeft" activeCell="B40" sqref="B40:C40"/>
      <selection pane="bottomRight" activeCell="B2" sqref="B2"/>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33" width="12.33203125" style="4" customWidth="1"/>
    <col min="34" max="34" width="14" style="4" bestFit="1" customWidth="1"/>
    <col min="35" max="16384" width="8.83203125" style="4"/>
  </cols>
  <sheetData>
    <row r="1" spans="2:116" s="23" customFormat="1" ht="13">
      <c r="V1" s="24" t="s">
        <v>0</v>
      </c>
    </row>
    <row r="2" spans="2:116" s="23" customFormat="1" ht="30">
      <c r="B2" s="25" t="s">
        <v>134</v>
      </c>
      <c r="C2" s="25"/>
      <c r="D2" s="25"/>
      <c r="E2" s="25"/>
      <c r="F2" s="25"/>
      <c r="G2" s="25"/>
      <c r="H2" s="25"/>
      <c r="V2" s="24" t="s">
        <v>1</v>
      </c>
    </row>
    <row r="3" spans="2:116" s="23" customFormat="1" ht="13">
      <c r="V3" s="24" t="s">
        <v>2</v>
      </c>
    </row>
    <row r="5" spans="2:116" ht="25">
      <c r="B5" s="26" t="s">
        <v>59</v>
      </c>
    </row>
    <row r="6" spans="2:116" ht="19.5" customHeight="1">
      <c r="B6" s="26"/>
      <c r="C6" s="27"/>
      <c r="D6" s="27"/>
      <c r="E6" s="27"/>
      <c r="F6" s="27"/>
      <c r="G6" s="27"/>
      <c r="H6" s="27"/>
    </row>
    <row r="7" spans="2:116" ht="15" thickBot="1"/>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3">
        <v>43800</v>
      </c>
      <c r="U8" s="29" t="s">
        <v>5</v>
      </c>
      <c r="V8" s="34">
        <v>43831</v>
      </c>
      <c r="W8" s="35">
        <v>43862</v>
      </c>
      <c r="X8" s="35">
        <v>43891</v>
      </c>
      <c r="Y8" s="35">
        <v>43922</v>
      </c>
      <c r="Z8" s="35">
        <v>43952</v>
      </c>
      <c r="AA8" s="35">
        <v>43983</v>
      </c>
      <c r="AB8" s="35">
        <v>44013</v>
      </c>
      <c r="AC8" s="35">
        <v>44044</v>
      </c>
      <c r="AD8" s="35">
        <v>44075</v>
      </c>
      <c r="AE8" s="35">
        <v>44105</v>
      </c>
      <c r="AF8" s="35">
        <v>44136</v>
      </c>
      <c r="AG8" s="30">
        <v>44166</v>
      </c>
      <c r="AH8" s="30" t="s">
        <v>6</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38"/>
      <c r="AH9" s="38"/>
    </row>
    <row r="10" spans="2:116">
      <c r="B10" s="4" t="s">
        <v>3</v>
      </c>
      <c r="E10" s="39">
        <f>T10</f>
        <v>414964.70186964783</v>
      </c>
      <c r="F10" s="39">
        <f>AG10</f>
        <v>1325717.3896363608</v>
      </c>
      <c r="G10" s="40">
        <f>(F10-E10)/E10</f>
        <v>2.194771467701381</v>
      </c>
      <c r="I10" s="41">
        <v>74205.480658847024</v>
      </c>
      <c r="J10" s="41">
        <v>80653.493838724535</v>
      </c>
      <c r="K10" s="41">
        <v>90005.386657935072</v>
      </c>
      <c r="L10" s="41">
        <v>104328.41597653551</v>
      </c>
      <c r="M10" s="41">
        <v>120839.93440743504</v>
      </c>
      <c r="N10" s="41">
        <v>149032.22997250676</v>
      </c>
      <c r="O10" s="41">
        <v>184337.93689588772</v>
      </c>
      <c r="P10" s="41">
        <v>240115.42311004657</v>
      </c>
      <c r="Q10" s="41">
        <v>259917.8894837751</v>
      </c>
      <c r="R10" s="41">
        <v>291625.53493074072</v>
      </c>
      <c r="S10" s="41">
        <v>319076.57702975126</v>
      </c>
      <c r="T10" s="41">
        <v>414964.70186964783</v>
      </c>
      <c r="U10" s="42">
        <f>T10</f>
        <v>414964.70186964783</v>
      </c>
      <c r="V10" s="41">
        <v>430288.22083235608</v>
      </c>
      <c r="W10" s="41">
        <v>455029.44921775698</v>
      </c>
      <c r="X10" s="41">
        <v>488883.31129040825</v>
      </c>
      <c r="Y10" s="41">
        <v>536110.15539110336</v>
      </c>
      <c r="Z10" s="41">
        <v>587256.5882743923</v>
      </c>
      <c r="AA10" s="41">
        <v>673275.12445335579</v>
      </c>
      <c r="AB10" s="41">
        <v>779590.49454747117</v>
      </c>
      <c r="AC10" s="41">
        <v>936510.79181828001</v>
      </c>
      <c r="AD10" s="41">
        <v>979594.37211777712</v>
      </c>
      <c r="AE10" s="41">
        <v>1052111.9017225695</v>
      </c>
      <c r="AF10" s="41">
        <v>1108937.7026446019</v>
      </c>
      <c r="AG10" s="41">
        <v>1325717.3896363608</v>
      </c>
      <c r="AH10" s="42">
        <f>AG10</f>
        <v>1325717.3896363608</v>
      </c>
    </row>
    <row r="11" spans="2:116">
      <c r="G11" s="37"/>
      <c r="U11" s="43"/>
      <c r="AH11" s="43"/>
    </row>
    <row r="12" spans="2:116">
      <c r="B12" s="4" t="s">
        <v>66</v>
      </c>
      <c r="E12" s="44">
        <f t="shared" ref="E12" si="0">T12</f>
        <v>300</v>
      </c>
      <c r="F12" s="44">
        <f t="shared" ref="F12" si="1">AG12</f>
        <v>460</v>
      </c>
      <c r="G12" s="40">
        <f t="shared" ref="G12:G14" si="2">(F12-E12)/E12</f>
        <v>0.53333333333333333</v>
      </c>
      <c r="I12" s="45">
        <v>100</v>
      </c>
      <c r="J12" s="45">
        <v>110</v>
      </c>
      <c r="K12" s="45">
        <v>120</v>
      </c>
      <c r="L12" s="45">
        <v>130</v>
      </c>
      <c r="M12" s="45">
        <v>140</v>
      </c>
      <c r="N12" s="45">
        <v>160</v>
      </c>
      <c r="O12" s="45">
        <v>180</v>
      </c>
      <c r="P12" s="45">
        <v>200</v>
      </c>
      <c r="Q12" s="45">
        <v>250</v>
      </c>
      <c r="R12" s="45">
        <v>260</v>
      </c>
      <c r="S12" s="45">
        <v>280</v>
      </c>
      <c r="T12" s="45">
        <v>300</v>
      </c>
      <c r="U12" s="46">
        <f>T12</f>
        <v>300</v>
      </c>
      <c r="V12" s="45">
        <v>310</v>
      </c>
      <c r="W12" s="45">
        <v>320</v>
      </c>
      <c r="X12" s="45">
        <v>330</v>
      </c>
      <c r="Y12" s="45">
        <v>340</v>
      </c>
      <c r="Z12" s="45">
        <v>350</v>
      </c>
      <c r="AA12" s="45">
        <v>360</v>
      </c>
      <c r="AB12" s="45">
        <v>370</v>
      </c>
      <c r="AC12" s="45">
        <v>380</v>
      </c>
      <c r="AD12" s="45">
        <v>390</v>
      </c>
      <c r="AE12" s="45">
        <v>420</v>
      </c>
      <c r="AF12" s="45">
        <v>440</v>
      </c>
      <c r="AG12" s="45">
        <v>460</v>
      </c>
      <c r="AH12" s="46">
        <f>AG12</f>
        <v>460</v>
      </c>
    </row>
    <row r="13" spans="2:116">
      <c r="B13" s="4" t="s">
        <v>67</v>
      </c>
      <c r="E13" s="44">
        <f t="shared" ref="E13" si="3">SUM(I13:T13)</f>
        <v>210</v>
      </c>
      <c r="F13" s="44">
        <f t="shared" ref="F13" si="4">SUM(V13:AG13)</f>
        <v>160</v>
      </c>
      <c r="G13" s="40">
        <f t="shared" si="2"/>
        <v>-0.23809523809523808</v>
      </c>
      <c r="I13" s="45">
        <v>10</v>
      </c>
      <c r="J13" s="45">
        <f>J12-I12</f>
        <v>10</v>
      </c>
      <c r="K13" s="45">
        <f t="shared" ref="K13:V13" si="5">K12-J12</f>
        <v>10</v>
      </c>
      <c r="L13" s="45">
        <f t="shared" si="5"/>
        <v>10</v>
      </c>
      <c r="M13" s="45">
        <f t="shared" si="5"/>
        <v>10</v>
      </c>
      <c r="N13" s="45">
        <f t="shared" si="5"/>
        <v>20</v>
      </c>
      <c r="O13" s="45">
        <f t="shared" si="5"/>
        <v>20</v>
      </c>
      <c r="P13" s="45">
        <f t="shared" si="5"/>
        <v>20</v>
      </c>
      <c r="Q13" s="45">
        <f t="shared" si="5"/>
        <v>50</v>
      </c>
      <c r="R13" s="45">
        <f t="shared" si="5"/>
        <v>10</v>
      </c>
      <c r="S13" s="45">
        <f t="shared" si="5"/>
        <v>20</v>
      </c>
      <c r="T13" s="45">
        <f t="shared" si="5"/>
        <v>20</v>
      </c>
      <c r="U13" s="46">
        <f t="shared" ref="U13:U28" si="6">SUM(I13:T13)</f>
        <v>210</v>
      </c>
      <c r="V13" s="45">
        <f t="shared" si="5"/>
        <v>10</v>
      </c>
      <c r="W13" s="45">
        <f t="shared" ref="W13" si="7">W12-V12</f>
        <v>10</v>
      </c>
      <c r="X13" s="45">
        <f t="shared" ref="X13" si="8">X12-W12</f>
        <v>10</v>
      </c>
      <c r="Y13" s="45">
        <f t="shared" ref="Y13" si="9">Y12-X12</f>
        <v>10</v>
      </c>
      <c r="Z13" s="45">
        <f t="shared" ref="Z13" si="10">Z12-Y12</f>
        <v>10</v>
      </c>
      <c r="AA13" s="45">
        <f t="shared" ref="AA13" si="11">AA12-Z12</f>
        <v>10</v>
      </c>
      <c r="AB13" s="45">
        <f t="shared" ref="AB13" si="12">AB12-AA12</f>
        <v>10</v>
      </c>
      <c r="AC13" s="45">
        <f t="shared" ref="AC13" si="13">AC12-AB12</f>
        <v>10</v>
      </c>
      <c r="AD13" s="45">
        <f t="shared" ref="AD13" si="14">AD12-AC12</f>
        <v>10</v>
      </c>
      <c r="AE13" s="45">
        <f t="shared" ref="AE13" si="15">AE12-AD12</f>
        <v>30</v>
      </c>
      <c r="AF13" s="45">
        <f t="shared" ref="AF13" si="16">AF12-AE12</f>
        <v>20</v>
      </c>
      <c r="AG13" s="45">
        <f t="shared" ref="AG13" si="17">AG12-AF12</f>
        <v>20</v>
      </c>
      <c r="AH13" s="46">
        <f t="shared" ref="AH13:AH28" si="18">SUM(V13:AG13)</f>
        <v>160</v>
      </c>
    </row>
    <row r="14" spans="2:116">
      <c r="B14" s="4" t="s">
        <v>63</v>
      </c>
      <c r="E14" s="47">
        <f>('Sales Budget Template'!E55+'Sales Budget Template'!E56)/E13</f>
        <v>1045.2936507936508</v>
      </c>
      <c r="F14" s="47">
        <f>('Sales Budget Template'!F55+'Sales Budget Template'!F56)/F13</f>
        <v>5174.8125</v>
      </c>
      <c r="G14" s="40">
        <f t="shared" si="2"/>
        <v>3.9505825430690846</v>
      </c>
      <c r="I14" s="47">
        <f>('Sales Budget Template'!I65+'Sales Budget Template'!I66)/I13</f>
        <v>7000</v>
      </c>
      <c r="J14" s="47">
        <f>('Sales Budget Template'!J65+'Sales Budget Template'!J66)/J13</f>
        <v>7000</v>
      </c>
      <c r="K14" s="47">
        <f>('Sales Budget Template'!K65+'Sales Budget Template'!K66)/K13</f>
        <v>7000</v>
      </c>
      <c r="L14" s="47">
        <f>('Sales Budget Template'!L65+'Sales Budget Template'!L66)/L13</f>
        <v>9500</v>
      </c>
      <c r="M14" s="47">
        <f>('Sales Budget Template'!M65+'Sales Budget Template'!M66)/M13</f>
        <v>9500</v>
      </c>
      <c r="N14" s="47">
        <f>('Sales Budget Template'!N65+'Sales Budget Template'!N66)/N13</f>
        <v>4750</v>
      </c>
      <c r="O14" s="47">
        <f>('Sales Budget Template'!O65+'Sales Budget Template'!O66)/O13</f>
        <v>6000</v>
      </c>
      <c r="P14" s="47">
        <f>('Sales Budget Template'!P65+'Sales Budget Template'!P66)/P13</f>
        <v>6000</v>
      </c>
      <c r="Q14" s="47">
        <f>('Sales Budget Template'!Q65+'Sales Budget Template'!Q66)/Q13</f>
        <v>2400</v>
      </c>
      <c r="R14" s="47">
        <f>('Sales Budget Template'!R65+'Sales Budget Template'!R66)/R13</f>
        <v>17000</v>
      </c>
      <c r="S14" s="47">
        <f>('Sales Budget Template'!S65+'Sales Budget Template'!S66)/S13</f>
        <v>8500</v>
      </c>
      <c r="T14" s="47">
        <f>('Sales Budget Template'!T65+'Sales Budget Template'!T66)/T13</f>
        <v>8500</v>
      </c>
      <c r="U14" s="48">
        <f>('Sales Budget Template'!E55+'Sales Budget Template'!E56)/E13</f>
        <v>1045.2936507936508</v>
      </c>
      <c r="V14" s="47">
        <f>('Sales Budget Template'!V65+'Sales Budget Template'!V66)/V13</f>
        <v>27500</v>
      </c>
      <c r="W14" s="47">
        <f>('Sales Budget Template'!W65+'Sales Budget Template'!W66)/W13</f>
        <v>27500</v>
      </c>
      <c r="X14" s="47">
        <f>('Sales Budget Template'!X65+'Sales Budget Template'!X66)/X13</f>
        <v>27500</v>
      </c>
      <c r="Y14" s="47">
        <f>('Sales Budget Template'!Y65+'Sales Budget Template'!Y66)/Y13</f>
        <v>32500</v>
      </c>
      <c r="Z14" s="47">
        <f>('Sales Budget Template'!Z65+'Sales Budget Template'!Z66)/Z13</f>
        <v>32500</v>
      </c>
      <c r="AA14" s="47">
        <f>('Sales Budget Template'!AA65+'Sales Budget Template'!AA66)/AA13</f>
        <v>32500</v>
      </c>
      <c r="AB14" s="47">
        <f>('Sales Budget Template'!AB65+'Sales Budget Template'!AB66)/AB13</f>
        <v>47500</v>
      </c>
      <c r="AC14" s="47">
        <f>('Sales Budget Template'!AC65+'Sales Budget Template'!AC66)/AC13</f>
        <v>47500</v>
      </c>
      <c r="AD14" s="47">
        <f>('Sales Budget Template'!AD65+'Sales Budget Template'!AD66)/AD13</f>
        <v>47500</v>
      </c>
      <c r="AE14" s="47">
        <f>('Sales Budget Template'!AE65+'Sales Budget Template'!AE66)/AE13</f>
        <v>19166.666666666668</v>
      </c>
      <c r="AF14" s="47">
        <f>('Sales Budget Template'!AF65+'Sales Budget Template'!AF66)/AF13</f>
        <v>34669.740335150869</v>
      </c>
      <c r="AG14" s="47">
        <f>('Sales Budget Template'!AG65+'Sales Budget Template'!AG66)/AG13</f>
        <v>41183.743592810533</v>
      </c>
      <c r="AH14" s="48">
        <f>('Sales Budget Template'!F55+'Sales Budget Template'!F56)/F13</f>
        <v>5174.8125</v>
      </c>
    </row>
    <row r="15" spans="2:116">
      <c r="B15" s="4" t="s">
        <v>75</v>
      </c>
      <c r="E15" s="47">
        <f>'Sales Budget Template'!E61/E13</f>
        <v>5879.1432064686396</v>
      </c>
      <c r="F15" s="47">
        <f>'Sales Budget Template'!F61/F13</f>
        <v>25258.262151835614</v>
      </c>
      <c r="G15" s="40">
        <f t="shared" ref="G15" si="19">(F15-E15)/E15</f>
        <v>3.2962488350419372</v>
      </c>
      <c r="I15" s="47">
        <f>'Sales Budget Template'!I72/I13</f>
        <v>9025.4434179758846</v>
      </c>
      <c r="J15" s="47">
        <f>'Sales Budget Template'!J72/J13</f>
        <v>13701.626673434275</v>
      </c>
      <c r="K15" s="47">
        <f>'Sales Budget Template'!K72/K13</f>
        <v>13701.626673434275</v>
      </c>
      <c r="L15" s="47">
        <f>'Sales Budget Template'!L72/L13</f>
        <v>18350.781603973235</v>
      </c>
      <c r="M15" s="47">
        <f>'Sales Budget Template'!M72/M13</f>
        <v>18350.781603973235</v>
      </c>
      <c r="N15" s="47">
        <f>'Sales Budget Template'!N72/N13</f>
        <v>9872.094872875623</v>
      </c>
      <c r="O15" s="47">
        <f>'Sales Budget Template'!O72/O13</f>
        <v>12196.672338145101</v>
      </c>
      <c r="P15" s="47">
        <f>'Sales Budget Template'!P72/P13</f>
        <v>12893.376409034103</v>
      </c>
      <c r="Q15" s="47">
        <f>'Sales Budget Template'!Q72/Q13</f>
        <v>5157.3505636136415</v>
      </c>
      <c r="R15" s="47">
        <f>'Sales Budget Template'!R72/R13</f>
        <v>33573.569101624213</v>
      </c>
      <c r="S15" s="47">
        <f>'Sales Budget Template'!S72/S13</f>
        <v>16786.784550812106</v>
      </c>
      <c r="T15" s="47">
        <f>'Sales Budget Template'!T72/T13</f>
        <v>16786.784550812106</v>
      </c>
      <c r="U15" s="48">
        <f>'Sales Budget Template'!E61/E13</f>
        <v>5879.1432064686396</v>
      </c>
      <c r="V15" s="47">
        <f>'Sales Budget Template'!V72/V13</f>
        <v>52944.39900754788</v>
      </c>
      <c r="W15" s="47">
        <f>'Sales Budget Template'!W72/W13</f>
        <v>52944.39900754788</v>
      </c>
      <c r="X15" s="47">
        <f>'Sales Budget Template'!X72/X13</f>
        <v>52944.39900754788</v>
      </c>
      <c r="Y15" s="47">
        <f>'Sales Budget Template'!Y72/Y13</f>
        <v>63796.713203015504</v>
      </c>
      <c r="Z15" s="47">
        <f>'Sales Budget Template'!Z72/Z13</f>
        <v>65383.781459413512</v>
      </c>
      <c r="AA15" s="47">
        <f>'Sales Budget Template'!AA72/AA13</f>
        <v>65383.781459413512</v>
      </c>
      <c r="AB15" s="47">
        <f>'Sales Budget Template'!AB72/AB13</f>
        <v>87029.629783080134</v>
      </c>
      <c r="AC15" s="47">
        <f>'Sales Budget Template'!AC72/AC13</f>
        <v>87029.629783080134</v>
      </c>
      <c r="AD15" s="47">
        <f>'Sales Budget Template'!AD72/AD13</f>
        <v>87029.629783080134</v>
      </c>
      <c r="AE15" s="47">
        <f>'Sales Budget Template'!AE72/AE13</f>
        <v>34293.981326182584</v>
      </c>
      <c r="AF15" s="47">
        <f>'Sales Budget Template'!AF72/AF13</f>
        <v>57360.712324424749</v>
      </c>
      <c r="AG15" s="47">
        <f>'Sales Budget Template'!AG72/AG13</f>
        <v>63874.715582084413</v>
      </c>
      <c r="AH15" s="48">
        <f>'Sales Budget Template'!F61/F13</f>
        <v>25258.262151835614</v>
      </c>
    </row>
    <row r="16" spans="2:116">
      <c r="U16" s="43"/>
      <c r="AH16" s="43"/>
    </row>
    <row r="17" spans="2:116">
      <c r="B17" s="4" t="s">
        <v>77</v>
      </c>
      <c r="E17" s="44">
        <f>T17</f>
        <v>75448.127612663244</v>
      </c>
      <c r="F17" s="44">
        <f>AG17</f>
        <v>241039.52538842923</v>
      </c>
      <c r="G17" s="40">
        <f>(F17-E17)/E17</f>
        <v>2.1947714677013805</v>
      </c>
      <c r="I17" s="45">
        <f t="shared" ref="I17:T17" si="20">12*I10/99*1.5</f>
        <v>13491.905574335822</v>
      </c>
      <c r="J17" s="45">
        <f t="shared" si="20"/>
        <v>14664.271607040824</v>
      </c>
      <c r="K17" s="45">
        <f t="shared" si="20"/>
        <v>16364.615755988194</v>
      </c>
      <c r="L17" s="45">
        <f t="shared" si="20"/>
        <v>18968.802904824639</v>
      </c>
      <c r="M17" s="45">
        <f t="shared" si="20"/>
        <v>21970.897164988193</v>
      </c>
      <c r="N17" s="45">
        <f t="shared" si="20"/>
        <v>27096.76908591032</v>
      </c>
      <c r="O17" s="45">
        <f t="shared" si="20"/>
        <v>33515.988526525034</v>
      </c>
      <c r="P17" s="45">
        <f t="shared" si="20"/>
        <v>43657.349656372106</v>
      </c>
      <c r="Q17" s="45">
        <f t="shared" si="20"/>
        <v>47257.798087959105</v>
      </c>
      <c r="R17" s="45">
        <f t="shared" si="20"/>
        <v>53022.824532861952</v>
      </c>
      <c r="S17" s="45">
        <f t="shared" si="20"/>
        <v>58013.923096318409</v>
      </c>
      <c r="T17" s="45">
        <f t="shared" si="20"/>
        <v>75448.127612663244</v>
      </c>
      <c r="U17" s="46">
        <f>T17</f>
        <v>75448.127612663244</v>
      </c>
      <c r="V17" s="45">
        <f t="shared" ref="V17:AG17" si="21">12*V10/99*1.5</f>
        <v>78234.221969519291</v>
      </c>
      <c r="W17" s="45">
        <f t="shared" si="21"/>
        <v>82732.627130501263</v>
      </c>
      <c r="X17" s="45">
        <f t="shared" si="21"/>
        <v>88887.874780074228</v>
      </c>
      <c r="Y17" s="45">
        <f t="shared" si="21"/>
        <v>97474.573707473348</v>
      </c>
      <c r="Z17" s="45">
        <f t="shared" si="21"/>
        <v>106773.9251407986</v>
      </c>
      <c r="AA17" s="45">
        <f t="shared" si="21"/>
        <v>122413.65899151925</v>
      </c>
      <c r="AB17" s="45">
        <f t="shared" si="21"/>
        <v>141743.72628135839</v>
      </c>
      <c r="AC17" s="45">
        <f t="shared" si="21"/>
        <v>170274.68942150549</v>
      </c>
      <c r="AD17" s="45">
        <f t="shared" si="21"/>
        <v>178108.06765777766</v>
      </c>
      <c r="AE17" s="45">
        <f t="shared" si="21"/>
        <v>191293.07304046719</v>
      </c>
      <c r="AF17" s="45">
        <f t="shared" si="21"/>
        <v>201625.03684447307</v>
      </c>
      <c r="AG17" s="45">
        <f t="shared" si="21"/>
        <v>241039.52538842923</v>
      </c>
      <c r="AH17" s="46">
        <f>AG17</f>
        <v>241039.52538842923</v>
      </c>
    </row>
    <row r="18" spans="2:116">
      <c r="B18" s="4" t="s">
        <v>78</v>
      </c>
      <c r="E18" s="44">
        <f>E17/E12</f>
        <v>251.49375870887749</v>
      </c>
      <c r="F18" s="44">
        <f>F17/F12</f>
        <v>523.99896823571578</v>
      </c>
      <c r="G18" s="40">
        <f>(F18-E18)/E18</f>
        <v>1.0835466093704658</v>
      </c>
      <c r="I18" s="44">
        <f t="shared" ref="I18:AH18" si="22">I17/I12</f>
        <v>134.91905574335823</v>
      </c>
      <c r="J18" s="44">
        <f t="shared" si="22"/>
        <v>133.31156006400749</v>
      </c>
      <c r="K18" s="44">
        <f t="shared" si="22"/>
        <v>136.37179796656829</v>
      </c>
      <c r="L18" s="44">
        <f t="shared" si="22"/>
        <v>145.91386849865106</v>
      </c>
      <c r="M18" s="44">
        <f t="shared" si="22"/>
        <v>156.93497974991567</v>
      </c>
      <c r="N18" s="44">
        <f t="shared" si="22"/>
        <v>169.35480678693949</v>
      </c>
      <c r="O18" s="44">
        <f t="shared" si="22"/>
        <v>186.19993625847241</v>
      </c>
      <c r="P18" s="44">
        <f t="shared" si="22"/>
        <v>218.28674828186053</v>
      </c>
      <c r="Q18" s="44">
        <f t="shared" si="22"/>
        <v>189.03119235183641</v>
      </c>
      <c r="R18" s="44">
        <f t="shared" si="22"/>
        <v>203.93394051100751</v>
      </c>
      <c r="S18" s="44">
        <f t="shared" si="22"/>
        <v>207.19258248685145</v>
      </c>
      <c r="T18" s="44">
        <f t="shared" si="22"/>
        <v>251.49375870887749</v>
      </c>
      <c r="U18" s="46">
        <f t="shared" si="22"/>
        <v>251.49375870887749</v>
      </c>
      <c r="V18" s="44">
        <f t="shared" si="22"/>
        <v>252.36845796619127</v>
      </c>
      <c r="W18" s="44">
        <f t="shared" si="22"/>
        <v>258.53945978281644</v>
      </c>
      <c r="X18" s="44">
        <f t="shared" si="22"/>
        <v>269.35719630325525</v>
      </c>
      <c r="Y18" s="44">
        <f t="shared" si="22"/>
        <v>286.68992266903928</v>
      </c>
      <c r="Z18" s="44">
        <f t="shared" si="22"/>
        <v>305.06835754513884</v>
      </c>
      <c r="AA18" s="44">
        <f t="shared" si="22"/>
        <v>340.03794164310904</v>
      </c>
      <c r="AB18" s="44">
        <f t="shared" si="22"/>
        <v>383.09115211177942</v>
      </c>
      <c r="AC18" s="44">
        <f t="shared" si="22"/>
        <v>448.09128795133023</v>
      </c>
      <c r="AD18" s="44">
        <f t="shared" si="22"/>
        <v>456.68735296866066</v>
      </c>
      <c r="AE18" s="44">
        <f t="shared" si="22"/>
        <v>455.45969771539808</v>
      </c>
      <c r="AF18" s="44">
        <f t="shared" si="22"/>
        <v>458.23872010107516</v>
      </c>
      <c r="AG18" s="44">
        <f t="shared" si="22"/>
        <v>523.99896823571578</v>
      </c>
      <c r="AH18" s="46">
        <f t="shared" si="22"/>
        <v>523.99896823571578</v>
      </c>
    </row>
    <row r="19" spans="2:116">
      <c r="B19" s="4" t="s">
        <v>62</v>
      </c>
      <c r="E19" s="47">
        <f>'ENG Budget Template'!E69/E12</f>
        <v>916.66666666666663</v>
      </c>
      <c r="F19" s="47">
        <f>'ENG Budget Template'!F69/F12</f>
        <v>913.04347826086962</v>
      </c>
      <c r="G19" s="40">
        <f>(F19-E19)/E19</f>
        <v>-3.9525691699603734E-3</v>
      </c>
      <c r="I19" s="47">
        <f>'ENG Budget Template'!I69/I12</f>
        <v>200</v>
      </c>
      <c r="J19" s="47">
        <f>'ENG Budget Template'!J69/J12</f>
        <v>181.81818181818181</v>
      </c>
      <c r="K19" s="47">
        <f>'ENG Budget Template'!K69/K12</f>
        <v>166.66666666666666</v>
      </c>
      <c r="L19" s="47">
        <f>'ENG Budget Template'!L69/L12</f>
        <v>153.84615384615384</v>
      </c>
      <c r="M19" s="47">
        <f>'ENG Budget Template'!M69/M12</f>
        <v>142.85714285714286</v>
      </c>
      <c r="N19" s="47">
        <f>'ENG Budget Template'!N69/N12</f>
        <v>156.25</v>
      </c>
      <c r="O19" s="47">
        <f>'ENG Budget Template'!O69/O12</f>
        <v>138.88888888888889</v>
      </c>
      <c r="P19" s="47">
        <f>'ENG Budget Template'!P69/P12</f>
        <v>125</v>
      </c>
      <c r="Q19" s="47">
        <f>'ENG Budget Template'!Q69/Q12</f>
        <v>100</v>
      </c>
      <c r="R19" s="47">
        <f>'ENG Budget Template'!R69/R12</f>
        <v>96.15384615384616</v>
      </c>
      <c r="S19" s="47">
        <f>'ENG Budget Template'!S69/S12</f>
        <v>89.285714285714292</v>
      </c>
      <c r="T19" s="47">
        <f>'ENG Budget Template'!T69/T12</f>
        <v>83.333333333333329</v>
      </c>
      <c r="U19" s="48">
        <f>'ENG Budget Template'!E69/E12</f>
        <v>916.66666666666663</v>
      </c>
      <c r="V19" s="47">
        <f>'ENG Budget Template'!V69/V12</f>
        <v>96.774193548387103</v>
      </c>
      <c r="W19" s="47">
        <f>'ENG Budget Template'!W69/W12</f>
        <v>93.75</v>
      </c>
      <c r="X19" s="47">
        <f>'ENG Budget Template'!X69/X12</f>
        <v>90.909090909090907</v>
      </c>
      <c r="Y19" s="47">
        <f>'ENG Budget Template'!Y69/Y12</f>
        <v>88.235294117647058</v>
      </c>
      <c r="Z19" s="47">
        <f>'ENG Budget Template'!Z69/Z12</f>
        <v>85.714285714285708</v>
      </c>
      <c r="AA19" s="47">
        <f>'ENG Budget Template'!AA69/AA12</f>
        <v>83.333333333333329</v>
      </c>
      <c r="AB19" s="47">
        <f>'ENG Budget Template'!AB69/AB12</f>
        <v>108.10810810810811</v>
      </c>
      <c r="AC19" s="47">
        <f>'ENG Budget Template'!AC69/AC12</f>
        <v>105.26315789473684</v>
      </c>
      <c r="AD19" s="47">
        <f>'ENG Budget Template'!AD69/AD12</f>
        <v>102.56410256410257</v>
      </c>
      <c r="AE19" s="47">
        <f>'ENG Budget Template'!AE69/AE12</f>
        <v>95.238095238095241</v>
      </c>
      <c r="AF19" s="47">
        <f>'ENG Budget Template'!AF69/AF12</f>
        <v>90.909090909090907</v>
      </c>
      <c r="AG19" s="47">
        <f>'ENG Budget Template'!AG69/AG12</f>
        <v>86.956521739130437</v>
      </c>
      <c r="AH19" s="48">
        <f>'ENG Budget Template'!F69/F12</f>
        <v>913.04347826086962</v>
      </c>
    </row>
    <row r="20" spans="2:116">
      <c r="U20" s="43"/>
      <c r="AH20" s="43"/>
    </row>
    <row r="21" spans="2:116">
      <c r="B21" s="49" t="s">
        <v>51</v>
      </c>
      <c r="U21" s="43"/>
      <c r="AH21" s="43"/>
    </row>
    <row r="22" spans="2:116">
      <c r="B22" s="50" t="s">
        <v>32</v>
      </c>
      <c r="C22" s="51">
        <v>0.4</v>
      </c>
      <c r="I22" s="39">
        <f t="shared" ref="I22:R27" si="23">$C22*I$28</f>
        <v>8000</v>
      </c>
      <c r="J22" s="39">
        <f t="shared" si="23"/>
        <v>8000</v>
      </c>
      <c r="K22" s="39">
        <f t="shared" si="23"/>
        <v>8000</v>
      </c>
      <c r="L22" s="39">
        <f t="shared" si="23"/>
        <v>8000</v>
      </c>
      <c r="M22" s="39">
        <f t="shared" si="23"/>
        <v>8000</v>
      </c>
      <c r="N22" s="39">
        <f t="shared" si="23"/>
        <v>8000</v>
      </c>
      <c r="O22" s="39">
        <f t="shared" si="23"/>
        <v>8000</v>
      </c>
      <c r="P22" s="39">
        <f t="shared" si="23"/>
        <v>8000</v>
      </c>
      <c r="Q22" s="39">
        <f t="shared" si="23"/>
        <v>8000</v>
      </c>
      <c r="R22" s="39">
        <f t="shared" si="23"/>
        <v>8000</v>
      </c>
      <c r="S22" s="39">
        <f t="shared" ref="S22:AG27" si="24">$C22*S$28</f>
        <v>8000</v>
      </c>
      <c r="T22" s="39">
        <f t="shared" si="24"/>
        <v>8000</v>
      </c>
      <c r="U22" s="52">
        <f t="shared" si="6"/>
        <v>96000</v>
      </c>
      <c r="V22" s="39">
        <f t="shared" si="24"/>
        <v>20000</v>
      </c>
      <c r="W22" s="39">
        <f t="shared" si="24"/>
        <v>20000</v>
      </c>
      <c r="X22" s="39">
        <f t="shared" si="24"/>
        <v>20000</v>
      </c>
      <c r="Y22" s="39">
        <f t="shared" si="24"/>
        <v>20000</v>
      </c>
      <c r="Z22" s="39">
        <f t="shared" si="24"/>
        <v>20000</v>
      </c>
      <c r="AA22" s="39">
        <f t="shared" si="24"/>
        <v>20000</v>
      </c>
      <c r="AB22" s="39">
        <f t="shared" si="24"/>
        <v>20000</v>
      </c>
      <c r="AC22" s="39">
        <f t="shared" si="24"/>
        <v>20000</v>
      </c>
      <c r="AD22" s="39">
        <f t="shared" si="24"/>
        <v>20000</v>
      </c>
      <c r="AE22" s="39">
        <f t="shared" si="24"/>
        <v>20000</v>
      </c>
      <c r="AF22" s="39">
        <f t="shared" si="24"/>
        <v>20000</v>
      </c>
      <c r="AG22" s="39">
        <f t="shared" si="24"/>
        <v>20000</v>
      </c>
      <c r="AH22" s="52">
        <f t="shared" si="18"/>
        <v>240000</v>
      </c>
    </row>
    <row r="23" spans="2:116">
      <c r="B23" s="50" t="s">
        <v>79</v>
      </c>
      <c r="C23" s="51">
        <v>0</v>
      </c>
      <c r="I23" s="39">
        <f t="shared" si="23"/>
        <v>0</v>
      </c>
      <c r="J23" s="39">
        <f t="shared" si="23"/>
        <v>0</v>
      </c>
      <c r="K23" s="39">
        <f t="shared" si="23"/>
        <v>0</v>
      </c>
      <c r="L23" s="39">
        <f t="shared" si="23"/>
        <v>0</v>
      </c>
      <c r="M23" s="39">
        <f t="shared" si="23"/>
        <v>0</v>
      </c>
      <c r="N23" s="39">
        <f t="shared" si="23"/>
        <v>0</v>
      </c>
      <c r="O23" s="39">
        <f t="shared" si="23"/>
        <v>0</v>
      </c>
      <c r="P23" s="39">
        <f t="shared" si="23"/>
        <v>0</v>
      </c>
      <c r="Q23" s="39">
        <f t="shared" si="23"/>
        <v>0</v>
      </c>
      <c r="R23" s="39">
        <f t="shared" si="23"/>
        <v>0</v>
      </c>
      <c r="S23" s="39">
        <f t="shared" si="24"/>
        <v>0</v>
      </c>
      <c r="T23" s="39">
        <f t="shared" si="24"/>
        <v>0</v>
      </c>
      <c r="U23" s="52">
        <f t="shared" si="6"/>
        <v>0</v>
      </c>
      <c r="V23" s="39">
        <f t="shared" si="24"/>
        <v>0</v>
      </c>
      <c r="W23" s="39">
        <f t="shared" si="24"/>
        <v>0</v>
      </c>
      <c r="X23" s="39">
        <f t="shared" si="24"/>
        <v>0</v>
      </c>
      <c r="Y23" s="39">
        <f t="shared" si="24"/>
        <v>0</v>
      </c>
      <c r="Z23" s="39">
        <f t="shared" si="24"/>
        <v>0</v>
      </c>
      <c r="AA23" s="39">
        <f t="shared" si="24"/>
        <v>0</v>
      </c>
      <c r="AB23" s="39">
        <f t="shared" si="24"/>
        <v>0</v>
      </c>
      <c r="AC23" s="39">
        <f t="shared" si="24"/>
        <v>0</v>
      </c>
      <c r="AD23" s="39">
        <f t="shared" si="24"/>
        <v>0</v>
      </c>
      <c r="AE23" s="39">
        <f t="shared" si="24"/>
        <v>0</v>
      </c>
      <c r="AF23" s="39">
        <f t="shared" si="24"/>
        <v>0</v>
      </c>
      <c r="AG23" s="39">
        <f t="shared" si="24"/>
        <v>0</v>
      </c>
      <c r="AH23" s="52">
        <f t="shared" si="18"/>
        <v>0</v>
      </c>
    </row>
    <row r="24" spans="2:116">
      <c r="B24" s="50" t="s">
        <v>73</v>
      </c>
      <c r="C24" s="51">
        <v>0.4</v>
      </c>
      <c r="I24" s="39">
        <f t="shared" si="23"/>
        <v>8000</v>
      </c>
      <c r="J24" s="39">
        <f t="shared" si="23"/>
        <v>8000</v>
      </c>
      <c r="K24" s="39">
        <f t="shared" si="23"/>
        <v>8000</v>
      </c>
      <c r="L24" s="39">
        <f t="shared" si="23"/>
        <v>8000</v>
      </c>
      <c r="M24" s="39">
        <f t="shared" si="23"/>
        <v>8000</v>
      </c>
      <c r="N24" s="39">
        <f t="shared" si="23"/>
        <v>8000</v>
      </c>
      <c r="O24" s="39">
        <f t="shared" si="23"/>
        <v>8000</v>
      </c>
      <c r="P24" s="39">
        <f t="shared" si="23"/>
        <v>8000</v>
      </c>
      <c r="Q24" s="39">
        <f t="shared" si="23"/>
        <v>8000</v>
      </c>
      <c r="R24" s="39">
        <f t="shared" si="23"/>
        <v>8000</v>
      </c>
      <c r="S24" s="39">
        <f t="shared" si="24"/>
        <v>8000</v>
      </c>
      <c r="T24" s="39">
        <f t="shared" si="24"/>
        <v>8000</v>
      </c>
      <c r="U24" s="52">
        <f t="shared" si="6"/>
        <v>96000</v>
      </c>
      <c r="V24" s="39">
        <f t="shared" si="24"/>
        <v>20000</v>
      </c>
      <c r="W24" s="39">
        <f t="shared" si="24"/>
        <v>20000</v>
      </c>
      <c r="X24" s="39">
        <f t="shared" si="24"/>
        <v>20000</v>
      </c>
      <c r="Y24" s="39">
        <f t="shared" si="24"/>
        <v>20000</v>
      </c>
      <c r="Z24" s="39">
        <f t="shared" si="24"/>
        <v>20000</v>
      </c>
      <c r="AA24" s="39">
        <f t="shared" si="24"/>
        <v>20000</v>
      </c>
      <c r="AB24" s="39">
        <f t="shared" si="24"/>
        <v>20000</v>
      </c>
      <c r="AC24" s="39">
        <f t="shared" si="24"/>
        <v>20000</v>
      </c>
      <c r="AD24" s="39">
        <f t="shared" si="24"/>
        <v>20000</v>
      </c>
      <c r="AE24" s="39">
        <f t="shared" si="24"/>
        <v>20000</v>
      </c>
      <c r="AF24" s="39">
        <f t="shared" si="24"/>
        <v>20000</v>
      </c>
      <c r="AG24" s="39">
        <f t="shared" si="24"/>
        <v>20000</v>
      </c>
      <c r="AH24" s="52">
        <f t="shared" si="18"/>
        <v>240000</v>
      </c>
    </row>
    <row r="25" spans="2:116">
      <c r="B25" s="50" t="s">
        <v>68</v>
      </c>
      <c r="C25" s="51">
        <v>0</v>
      </c>
      <c r="I25" s="53">
        <f t="shared" si="23"/>
        <v>0</v>
      </c>
      <c r="J25" s="53">
        <f t="shared" si="23"/>
        <v>0</v>
      </c>
      <c r="K25" s="53">
        <f t="shared" si="23"/>
        <v>0</v>
      </c>
      <c r="L25" s="53">
        <f t="shared" si="23"/>
        <v>0</v>
      </c>
      <c r="M25" s="53">
        <f t="shared" si="23"/>
        <v>0</v>
      </c>
      <c r="N25" s="53">
        <f t="shared" si="23"/>
        <v>0</v>
      </c>
      <c r="O25" s="53">
        <f t="shared" si="23"/>
        <v>0</v>
      </c>
      <c r="P25" s="53">
        <f t="shared" si="23"/>
        <v>0</v>
      </c>
      <c r="Q25" s="53">
        <f t="shared" si="23"/>
        <v>0</v>
      </c>
      <c r="R25" s="53">
        <f t="shared" si="23"/>
        <v>0</v>
      </c>
      <c r="S25" s="53">
        <f t="shared" si="24"/>
        <v>0</v>
      </c>
      <c r="T25" s="53">
        <f t="shared" si="24"/>
        <v>0</v>
      </c>
      <c r="U25" s="52">
        <f t="shared" si="6"/>
        <v>0</v>
      </c>
      <c r="V25" s="53">
        <f t="shared" si="24"/>
        <v>0</v>
      </c>
      <c r="W25" s="53">
        <f t="shared" si="24"/>
        <v>0</v>
      </c>
      <c r="X25" s="53">
        <f t="shared" si="24"/>
        <v>0</v>
      </c>
      <c r="Y25" s="53">
        <f t="shared" si="24"/>
        <v>0</v>
      </c>
      <c r="Z25" s="53">
        <f t="shared" si="24"/>
        <v>0</v>
      </c>
      <c r="AA25" s="53">
        <f t="shared" si="24"/>
        <v>0</v>
      </c>
      <c r="AB25" s="53">
        <f t="shared" si="24"/>
        <v>0</v>
      </c>
      <c r="AC25" s="53">
        <f t="shared" si="24"/>
        <v>0</v>
      </c>
      <c r="AD25" s="53">
        <f t="shared" si="24"/>
        <v>0</v>
      </c>
      <c r="AE25" s="53">
        <f t="shared" si="24"/>
        <v>0</v>
      </c>
      <c r="AF25" s="53">
        <f t="shared" si="24"/>
        <v>0</v>
      </c>
      <c r="AG25" s="53">
        <f t="shared" si="24"/>
        <v>0</v>
      </c>
      <c r="AH25" s="52">
        <f t="shared" si="18"/>
        <v>0</v>
      </c>
    </row>
    <row r="26" spans="2:116">
      <c r="B26" s="50" t="s">
        <v>65</v>
      </c>
      <c r="C26" s="51">
        <v>0</v>
      </c>
      <c r="I26" s="53">
        <f t="shared" si="23"/>
        <v>0</v>
      </c>
      <c r="J26" s="53">
        <f t="shared" si="23"/>
        <v>0</v>
      </c>
      <c r="K26" s="53">
        <f t="shared" si="23"/>
        <v>0</v>
      </c>
      <c r="L26" s="53">
        <f t="shared" si="23"/>
        <v>0</v>
      </c>
      <c r="M26" s="53">
        <f t="shared" si="23"/>
        <v>0</v>
      </c>
      <c r="N26" s="53">
        <f t="shared" si="23"/>
        <v>0</v>
      </c>
      <c r="O26" s="53">
        <f t="shared" si="23"/>
        <v>0</v>
      </c>
      <c r="P26" s="53">
        <f t="shared" si="23"/>
        <v>0</v>
      </c>
      <c r="Q26" s="53">
        <f t="shared" si="23"/>
        <v>0</v>
      </c>
      <c r="R26" s="53">
        <f t="shared" si="23"/>
        <v>0</v>
      </c>
      <c r="S26" s="53">
        <f t="shared" si="24"/>
        <v>0</v>
      </c>
      <c r="T26" s="53">
        <f t="shared" si="24"/>
        <v>0</v>
      </c>
      <c r="U26" s="52">
        <f t="shared" si="6"/>
        <v>0</v>
      </c>
      <c r="V26" s="53">
        <f t="shared" si="24"/>
        <v>0</v>
      </c>
      <c r="W26" s="53">
        <f t="shared" si="24"/>
        <v>0</v>
      </c>
      <c r="X26" s="53">
        <f t="shared" si="24"/>
        <v>0</v>
      </c>
      <c r="Y26" s="53">
        <f t="shared" si="24"/>
        <v>0</v>
      </c>
      <c r="Z26" s="53">
        <f t="shared" si="24"/>
        <v>0</v>
      </c>
      <c r="AA26" s="53">
        <f t="shared" si="24"/>
        <v>0</v>
      </c>
      <c r="AB26" s="53">
        <f t="shared" si="24"/>
        <v>0</v>
      </c>
      <c r="AC26" s="53">
        <f t="shared" si="24"/>
        <v>0</v>
      </c>
      <c r="AD26" s="53">
        <f t="shared" si="24"/>
        <v>0</v>
      </c>
      <c r="AE26" s="53">
        <f t="shared" si="24"/>
        <v>0</v>
      </c>
      <c r="AF26" s="53">
        <f t="shared" si="24"/>
        <v>0</v>
      </c>
      <c r="AG26" s="53">
        <f t="shared" si="24"/>
        <v>0</v>
      </c>
      <c r="AH26" s="52">
        <f t="shared" si="18"/>
        <v>0</v>
      </c>
    </row>
    <row r="27" spans="2:116">
      <c r="B27" s="50" t="s">
        <v>64</v>
      </c>
      <c r="C27" s="51">
        <v>0.2</v>
      </c>
      <c r="I27" s="54">
        <f t="shared" si="23"/>
        <v>4000</v>
      </c>
      <c r="J27" s="54">
        <f t="shared" si="23"/>
        <v>4000</v>
      </c>
      <c r="K27" s="54">
        <f t="shared" si="23"/>
        <v>4000</v>
      </c>
      <c r="L27" s="54">
        <f t="shared" si="23"/>
        <v>4000</v>
      </c>
      <c r="M27" s="54">
        <f t="shared" si="23"/>
        <v>4000</v>
      </c>
      <c r="N27" s="54">
        <f t="shared" si="23"/>
        <v>4000</v>
      </c>
      <c r="O27" s="54">
        <f t="shared" si="23"/>
        <v>4000</v>
      </c>
      <c r="P27" s="54">
        <f t="shared" si="23"/>
        <v>4000</v>
      </c>
      <c r="Q27" s="54">
        <f t="shared" si="23"/>
        <v>4000</v>
      </c>
      <c r="R27" s="54">
        <f t="shared" si="23"/>
        <v>4000</v>
      </c>
      <c r="S27" s="54">
        <f t="shared" si="24"/>
        <v>4000</v>
      </c>
      <c r="T27" s="54">
        <f t="shared" si="24"/>
        <v>4000</v>
      </c>
      <c r="U27" s="55">
        <f t="shared" si="6"/>
        <v>48000</v>
      </c>
      <c r="V27" s="54">
        <f t="shared" si="24"/>
        <v>10000</v>
      </c>
      <c r="W27" s="54">
        <f t="shared" si="24"/>
        <v>10000</v>
      </c>
      <c r="X27" s="54">
        <f t="shared" si="24"/>
        <v>10000</v>
      </c>
      <c r="Y27" s="54">
        <f t="shared" si="24"/>
        <v>10000</v>
      </c>
      <c r="Z27" s="54">
        <f t="shared" si="24"/>
        <v>10000</v>
      </c>
      <c r="AA27" s="54">
        <f t="shared" si="24"/>
        <v>10000</v>
      </c>
      <c r="AB27" s="54">
        <f t="shared" si="24"/>
        <v>10000</v>
      </c>
      <c r="AC27" s="54">
        <f t="shared" si="24"/>
        <v>10000</v>
      </c>
      <c r="AD27" s="54">
        <f t="shared" si="24"/>
        <v>10000</v>
      </c>
      <c r="AE27" s="54">
        <f t="shared" si="24"/>
        <v>10000</v>
      </c>
      <c r="AF27" s="54">
        <f t="shared" si="24"/>
        <v>10000</v>
      </c>
      <c r="AG27" s="54">
        <f t="shared" si="24"/>
        <v>10000</v>
      </c>
      <c r="AH27" s="55">
        <f t="shared" si="18"/>
        <v>120000</v>
      </c>
    </row>
    <row r="28" spans="2:116" ht="15" thickBot="1">
      <c r="C28" s="56">
        <f>SUM(C22:C27)</f>
        <v>1</v>
      </c>
      <c r="D28" s="57" t="str">
        <f>IF(C28&lt;&gt;1,"Adjust to ensure 100% allocation","")</f>
        <v/>
      </c>
      <c r="I28" s="41">
        <v>20000</v>
      </c>
      <c r="J28" s="41">
        <v>20000</v>
      </c>
      <c r="K28" s="41">
        <v>20000</v>
      </c>
      <c r="L28" s="41">
        <v>20000</v>
      </c>
      <c r="M28" s="41">
        <v>20000</v>
      </c>
      <c r="N28" s="41">
        <v>20000</v>
      </c>
      <c r="O28" s="41">
        <v>20000</v>
      </c>
      <c r="P28" s="41">
        <v>20000</v>
      </c>
      <c r="Q28" s="41">
        <v>20000</v>
      </c>
      <c r="R28" s="41">
        <v>20000</v>
      </c>
      <c r="S28" s="41">
        <v>20000</v>
      </c>
      <c r="T28" s="41">
        <v>20000</v>
      </c>
      <c r="U28" s="58">
        <f t="shared" si="6"/>
        <v>240000</v>
      </c>
      <c r="V28" s="41">
        <v>50000</v>
      </c>
      <c r="W28" s="41">
        <v>50000</v>
      </c>
      <c r="X28" s="41">
        <v>50000</v>
      </c>
      <c r="Y28" s="41">
        <v>50000</v>
      </c>
      <c r="Z28" s="41">
        <v>50000</v>
      </c>
      <c r="AA28" s="41">
        <v>50000</v>
      </c>
      <c r="AB28" s="41">
        <v>50000</v>
      </c>
      <c r="AC28" s="41">
        <v>50000</v>
      </c>
      <c r="AD28" s="41">
        <v>50000</v>
      </c>
      <c r="AE28" s="41">
        <v>50000</v>
      </c>
      <c r="AF28" s="41">
        <v>50000</v>
      </c>
      <c r="AG28" s="41">
        <v>50000</v>
      </c>
      <c r="AH28" s="58">
        <f t="shared" si="18"/>
        <v>600000</v>
      </c>
    </row>
    <row r="29" spans="2:116" ht="15" thickTop="1">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row>
    <row r="30" spans="2:116" s="60" customFormat="1" ht="20">
      <c r="B30" s="59" t="s">
        <v>37</v>
      </c>
    </row>
    <row r="31" spans="2:116" ht="15" thickBot="1">
      <c r="B31" s="37" t="s">
        <v>60</v>
      </c>
    </row>
    <row r="32" spans="2:116" s="36" customFormat="1" ht="16" thickTop="1" thickBot="1">
      <c r="B32" s="28"/>
      <c r="C32" s="28"/>
      <c r="D32" s="28"/>
      <c r="E32" s="29" t="s">
        <v>5</v>
      </c>
      <c r="F32" s="30" t="s">
        <v>6</v>
      </c>
      <c r="G32" s="31" t="s">
        <v>7</v>
      </c>
      <c r="H32" s="28"/>
      <c r="I32" s="29">
        <v>43466</v>
      </c>
      <c r="J32" s="32">
        <v>43497</v>
      </c>
      <c r="K32" s="32">
        <v>43525</v>
      </c>
      <c r="L32" s="32">
        <v>43556</v>
      </c>
      <c r="M32" s="32">
        <v>43586</v>
      </c>
      <c r="N32" s="32">
        <v>43617</v>
      </c>
      <c r="O32" s="32">
        <v>43647</v>
      </c>
      <c r="P32" s="32">
        <v>43678</v>
      </c>
      <c r="Q32" s="32">
        <v>43709</v>
      </c>
      <c r="R32" s="32">
        <v>43739</v>
      </c>
      <c r="S32" s="32">
        <v>43770</v>
      </c>
      <c r="T32" s="32">
        <v>43800</v>
      </c>
      <c r="U32" s="61" t="s">
        <v>5</v>
      </c>
      <c r="V32" s="35">
        <v>43831</v>
      </c>
      <c r="W32" s="35">
        <v>43862</v>
      </c>
      <c r="X32" s="35">
        <v>43891</v>
      </c>
      <c r="Y32" s="35">
        <v>43922</v>
      </c>
      <c r="Z32" s="35">
        <v>43952</v>
      </c>
      <c r="AA32" s="35">
        <v>43983</v>
      </c>
      <c r="AB32" s="35">
        <v>44013</v>
      </c>
      <c r="AC32" s="35">
        <v>44044</v>
      </c>
      <c r="AD32" s="35">
        <v>44075</v>
      </c>
      <c r="AE32" s="35">
        <v>44105</v>
      </c>
      <c r="AF32" s="35">
        <v>44136</v>
      </c>
      <c r="AG32" s="35">
        <v>44166</v>
      </c>
      <c r="AH32" s="30" t="s">
        <v>6</v>
      </c>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row>
    <row r="33" spans="2:116" ht="15" thickTop="1">
      <c r="B33" s="50" t="s">
        <v>32</v>
      </c>
      <c r="E33" s="39">
        <f>SUM(I33:T33)</f>
        <v>606129.08241364278</v>
      </c>
      <c r="F33" s="39">
        <f>SUM(V33:AG33)</f>
        <v>775635.5365343251</v>
      </c>
      <c r="G33" s="40">
        <f>(F33-E33)/E33</f>
        <v>0.27965405231126239</v>
      </c>
      <c r="I33" s="47">
        <f>'Exec Budget Template'!I$23</f>
        <v>50510.756867803568</v>
      </c>
      <c r="J33" s="47">
        <f>'Exec Budget Template'!J$23</f>
        <v>50510.756867803568</v>
      </c>
      <c r="K33" s="47">
        <f>'Exec Budget Template'!K$23</f>
        <v>50510.756867803568</v>
      </c>
      <c r="L33" s="47">
        <f>'Exec Budget Template'!L$23</f>
        <v>50510.756867803568</v>
      </c>
      <c r="M33" s="47">
        <f>'Exec Budget Template'!M$23</f>
        <v>50510.756867803568</v>
      </c>
      <c r="N33" s="47">
        <f>'Exec Budget Template'!N$23</f>
        <v>50510.756867803568</v>
      </c>
      <c r="O33" s="47">
        <f>'Exec Budget Template'!O$23</f>
        <v>50510.756867803568</v>
      </c>
      <c r="P33" s="47">
        <f>'Exec Budget Template'!P$23</f>
        <v>50510.756867803568</v>
      </c>
      <c r="Q33" s="47">
        <f>'Exec Budget Template'!Q$23</f>
        <v>50510.756867803568</v>
      </c>
      <c r="R33" s="47">
        <f>'Exec Budget Template'!R$23</f>
        <v>50510.756867803568</v>
      </c>
      <c r="S33" s="47">
        <f>'Exec Budget Template'!S$23</f>
        <v>50510.756867803568</v>
      </c>
      <c r="T33" s="47">
        <f>'Exec Budget Template'!T$23</f>
        <v>50510.756867803568</v>
      </c>
      <c r="U33" s="62">
        <f>SUM(I33:T33)</f>
        <v>606129.08241364278</v>
      </c>
      <c r="V33" s="47">
        <f>'Exec Budget Template'!V$23</f>
        <v>64636.294711193754</v>
      </c>
      <c r="W33" s="47">
        <f>'Exec Budget Template'!W$23</f>
        <v>64636.294711193754</v>
      </c>
      <c r="X33" s="47">
        <f>'Exec Budget Template'!X$23</f>
        <v>64636.294711193754</v>
      </c>
      <c r="Y33" s="47">
        <f>'Exec Budget Template'!Y$23</f>
        <v>64636.294711193754</v>
      </c>
      <c r="Z33" s="47">
        <f>'Exec Budget Template'!Z$23</f>
        <v>64636.294711193754</v>
      </c>
      <c r="AA33" s="47">
        <f>'Exec Budget Template'!AA$23</f>
        <v>64636.294711193754</v>
      </c>
      <c r="AB33" s="47">
        <f>'Exec Budget Template'!AB$23</f>
        <v>64636.294711193754</v>
      </c>
      <c r="AC33" s="47">
        <f>'Exec Budget Template'!AC$23</f>
        <v>64636.294711193754</v>
      </c>
      <c r="AD33" s="47">
        <f>'Exec Budget Template'!AD$23</f>
        <v>64636.294711193754</v>
      </c>
      <c r="AE33" s="47">
        <f>'Exec Budget Template'!AE$23</f>
        <v>64636.294711193754</v>
      </c>
      <c r="AF33" s="47">
        <f>'Exec Budget Template'!AF$23</f>
        <v>64636.294711193754</v>
      </c>
      <c r="AG33" s="47">
        <f>'Exec Budget Template'!AG$23</f>
        <v>64636.294711193754</v>
      </c>
      <c r="AH33" s="63">
        <f>SUM(V33:AG33)</f>
        <v>775635.5365343251</v>
      </c>
    </row>
    <row r="34" spans="2:116">
      <c r="B34" s="50" t="s">
        <v>79</v>
      </c>
      <c r="E34" s="39">
        <f t="shared" ref="E34:E38" si="25">SUM(I34:T34)</f>
        <v>1723414.7750566658</v>
      </c>
      <c r="F34" s="39">
        <f t="shared" ref="F34:F38" si="26">SUM(V34:AG34)</f>
        <v>3337166.2627152666</v>
      </c>
      <c r="G34" s="40">
        <f t="shared" ref="G34:G40" si="27">(F34-E34)/E34</f>
        <v>0.93636860436312597</v>
      </c>
      <c r="I34" s="47">
        <f>'Ops Budget Template'!I$23</f>
        <v>113381.13760663333</v>
      </c>
      <c r="J34" s="47">
        <f>'Ops Budget Template'!J$23</f>
        <v>117431.13760663333</v>
      </c>
      <c r="K34" s="47">
        <f>'Ops Budget Template'!K$23</f>
        <v>117431.13760663333</v>
      </c>
      <c r="L34" s="47">
        <f>'Ops Budget Template'!L$23</f>
        <v>126743.92200829167</v>
      </c>
      <c r="M34" s="47">
        <f>'Ops Budget Template'!M$23</f>
        <v>146537.59172731548</v>
      </c>
      <c r="N34" s="47">
        <f>'Ops Budget Template'!N$23</f>
        <v>147437.59172731548</v>
      </c>
      <c r="O34" s="47">
        <f>'Ops Budget Template'!O$23</f>
        <v>156750.37612897382</v>
      </c>
      <c r="P34" s="47">
        <f>'Ops Budget Template'!P$23</f>
        <v>157650.37612897382</v>
      </c>
      <c r="Q34" s="47">
        <f>'Ops Budget Template'!Q$23</f>
        <v>158100.37612897382</v>
      </c>
      <c r="R34" s="47">
        <f>'Ops Budget Template'!R$23</f>
        <v>160350.37612897382</v>
      </c>
      <c r="S34" s="47">
        <f>'Ops Budget Template'!S$23</f>
        <v>160350.37612897382</v>
      </c>
      <c r="T34" s="47">
        <f>'Ops Budget Template'!T$23</f>
        <v>161250.37612897382</v>
      </c>
      <c r="U34" s="62">
        <f t="shared" ref="U34:U40" si="28">SUM(I34:T34)</f>
        <v>1723414.7750566658</v>
      </c>
      <c r="V34" s="47">
        <f>'Ops Budget Template'!V$23</f>
        <v>248518.75410188999</v>
      </c>
      <c r="W34" s="47">
        <f>'Ops Budget Template'!W$23</f>
        <v>248518.75410188999</v>
      </c>
      <c r="X34" s="47">
        <f>'Ops Budget Template'!X$23</f>
        <v>249118.75410188999</v>
      </c>
      <c r="Y34" s="47">
        <f>'Ops Budget Template'!Y$23</f>
        <v>265870.26006338251</v>
      </c>
      <c r="Z34" s="47">
        <f>'Ops Budget Template'!Z$23</f>
        <v>275213.68368512375</v>
      </c>
      <c r="AA34" s="47">
        <f>'Ops Budget Template'!AA$23</f>
        <v>274613.68368512375</v>
      </c>
      <c r="AB34" s="47">
        <f>'Ops Budget Template'!AB$23</f>
        <v>286013.68368512375</v>
      </c>
      <c r="AC34" s="47">
        <f>'Ops Budget Template'!AC$23</f>
        <v>287213.68368512375</v>
      </c>
      <c r="AD34" s="47">
        <f>'Ops Budget Template'!AD$23</f>
        <v>287813.68368512375</v>
      </c>
      <c r="AE34" s="47">
        <f>'Ops Budget Template'!AE$23</f>
        <v>303757.10730686499</v>
      </c>
      <c r="AF34" s="47">
        <f>'Ops Budget Template'!AF$23</f>
        <v>304357.10730686499</v>
      </c>
      <c r="AG34" s="47">
        <f>'Ops Budget Template'!AG$23</f>
        <v>306157.10730686499</v>
      </c>
      <c r="AH34" s="63">
        <f t="shared" ref="AH34:AH38" si="29">SUM(V34:AG34)</f>
        <v>3337166.2627152666</v>
      </c>
    </row>
    <row r="35" spans="2:116">
      <c r="B35" s="50" t="s">
        <v>73</v>
      </c>
      <c r="E35" s="39">
        <f t="shared" ref="E35" si="30">SUM(I35:T35)</f>
        <v>2695620.0733584138</v>
      </c>
      <c r="F35" s="39">
        <f t="shared" ref="F35" si="31">SUM(V35:AG35)</f>
        <v>9598391.6228529271</v>
      </c>
      <c r="G35" s="40">
        <f t="shared" ref="G35" si="32">(F35-E35)/E35</f>
        <v>2.5607360687496667</v>
      </c>
      <c r="I35" s="47">
        <f>'Sales Budget Template'!I$23</f>
        <v>90254.434179758842</v>
      </c>
      <c r="J35" s="47">
        <f>'Sales Budget Template'!J$23</f>
        <v>137016.26673434276</v>
      </c>
      <c r="K35" s="47">
        <f>'Sales Budget Template'!K$23</f>
        <v>137016.26673434276</v>
      </c>
      <c r="L35" s="47">
        <f>'Sales Budget Template'!L$23</f>
        <v>183507.81603973237</v>
      </c>
      <c r="M35" s="47">
        <f>'Sales Budget Template'!M$23</f>
        <v>183507.81603973237</v>
      </c>
      <c r="N35" s="47">
        <f>'Sales Budget Template'!N$23</f>
        <v>197441.89745751244</v>
      </c>
      <c r="O35" s="47">
        <f>'Sales Budget Template'!O$23</f>
        <v>243933.44676290202</v>
      </c>
      <c r="P35" s="47">
        <f>'Sales Budget Template'!P$23</f>
        <v>257867.52818068207</v>
      </c>
      <c r="Q35" s="47">
        <f>'Sales Budget Template'!Q$23</f>
        <v>257867.52818068207</v>
      </c>
      <c r="R35" s="47">
        <f>'Sales Budget Template'!R$23</f>
        <v>335735.69101624214</v>
      </c>
      <c r="S35" s="47">
        <f>'Sales Budget Template'!S$23</f>
        <v>335735.69101624214</v>
      </c>
      <c r="T35" s="47">
        <f>'Sales Budget Template'!T$23</f>
        <v>335735.69101624214</v>
      </c>
      <c r="U35" s="62">
        <f t="shared" si="28"/>
        <v>2695620.0733584138</v>
      </c>
      <c r="V35" s="47">
        <f>'Sales Budget Template'!V$23</f>
        <v>529443.9900754788</v>
      </c>
      <c r="W35" s="47">
        <f>'Sales Budget Template'!W$23</f>
        <v>529443.9900754788</v>
      </c>
      <c r="X35" s="47">
        <f>'Sales Budget Template'!X$23</f>
        <v>529443.9900754788</v>
      </c>
      <c r="Y35" s="47">
        <f>'Sales Budget Template'!Y$23</f>
        <v>637967.13203015504</v>
      </c>
      <c r="Z35" s="47">
        <f>'Sales Budget Template'!Z$23</f>
        <v>653837.81459413515</v>
      </c>
      <c r="AA35" s="47">
        <f>'Sales Budget Template'!AA$23</f>
        <v>653837.81459413515</v>
      </c>
      <c r="AB35" s="47">
        <f>'Sales Budget Template'!AB$23</f>
        <v>870296.29783080134</v>
      </c>
      <c r="AC35" s="47">
        <f>'Sales Budget Template'!AC$23</f>
        <v>870296.29783080134</v>
      </c>
      <c r="AD35" s="47">
        <f>'Sales Budget Template'!AD$23</f>
        <v>870296.29783080134</v>
      </c>
      <c r="AE35" s="47">
        <f>'Sales Budget Template'!AE$23</f>
        <v>1028819.4397854776</v>
      </c>
      <c r="AF35" s="47">
        <f>'Sales Budget Template'!AF$23</f>
        <v>1147214.246488495</v>
      </c>
      <c r="AG35" s="47">
        <f>'Sales Budget Template'!AG$23</f>
        <v>1277494.3116416882</v>
      </c>
      <c r="AH35" s="63">
        <f t="shared" si="29"/>
        <v>9598391.6228529271</v>
      </c>
    </row>
    <row r="36" spans="2:116">
      <c r="B36" s="50" t="s">
        <v>68</v>
      </c>
      <c r="E36" s="39">
        <f t="shared" si="25"/>
        <v>318358.3347655512</v>
      </c>
      <c r="F36" s="39">
        <f t="shared" si="26"/>
        <v>717014.76583695353</v>
      </c>
      <c r="G36" s="40">
        <f t="shared" si="27"/>
        <v>1.2522255192878335</v>
      </c>
      <c r="I36" s="47">
        <f>'Support Budget Template'!I$23</f>
        <v>14170.252289267857</v>
      </c>
      <c r="J36" s="47">
        <f>'Support Budget Template'!J$23</f>
        <v>25506.454120682141</v>
      </c>
      <c r="K36" s="47">
        <f>'Support Budget Template'!K$23</f>
        <v>25506.454120682141</v>
      </c>
      <c r="L36" s="47">
        <f>'Support Budget Template'!L$23</f>
        <v>25506.454120682141</v>
      </c>
      <c r="M36" s="47">
        <f>'Support Budget Template'!M$23</f>
        <v>25506.454120682141</v>
      </c>
      <c r="N36" s="47">
        <f>'Support Budget Template'!N$23</f>
        <v>25506.454120682141</v>
      </c>
      <c r="O36" s="47">
        <f>'Support Budget Template'!O$23</f>
        <v>25506.454120682141</v>
      </c>
      <c r="P36" s="47">
        <f>'Support Budget Template'!P$23</f>
        <v>25506.454120682141</v>
      </c>
      <c r="Q36" s="47">
        <f>'Support Budget Template'!Q$23</f>
        <v>25506.454120682141</v>
      </c>
      <c r="R36" s="47">
        <f>'Support Budget Template'!R$23</f>
        <v>25506.454120682141</v>
      </c>
      <c r="S36" s="47">
        <f>'Support Budget Template'!S$23</f>
        <v>25506.454120682141</v>
      </c>
      <c r="T36" s="47">
        <f>'Support Budget Template'!T$23</f>
        <v>49123.541269461908</v>
      </c>
      <c r="U36" s="62">
        <f t="shared" si="28"/>
        <v>318358.3347655512</v>
      </c>
      <c r="V36" s="47">
        <f>'Support Budget Template'!V$23</f>
        <v>55736.325671120234</v>
      </c>
      <c r="W36" s="47">
        <f>'Support Budget Template'!W$23</f>
        <v>55736.325671120234</v>
      </c>
      <c r="X36" s="47">
        <f>'Support Budget Template'!X$23</f>
        <v>55736.325671120234</v>
      </c>
      <c r="Y36" s="47">
        <f>'Support Budget Template'!Y$23</f>
        <v>71795.944932290469</v>
      </c>
      <c r="Z36" s="47">
        <f>'Support Budget Template'!Z$23</f>
        <v>71795.944932290469</v>
      </c>
      <c r="AA36" s="47">
        <f>'Support Budget Template'!AA$23</f>
        <v>55736.325671120234</v>
      </c>
      <c r="AB36" s="47">
        <f>'Support Budget Template'!AB$23</f>
        <v>55736.325671120234</v>
      </c>
      <c r="AC36" s="47">
        <f>'Support Budget Template'!AC$23</f>
        <v>55736.325671120234</v>
      </c>
      <c r="AD36" s="47">
        <f>'Support Budget Template'!AD$23</f>
        <v>55736.325671120234</v>
      </c>
      <c r="AE36" s="47">
        <f>'Support Budget Template'!AE$23</f>
        <v>55736.325671120234</v>
      </c>
      <c r="AF36" s="47">
        <f>'Support Budget Template'!AF$23</f>
        <v>55736.325671120234</v>
      </c>
      <c r="AG36" s="47">
        <f>'Support Budget Template'!AG$23</f>
        <v>71795.944932290469</v>
      </c>
      <c r="AH36" s="63">
        <f t="shared" si="29"/>
        <v>717014.76583695353</v>
      </c>
    </row>
    <row r="37" spans="2:116">
      <c r="B37" s="50" t="s">
        <v>65</v>
      </c>
      <c r="E37" s="39">
        <f t="shared" ref="E37" si="33">SUM(I37:T37)</f>
        <v>746299.95390144037</v>
      </c>
      <c r="F37" s="39">
        <f t="shared" ref="F37" si="34">SUM(V37:AG37)</f>
        <v>1691928.123338582</v>
      </c>
      <c r="G37" s="40">
        <f t="shared" ref="G37" si="35">(F37-E37)/E37</f>
        <v>1.2670886075949368</v>
      </c>
      <c r="I37" s="47">
        <f>'Product Budget Template'!I$23</f>
        <v>54791.642185169047</v>
      </c>
      <c r="J37" s="47">
        <f>'Product Budget Template'!J$23</f>
        <v>71795.944932290469</v>
      </c>
      <c r="K37" s="47">
        <f>'Product Budget Template'!K$23</f>
        <v>71795.944932290469</v>
      </c>
      <c r="L37" s="47">
        <f>'Product Budget Template'!L$23</f>
        <v>71795.944932290469</v>
      </c>
      <c r="M37" s="47">
        <f>'Product Budget Template'!M$23</f>
        <v>59515.059614925005</v>
      </c>
      <c r="N37" s="47">
        <f>'Product Budget Template'!N$23</f>
        <v>59515.059614925005</v>
      </c>
      <c r="O37" s="47">
        <f>'Product Budget Template'!O$23</f>
        <v>59515.059614925005</v>
      </c>
      <c r="P37" s="47">
        <f>'Product Budget Template'!P$23</f>
        <v>59515.059614925005</v>
      </c>
      <c r="Q37" s="47">
        <f>'Product Budget Template'!Q$23</f>
        <v>59515.059614925005</v>
      </c>
      <c r="R37" s="47">
        <f>'Product Budget Template'!R$23</f>
        <v>59515.059614925005</v>
      </c>
      <c r="S37" s="47">
        <f>'Product Budget Template'!S$23</f>
        <v>59515.059614925005</v>
      </c>
      <c r="T37" s="47">
        <f>'Product Budget Template'!T$23</f>
        <v>59515.059614925005</v>
      </c>
      <c r="U37" s="62">
        <f t="shared" si="28"/>
        <v>746299.95390144037</v>
      </c>
      <c r="V37" s="47">
        <f>'Product Budget Template'!V$23</f>
        <v>99664.107767850583</v>
      </c>
      <c r="W37" s="47">
        <f>'Product Budget Template'!W$23</f>
        <v>99664.107767850583</v>
      </c>
      <c r="X37" s="47">
        <f>'Product Budget Template'!X$23</f>
        <v>99664.107767850583</v>
      </c>
      <c r="Y37" s="47">
        <f>'Product Budget Template'!Y$23</f>
        <v>119502.46097282557</v>
      </c>
      <c r="Z37" s="47">
        <f>'Product Budget Template'!Z$23</f>
        <v>119502.46097282557</v>
      </c>
      <c r="AA37" s="47">
        <f>'Product Budget Template'!AA$23</f>
        <v>119502.46097282557</v>
      </c>
      <c r="AB37" s="47">
        <f>'Product Budget Template'!AB$23</f>
        <v>160596.1926117024</v>
      </c>
      <c r="AC37" s="47">
        <f>'Product Budget Template'!AC$23</f>
        <v>174766.44490097027</v>
      </c>
      <c r="AD37" s="47">
        <f>'Product Budget Template'!AD$23</f>
        <v>174766.44490097027</v>
      </c>
      <c r="AE37" s="47">
        <f>'Product Budget Template'!AE$23</f>
        <v>174766.44490097027</v>
      </c>
      <c r="AF37" s="47">
        <f>'Product Budget Template'!AF$23</f>
        <v>174766.44490097027</v>
      </c>
      <c r="AG37" s="47">
        <f>'Product Budget Template'!AG$23</f>
        <v>174766.44490097027</v>
      </c>
      <c r="AH37" s="63">
        <f t="shared" si="29"/>
        <v>1691928.123338582</v>
      </c>
    </row>
    <row r="38" spans="2:116">
      <c r="B38" s="50" t="s">
        <v>64</v>
      </c>
      <c r="E38" s="39">
        <f t="shared" si="25"/>
        <v>2787265.5635670559</v>
      </c>
      <c r="F38" s="39">
        <f t="shared" si="26"/>
        <v>7673158.7677709041</v>
      </c>
      <c r="G38" s="40">
        <f t="shared" si="27"/>
        <v>1.7529342263142782</v>
      </c>
      <c r="I38" s="47">
        <f>'ENG Budget Template'!I$23</f>
        <v>153362.01831414286</v>
      </c>
      <c r="J38" s="47">
        <f>'ENG Budget Template'!J$23</f>
        <v>169198.22014555713</v>
      </c>
      <c r="K38" s="47">
        <f>'ENG Budget Template'!K$23</f>
        <v>169198.22014555713</v>
      </c>
      <c r="L38" s="47">
        <f>'ENG Budget Template'!L$23</f>
        <v>200538.72472409284</v>
      </c>
      <c r="M38" s="47">
        <f>'ENG Budget Template'!M$23</f>
        <v>213819.61004145833</v>
      </c>
      <c r="N38" s="47">
        <f>'ENG Budget Template'!N$23</f>
        <v>219819.61004145833</v>
      </c>
      <c r="O38" s="47">
        <f>'ENG Budget Template'!O$23</f>
        <v>255883.53204975004</v>
      </c>
      <c r="P38" s="47">
        <f>'ENG Budget Template'!P$23</f>
        <v>256883.53204975004</v>
      </c>
      <c r="Q38" s="47">
        <f>'ENG Budget Template'!Q$23</f>
        <v>274387.83479687147</v>
      </c>
      <c r="R38" s="47">
        <f>'ENG Budget Template'!R$23</f>
        <v>291058.08708613931</v>
      </c>
      <c r="S38" s="47">
        <f>'ENG Budget Template'!S$23</f>
        <v>291058.08708613931</v>
      </c>
      <c r="T38" s="47">
        <f>'ENG Budget Template'!T$23</f>
        <v>292058.08708613931</v>
      </c>
      <c r="U38" s="62">
        <f t="shared" si="28"/>
        <v>2787265.5635670559</v>
      </c>
      <c r="V38" s="47">
        <f>'ENG Budget Template'!V$23</f>
        <v>429159.6875095407</v>
      </c>
      <c r="W38" s="47">
        <f>'ENG Budget Template'!W$23</f>
        <v>429159.6875095407</v>
      </c>
      <c r="X38" s="47">
        <f>'ENG Budget Template'!X$23</f>
        <v>442129.50952409639</v>
      </c>
      <c r="Y38" s="47">
        <f>'ENG Budget Template'!Y$23</f>
        <v>555044.69297872717</v>
      </c>
      <c r="Z38" s="47">
        <f>'ENG Budget Template'!Z$23</f>
        <v>569514.51499328297</v>
      </c>
      <c r="AA38" s="47">
        <f>'ENG Budget Template'!AA$23</f>
        <v>569014.51499328297</v>
      </c>
      <c r="AB38" s="47">
        <f>'ENG Budget Template'!AB$23</f>
        <v>694508.00211700657</v>
      </c>
      <c r="AC38" s="47">
        <f>'ENG Budget Template'!AC$23</f>
        <v>714212.73513884016</v>
      </c>
      <c r="AD38" s="47">
        <f>'ENG Budget Template'!AD$23</f>
        <v>727182.55715339584</v>
      </c>
      <c r="AE38" s="47">
        <f>'ENG Budget Template'!AE$23</f>
        <v>828206.22226256353</v>
      </c>
      <c r="AF38" s="47">
        <f>'ENG Budget Template'!AF$23</f>
        <v>841176.04427711933</v>
      </c>
      <c r="AG38" s="47">
        <f>'ENG Budget Template'!AG$23</f>
        <v>873850.5993135086</v>
      </c>
      <c r="AH38" s="63">
        <f t="shared" si="29"/>
        <v>7673158.7677709041</v>
      </c>
    </row>
    <row r="39" spans="2:116">
      <c r="G39" s="40"/>
      <c r="U39" s="64"/>
      <c r="AH39" s="64"/>
    </row>
    <row r="40" spans="2:116" s="49" customFormat="1" ht="15" thickBot="1">
      <c r="B40" s="49" t="s">
        <v>56</v>
      </c>
      <c r="E40" s="65">
        <f t="shared" ref="E40:F40" si="36">SUM(E33:E39)</f>
        <v>8877087.7830627691</v>
      </c>
      <c r="F40" s="65">
        <f t="shared" si="36"/>
        <v>23793295.079048958</v>
      </c>
      <c r="G40" s="40">
        <f t="shared" si="27"/>
        <v>1.6803041335747393</v>
      </c>
      <c r="I40" s="65">
        <f>SUM(I33:I39)</f>
        <v>476470.24144277547</v>
      </c>
      <c r="J40" s="65">
        <f t="shared" ref="J40:AG40" si="37">SUM(J33:J39)</f>
        <v>571458.78040730942</v>
      </c>
      <c r="K40" s="65">
        <f t="shared" si="37"/>
        <v>571458.78040730942</v>
      </c>
      <c r="L40" s="65">
        <f t="shared" si="37"/>
        <v>658603.61869289307</v>
      </c>
      <c r="M40" s="65">
        <f t="shared" si="37"/>
        <v>679397.28841191693</v>
      </c>
      <c r="N40" s="65">
        <f t="shared" si="37"/>
        <v>700231.36982969707</v>
      </c>
      <c r="O40" s="65">
        <f t="shared" si="37"/>
        <v>792099.62554503651</v>
      </c>
      <c r="P40" s="65">
        <f t="shared" si="37"/>
        <v>807933.70696281665</v>
      </c>
      <c r="Q40" s="65">
        <f t="shared" si="37"/>
        <v>825888.0097099382</v>
      </c>
      <c r="R40" s="65">
        <f t="shared" si="37"/>
        <v>922676.42483476596</v>
      </c>
      <c r="S40" s="65">
        <f t="shared" si="37"/>
        <v>922676.42483476596</v>
      </c>
      <c r="T40" s="65">
        <f t="shared" si="37"/>
        <v>948193.51198354573</v>
      </c>
      <c r="U40" s="66">
        <f t="shared" si="28"/>
        <v>8877087.7830627691</v>
      </c>
      <c r="V40" s="65">
        <f t="shared" si="37"/>
        <v>1427159.1598370741</v>
      </c>
      <c r="W40" s="65">
        <f t="shared" si="37"/>
        <v>1427159.1598370741</v>
      </c>
      <c r="X40" s="65">
        <f t="shared" si="37"/>
        <v>1440728.9818516297</v>
      </c>
      <c r="Y40" s="65">
        <f t="shared" si="37"/>
        <v>1714816.7856885747</v>
      </c>
      <c r="Z40" s="65">
        <f t="shared" si="37"/>
        <v>1754500.7138888515</v>
      </c>
      <c r="AA40" s="65">
        <f t="shared" si="37"/>
        <v>1737341.0946276814</v>
      </c>
      <c r="AB40" s="65">
        <f t="shared" si="37"/>
        <v>2131786.7966269483</v>
      </c>
      <c r="AC40" s="65">
        <f t="shared" si="37"/>
        <v>2166861.7819380495</v>
      </c>
      <c r="AD40" s="65">
        <f t="shared" si="37"/>
        <v>2180431.6039526053</v>
      </c>
      <c r="AE40" s="65">
        <f t="shared" si="37"/>
        <v>2455921.8346381905</v>
      </c>
      <c r="AF40" s="65">
        <f t="shared" si="37"/>
        <v>2587886.4633557638</v>
      </c>
      <c r="AG40" s="65">
        <f t="shared" si="37"/>
        <v>2768700.7028065161</v>
      </c>
      <c r="AH40" s="66">
        <f t="shared" ref="AH40" si="38">SUM(V40:AG40)</f>
        <v>23793295.079048961</v>
      </c>
    </row>
    <row r="41" spans="2:116" ht="15" thickTop="1"/>
    <row r="42" spans="2:116" s="68" customFormat="1" ht="20">
      <c r="B42" s="67" t="s">
        <v>38</v>
      </c>
    </row>
    <row r="43" spans="2:116" ht="15" thickBot="1">
      <c r="B43" s="37" t="s">
        <v>60</v>
      </c>
    </row>
    <row r="44" spans="2:116" s="36" customFormat="1" ht="16" thickTop="1" thickBot="1">
      <c r="B44" s="28"/>
      <c r="C44" s="28"/>
      <c r="D44" s="28"/>
      <c r="E44" s="29" t="s">
        <v>5</v>
      </c>
      <c r="F44" s="30" t="s">
        <v>6</v>
      </c>
      <c r="G44" s="31" t="s">
        <v>7</v>
      </c>
      <c r="H44" s="28"/>
      <c r="I44" s="29">
        <v>43466</v>
      </c>
      <c r="J44" s="32">
        <v>43497</v>
      </c>
      <c r="K44" s="32">
        <v>43525</v>
      </c>
      <c r="L44" s="32">
        <v>43556</v>
      </c>
      <c r="M44" s="32">
        <v>43586</v>
      </c>
      <c r="N44" s="32">
        <v>43617</v>
      </c>
      <c r="O44" s="32">
        <v>43647</v>
      </c>
      <c r="P44" s="32">
        <v>43678</v>
      </c>
      <c r="Q44" s="32">
        <v>43709</v>
      </c>
      <c r="R44" s="32">
        <v>43739</v>
      </c>
      <c r="S44" s="32">
        <v>43770</v>
      </c>
      <c r="T44" s="33">
        <v>43800</v>
      </c>
      <c r="U44" s="61" t="s">
        <v>5</v>
      </c>
      <c r="V44" s="34">
        <v>43831</v>
      </c>
      <c r="W44" s="35">
        <v>43862</v>
      </c>
      <c r="X44" s="35">
        <v>43891</v>
      </c>
      <c r="Y44" s="35">
        <v>43922</v>
      </c>
      <c r="Z44" s="35">
        <v>43952</v>
      </c>
      <c r="AA44" s="35">
        <v>43983</v>
      </c>
      <c r="AB44" s="35">
        <v>44013</v>
      </c>
      <c r="AC44" s="35">
        <v>44044</v>
      </c>
      <c r="AD44" s="35">
        <v>44075</v>
      </c>
      <c r="AE44" s="35">
        <v>44105</v>
      </c>
      <c r="AF44" s="35">
        <v>44136</v>
      </c>
      <c r="AG44" s="30">
        <v>44166</v>
      </c>
      <c r="AH44" s="30" t="s">
        <v>6</v>
      </c>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row>
    <row r="45" spans="2:116" ht="15" thickTop="1">
      <c r="B45" s="50" t="s">
        <v>32</v>
      </c>
      <c r="E45" s="39">
        <f>SUM(I45:T45)</f>
        <v>606129.08241364278</v>
      </c>
      <c r="F45" s="39">
        <f>SUM(V45:AG45)</f>
        <v>775635.5365343251</v>
      </c>
      <c r="G45" s="40">
        <f>(F45-E45)/E45</f>
        <v>0.27965405231126239</v>
      </c>
      <c r="I45" s="47">
        <f>'Exec Budget Template'!I$24</f>
        <v>50510.756867803568</v>
      </c>
      <c r="J45" s="47">
        <f>'Exec Budget Template'!J$24</f>
        <v>50510.756867803568</v>
      </c>
      <c r="K45" s="47">
        <f>'Exec Budget Template'!K$24</f>
        <v>50510.756867803568</v>
      </c>
      <c r="L45" s="47">
        <f>'Exec Budget Template'!L$24</f>
        <v>50510.756867803568</v>
      </c>
      <c r="M45" s="47">
        <f>'Exec Budget Template'!M$24</f>
        <v>50510.756867803568</v>
      </c>
      <c r="N45" s="47">
        <f>'Exec Budget Template'!N$24</f>
        <v>50510.756867803568</v>
      </c>
      <c r="O45" s="47">
        <f>'Exec Budget Template'!O$24</f>
        <v>50510.756867803568</v>
      </c>
      <c r="P45" s="47">
        <f>'Exec Budget Template'!P$24</f>
        <v>50510.756867803568</v>
      </c>
      <c r="Q45" s="47">
        <f>'Exec Budget Template'!Q$24</f>
        <v>50510.756867803568</v>
      </c>
      <c r="R45" s="47">
        <f>'Exec Budget Template'!R$24</f>
        <v>50510.756867803568</v>
      </c>
      <c r="S45" s="47">
        <f>'Exec Budget Template'!S$24</f>
        <v>50510.756867803568</v>
      </c>
      <c r="T45" s="47">
        <f>'Exec Budget Template'!T$24</f>
        <v>50510.756867803568</v>
      </c>
      <c r="U45" s="62">
        <f>SUM(I45:T45)</f>
        <v>606129.08241364278</v>
      </c>
      <c r="V45" s="47">
        <f>'Exec Budget Template'!V$24</f>
        <v>64636.294711193754</v>
      </c>
      <c r="W45" s="47">
        <f>'Exec Budget Template'!W$24</f>
        <v>64636.294711193754</v>
      </c>
      <c r="X45" s="47">
        <f>'Exec Budget Template'!X$24</f>
        <v>64636.294711193754</v>
      </c>
      <c r="Y45" s="47">
        <f>'Exec Budget Template'!Y$24</f>
        <v>64636.294711193754</v>
      </c>
      <c r="Z45" s="47">
        <f>'Exec Budget Template'!Z$24</f>
        <v>64636.294711193754</v>
      </c>
      <c r="AA45" s="47">
        <f>'Exec Budget Template'!AA$24</f>
        <v>64636.294711193754</v>
      </c>
      <c r="AB45" s="47">
        <f>'Exec Budget Template'!AB$24</f>
        <v>64636.294711193754</v>
      </c>
      <c r="AC45" s="47">
        <f>'Exec Budget Template'!AC$24</f>
        <v>64636.294711193754</v>
      </c>
      <c r="AD45" s="47">
        <f>'Exec Budget Template'!AD$24</f>
        <v>64636.294711193754</v>
      </c>
      <c r="AE45" s="47">
        <f>'Exec Budget Template'!AE$24</f>
        <v>64636.294711193754</v>
      </c>
      <c r="AF45" s="47">
        <f>'Exec Budget Template'!AF$24</f>
        <v>64636.294711193754</v>
      </c>
      <c r="AG45" s="47">
        <f>'Exec Budget Template'!AG$24</f>
        <v>64636.294711193754</v>
      </c>
      <c r="AH45" s="63">
        <f>SUM(V45:AG45)</f>
        <v>775635.5365343251</v>
      </c>
    </row>
    <row r="46" spans="2:116">
      <c r="B46" s="50" t="s">
        <v>79</v>
      </c>
      <c r="E46" s="39">
        <f t="shared" ref="E46:E50" si="39">SUM(I46:T46)</f>
        <v>2087219.0778037871</v>
      </c>
      <c r="F46" s="39">
        <f t="shared" ref="F46:F50" si="40">SUM(V46:AG46)</f>
        <v>3427721.7340289471</v>
      </c>
      <c r="G46" s="40">
        <f t="shared" ref="G46:G52" si="41">(F46-E46)/E46</f>
        <v>0.64224339001139408</v>
      </c>
      <c r="I46" s="47">
        <f>'Ops Budget Template'!I$24</f>
        <v>123381.13760663333</v>
      </c>
      <c r="J46" s="47">
        <f>'Ops Budget Template'!J$24</f>
        <v>130431.13760663333</v>
      </c>
      <c r="K46" s="47">
        <f>'Ops Budget Template'!K$24</f>
        <v>130431.13760663333</v>
      </c>
      <c r="L46" s="47">
        <f>'Ops Budget Template'!L$24</f>
        <v>159783.28898019405</v>
      </c>
      <c r="M46" s="47">
        <f>'Ops Budget Template'!M$24</f>
        <v>235426.95869921785</v>
      </c>
      <c r="N46" s="47">
        <f>'Ops Budget Template'!N$24</f>
        <v>236326.95869921785</v>
      </c>
      <c r="O46" s="47">
        <f>'Ops Budget Template'!O$24</f>
        <v>199289.74310087619</v>
      </c>
      <c r="P46" s="47">
        <f>'Ops Budget Template'!P$24</f>
        <v>172539.74310087619</v>
      </c>
      <c r="Q46" s="47">
        <f>'Ops Budget Template'!Q$24</f>
        <v>172989.74310087619</v>
      </c>
      <c r="R46" s="47">
        <f>'Ops Budget Template'!R$24</f>
        <v>175239.74310087619</v>
      </c>
      <c r="S46" s="47">
        <f>'Ops Budget Template'!S$24</f>
        <v>175239.74310087619</v>
      </c>
      <c r="T46" s="47">
        <f>'Ops Budget Template'!T$24</f>
        <v>176139.74310087619</v>
      </c>
      <c r="U46" s="62">
        <f t="shared" ref="U46:U52" si="42">SUM(I46:T46)</f>
        <v>2087219.0778037871</v>
      </c>
      <c r="V46" s="47">
        <f>'Ops Budget Template'!V$24</f>
        <v>254636.20960552891</v>
      </c>
      <c r="W46" s="47">
        <f>'Ops Budget Template'!W$24</f>
        <v>254636.20960552891</v>
      </c>
      <c r="X46" s="47">
        <f>'Ops Budget Template'!X$24</f>
        <v>255236.20960552891</v>
      </c>
      <c r="Y46" s="47">
        <f>'Ops Budget Template'!Y$24</f>
        <v>271987.7155670214</v>
      </c>
      <c r="Z46" s="47">
        <f>'Ops Budget Template'!Z$24</f>
        <v>282889.86694058217</v>
      </c>
      <c r="AA46" s="47">
        <f>'Ops Budget Template'!AA$24</f>
        <v>282289.86694058217</v>
      </c>
      <c r="AB46" s="47">
        <f>'Ops Budget Template'!AB$24</f>
        <v>293689.86694058217</v>
      </c>
      <c r="AC46" s="47">
        <f>'Ops Budget Template'!AC$24</f>
        <v>294889.86694058217</v>
      </c>
      <c r="AD46" s="47">
        <f>'Ops Budget Template'!AD$24</f>
        <v>295489.86694058217</v>
      </c>
      <c r="AE46" s="47">
        <f>'Ops Budget Template'!AE$24</f>
        <v>312992.01831414283</v>
      </c>
      <c r="AF46" s="47">
        <f>'Ops Budget Template'!AF$24</f>
        <v>313592.01831414283</v>
      </c>
      <c r="AG46" s="47">
        <f>'Ops Budget Template'!AG$24</f>
        <v>315392.01831414283</v>
      </c>
      <c r="AH46" s="63">
        <f t="shared" ref="AH46:AH50" si="43">SUM(V46:AG46)</f>
        <v>3427721.7340289471</v>
      </c>
    </row>
    <row r="47" spans="2:116">
      <c r="B47" s="50" t="s">
        <v>73</v>
      </c>
      <c r="E47" s="39">
        <f t="shared" ref="E47" si="44">SUM(I47:T47)</f>
        <v>2695620.0733584138</v>
      </c>
      <c r="F47" s="39">
        <f t="shared" ref="F47" si="45">SUM(V47:AG47)</f>
        <v>9598391.6228529271</v>
      </c>
      <c r="G47" s="40">
        <f t="shared" ref="G47" si="46">(F47-E47)/E47</f>
        <v>2.5607360687496667</v>
      </c>
      <c r="I47" s="47">
        <f>'Sales Budget Template'!I$24</f>
        <v>90254.434179758842</v>
      </c>
      <c r="J47" s="47">
        <f>'Sales Budget Template'!J$24</f>
        <v>137016.26673434276</v>
      </c>
      <c r="K47" s="47">
        <f>'Sales Budget Template'!K$24</f>
        <v>137016.26673434276</v>
      </c>
      <c r="L47" s="47">
        <f>'Sales Budget Template'!L$24</f>
        <v>183507.81603973237</v>
      </c>
      <c r="M47" s="47">
        <f>'Sales Budget Template'!M$24</f>
        <v>183507.81603973237</v>
      </c>
      <c r="N47" s="47">
        <f>'Sales Budget Template'!N$24</f>
        <v>197441.89745751244</v>
      </c>
      <c r="O47" s="47">
        <f>'Sales Budget Template'!O$24</f>
        <v>243933.44676290202</v>
      </c>
      <c r="P47" s="47">
        <f>'Sales Budget Template'!P$24</f>
        <v>257867.52818068207</v>
      </c>
      <c r="Q47" s="47">
        <f>'Sales Budget Template'!Q$24</f>
        <v>257867.52818068207</v>
      </c>
      <c r="R47" s="47">
        <f>'Sales Budget Template'!R$24</f>
        <v>335735.69101624214</v>
      </c>
      <c r="S47" s="47">
        <f>'Sales Budget Template'!S$24</f>
        <v>335735.69101624214</v>
      </c>
      <c r="T47" s="47">
        <f>'Sales Budget Template'!T$24</f>
        <v>335735.69101624214</v>
      </c>
      <c r="U47" s="62">
        <f t="shared" si="42"/>
        <v>2695620.0733584138</v>
      </c>
      <c r="V47" s="47">
        <f>'Sales Budget Template'!V$24</f>
        <v>529443.9900754788</v>
      </c>
      <c r="W47" s="47">
        <f>'Sales Budget Template'!W$24</f>
        <v>529443.9900754788</v>
      </c>
      <c r="X47" s="47">
        <f>'Sales Budget Template'!X$24</f>
        <v>529443.9900754788</v>
      </c>
      <c r="Y47" s="47">
        <f>'Sales Budget Template'!Y$24</f>
        <v>637967.13203015504</v>
      </c>
      <c r="Z47" s="47">
        <f>'Sales Budget Template'!Z$24</f>
        <v>653837.81459413515</v>
      </c>
      <c r="AA47" s="47">
        <f>'Sales Budget Template'!AA$24</f>
        <v>653837.81459413515</v>
      </c>
      <c r="AB47" s="47">
        <f>'Sales Budget Template'!AB$24</f>
        <v>870296.29783080134</v>
      </c>
      <c r="AC47" s="47">
        <f>'Sales Budget Template'!AC$24</f>
        <v>870296.29783080134</v>
      </c>
      <c r="AD47" s="47">
        <f>'Sales Budget Template'!AD$24</f>
        <v>870296.29783080134</v>
      </c>
      <c r="AE47" s="47">
        <f>'Sales Budget Template'!AE$24</f>
        <v>1028819.4397854776</v>
      </c>
      <c r="AF47" s="47">
        <f>'Sales Budget Template'!AF$24</f>
        <v>1147214.246488495</v>
      </c>
      <c r="AG47" s="47">
        <f>'Sales Budget Template'!AG$24</f>
        <v>1277494.3116416882</v>
      </c>
      <c r="AH47" s="63">
        <f t="shared" si="43"/>
        <v>9598391.6228529271</v>
      </c>
    </row>
    <row r="48" spans="2:116">
      <c r="B48" s="50" t="s">
        <v>68</v>
      </c>
      <c r="E48" s="39">
        <f t="shared" si="39"/>
        <v>318358.3347655512</v>
      </c>
      <c r="F48" s="39">
        <f t="shared" si="40"/>
        <v>717014.76583695353</v>
      </c>
      <c r="G48" s="40">
        <f t="shared" si="41"/>
        <v>1.2522255192878335</v>
      </c>
      <c r="I48" s="47">
        <f>'Support Budget Template'!I$24</f>
        <v>14170.252289267857</v>
      </c>
      <c r="J48" s="47">
        <f>'Support Budget Template'!J$24</f>
        <v>25506.454120682141</v>
      </c>
      <c r="K48" s="47">
        <f>'Support Budget Template'!K$24</f>
        <v>25506.454120682141</v>
      </c>
      <c r="L48" s="47">
        <f>'Support Budget Template'!L$24</f>
        <v>25506.454120682141</v>
      </c>
      <c r="M48" s="47">
        <f>'Support Budget Template'!M$24</f>
        <v>25506.454120682141</v>
      </c>
      <c r="N48" s="47">
        <f>'Support Budget Template'!N$24</f>
        <v>25506.454120682141</v>
      </c>
      <c r="O48" s="47">
        <f>'Support Budget Template'!O$24</f>
        <v>25506.454120682141</v>
      </c>
      <c r="P48" s="47">
        <f>'Support Budget Template'!P$24</f>
        <v>25506.454120682141</v>
      </c>
      <c r="Q48" s="47">
        <f>'Support Budget Template'!Q$24</f>
        <v>25506.454120682141</v>
      </c>
      <c r="R48" s="47">
        <f>'Support Budget Template'!R$24</f>
        <v>25506.454120682141</v>
      </c>
      <c r="S48" s="47">
        <f>'Support Budget Template'!S$24</f>
        <v>25506.454120682141</v>
      </c>
      <c r="T48" s="47">
        <f>'Support Budget Template'!T$24</f>
        <v>49123.541269461908</v>
      </c>
      <c r="U48" s="62">
        <f t="shared" si="42"/>
        <v>318358.3347655512</v>
      </c>
      <c r="V48" s="47">
        <f>'Support Budget Template'!V$24</f>
        <v>55736.325671120234</v>
      </c>
      <c r="W48" s="47">
        <f>'Support Budget Template'!W$24</f>
        <v>55736.325671120234</v>
      </c>
      <c r="X48" s="47">
        <f>'Support Budget Template'!X$24</f>
        <v>55736.325671120234</v>
      </c>
      <c r="Y48" s="47">
        <f>'Support Budget Template'!Y$24</f>
        <v>71795.944932290469</v>
      </c>
      <c r="Z48" s="47">
        <f>'Support Budget Template'!Z$24</f>
        <v>71795.944932290469</v>
      </c>
      <c r="AA48" s="47">
        <f>'Support Budget Template'!AA$24</f>
        <v>55736.325671120234</v>
      </c>
      <c r="AB48" s="47">
        <f>'Support Budget Template'!AB$24</f>
        <v>55736.325671120234</v>
      </c>
      <c r="AC48" s="47">
        <f>'Support Budget Template'!AC$24</f>
        <v>55736.325671120234</v>
      </c>
      <c r="AD48" s="47">
        <f>'Support Budget Template'!AD$24</f>
        <v>55736.325671120234</v>
      </c>
      <c r="AE48" s="47">
        <f>'Support Budget Template'!AE$24</f>
        <v>55736.325671120234</v>
      </c>
      <c r="AF48" s="47">
        <f>'Support Budget Template'!AF$24</f>
        <v>55736.325671120234</v>
      </c>
      <c r="AG48" s="47">
        <f>'Support Budget Template'!AG$24</f>
        <v>71795.944932290469</v>
      </c>
      <c r="AH48" s="63">
        <f t="shared" si="43"/>
        <v>717014.76583695353</v>
      </c>
    </row>
    <row r="49" spans="2:116">
      <c r="B49" s="50" t="s">
        <v>65</v>
      </c>
      <c r="E49" s="39">
        <f t="shared" ref="E49" si="47">SUM(I49:T49)</f>
        <v>746299.95390144037</v>
      </c>
      <c r="F49" s="39">
        <f t="shared" ref="F49" si="48">SUM(V49:AG49)</f>
        <v>1691928.123338582</v>
      </c>
      <c r="G49" s="40">
        <f t="shared" ref="G49" si="49">(F49-E49)/E49</f>
        <v>1.2670886075949368</v>
      </c>
      <c r="I49" s="47">
        <f>'Product Budget Template'!I$24</f>
        <v>54791.642185169047</v>
      </c>
      <c r="J49" s="47">
        <f>'Product Budget Template'!J$24</f>
        <v>71795.944932290469</v>
      </c>
      <c r="K49" s="47">
        <f>'Product Budget Template'!K$24</f>
        <v>71795.944932290469</v>
      </c>
      <c r="L49" s="47">
        <f>'Product Budget Template'!L$24</f>
        <v>71795.944932290469</v>
      </c>
      <c r="M49" s="47">
        <f>'Product Budget Template'!M$24</f>
        <v>59515.059614925005</v>
      </c>
      <c r="N49" s="47">
        <f>'Product Budget Template'!N$24</f>
        <v>59515.059614925005</v>
      </c>
      <c r="O49" s="47">
        <f>'Product Budget Template'!O$24</f>
        <v>59515.059614925005</v>
      </c>
      <c r="P49" s="47">
        <f>'Product Budget Template'!P$24</f>
        <v>59515.059614925005</v>
      </c>
      <c r="Q49" s="47">
        <f>'Product Budget Template'!Q$24</f>
        <v>59515.059614925005</v>
      </c>
      <c r="R49" s="47">
        <f>'Product Budget Template'!R$24</f>
        <v>59515.059614925005</v>
      </c>
      <c r="S49" s="47">
        <f>'Product Budget Template'!S$24</f>
        <v>59515.059614925005</v>
      </c>
      <c r="T49" s="47">
        <f>'Product Budget Template'!T$24</f>
        <v>59515.059614925005</v>
      </c>
      <c r="U49" s="62">
        <f t="shared" si="42"/>
        <v>746299.95390144037</v>
      </c>
      <c r="V49" s="47">
        <f>'Product Budget Template'!V$24</f>
        <v>99664.107767850583</v>
      </c>
      <c r="W49" s="47">
        <f>'Product Budget Template'!W$24</f>
        <v>99664.107767850583</v>
      </c>
      <c r="X49" s="47">
        <f>'Product Budget Template'!X$24</f>
        <v>99664.107767850583</v>
      </c>
      <c r="Y49" s="47">
        <f>'Product Budget Template'!Y$24</f>
        <v>119502.46097282557</v>
      </c>
      <c r="Z49" s="47">
        <f>'Product Budget Template'!Z$24</f>
        <v>119502.46097282557</v>
      </c>
      <c r="AA49" s="47">
        <f>'Product Budget Template'!AA$24</f>
        <v>119502.46097282557</v>
      </c>
      <c r="AB49" s="47">
        <f>'Product Budget Template'!AB$24</f>
        <v>160596.1926117024</v>
      </c>
      <c r="AC49" s="47">
        <f>'Product Budget Template'!AC$24</f>
        <v>174766.44490097027</v>
      </c>
      <c r="AD49" s="47">
        <f>'Product Budget Template'!AD$24</f>
        <v>174766.44490097027</v>
      </c>
      <c r="AE49" s="47">
        <f>'Product Budget Template'!AE$24</f>
        <v>174766.44490097027</v>
      </c>
      <c r="AF49" s="47">
        <f>'Product Budget Template'!AF$24</f>
        <v>174766.44490097027</v>
      </c>
      <c r="AG49" s="47">
        <f>'Product Budget Template'!AG$24</f>
        <v>174766.44490097027</v>
      </c>
      <c r="AH49" s="63">
        <f t="shared" si="43"/>
        <v>1691928.123338582</v>
      </c>
    </row>
    <row r="50" spans="2:116">
      <c r="B50" s="50" t="s">
        <v>64</v>
      </c>
      <c r="E50" s="39">
        <f t="shared" si="39"/>
        <v>2787265.5635670559</v>
      </c>
      <c r="F50" s="39">
        <f t="shared" si="40"/>
        <v>7673158.7677709041</v>
      </c>
      <c r="G50" s="40">
        <f t="shared" si="41"/>
        <v>1.7529342263142782</v>
      </c>
      <c r="I50" s="47">
        <f>'ENG Budget Template'!I$24</f>
        <v>153362.01831414286</v>
      </c>
      <c r="J50" s="47">
        <f>'ENG Budget Template'!J$24</f>
        <v>169198.22014555713</v>
      </c>
      <c r="K50" s="47">
        <f>'ENG Budget Template'!K$24</f>
        <v>169198.22014555713</v>
      </c>
      <c r="L50" s="47">
        <f>'ENG Budget Template'!L$24</f>
        <v>200538.72472409284</v>
      </c>
      <c r="M50" s="47">
        <f>'ENG Budget Template'!M$24</f>
        <v>213819.61004145833</v>
      </c>
      <c r="N50" s="47">
        <f>'ENG Budget Template'!N$24</f>
        <v>219819.61004145833</v>
      </c>
      <c r="O50" s="47">
        <f>'ENG Budget Template'!O$24</f>
        <v>255883.53204975004</v>
      </c>
      <c r="P50" s="47">
        <f>'ENG Budget Template'!P$24</f>
        <v>256883.53204975004</v>
      </c>
      <c r="Q50" s="47">
        <f>'ENG Budget Template'!Q$24</f>
        <v>274387.83479687147</v>
      </c>
      <c r="R50" s="47">
        <f>'ENG Budget Template'!R$24</f>
        <v>291058.08708613931</v>
      </c>
      <c r="S50" s="47">
        <f>'ENG Budget Template'!S$24</f>
        <v>291058.08708613931</v>
      </c>
      <c r="T50" s="47">
        <f>'ENG Budget Template'!T$24</f>
        <v>292058.08708613931</v>
      </c>
      <c r="U50" s="62">
        <f t="shared" si="42"/>
        <v>2787265.5635670559</v>
      </c>
      <c r="V50" s="47">
        <f>'ENG Budget Template'!V$24</f>
        <v>429159.6875095407</v>
      </c>
      <c r="W50" s="47">
        <f>'ENG Budget Template'!W$24</f>
        <v>429159.6875095407</v>
      </c>
      <c r="X50" s="47">
        <f>'ENG Budget Template'!X$24</f>
        <v>442129.50952409639</v>
      </c>
      <c r="Y50" s="47">
        <f>'ENG Budget Template'!Y$24</f>
        <v>555044.69297872717</v>
      </c>
      <c r="Z50" s="47">
        <f>'ENG Budget Template'!Z$24</f>
        <v>569514.51499328297</v>
      </c>
      <c r="AA50" s="47">
        <f>'ENG Budget Template'!AA$24</f>
        <v>569014.51499328297</v>
      </c>
      <c r="AB50" s="47">
        <f>'ENG Budget Template'!AB$24</f>
        <v>694508.00211700657</v>
      </c>
      <c r="AC50" s="47">
        <f>'ENG Budget Template'!AC$24</f>
        <v>714212.73513884016</v>
      </c>
      <c r="AD50" s="47">
        <f>'ENG Budget Template'!AD$24</f>
        <v>727182.55715339584</v>
      </c>
      <c r="AE50" s="47">
        <f>'ENG Budget Template'!AE$24</f>
        <v>828206.22226256353</v>
      </c>
      <c r="AF50" s="47">
        <f>'ENG Budget Template'!AF$24</f>
        <v>841176.04427711933</v>
      </c>
      <c r="AG50" s="47">
        <f>'ENG Budget Template'!AG$24</f>
        <v>873850.5993135086</v>
      </c>
      <c r="AH50" s="63">
        <f t="shared" si="43"/>
        <v>7673158.7677709041</v>
      </c>
    </row>
    <row r="51" spans="2:116">
      <c r="G51" s="40"/>
      <c r="U51" s="64"/>
      <c r="AH51" s="64"/>
    </row>
    <row r="52" spans="2:116" s="49" customFormat="1" ht="15" thickBot="1">
      <c r="B52" s="49" t="s">
        <v>56</v>
      </c>
      <c r="E52" s="65">
        <f t="shared" ref="E52" si="50">SUM(E45:E51)</f>
        <v>9240892.0858098902</v>
      </c>
      <c r="F52" s="65">
        <f t="shared" ref="F52" si="51">SUM(F45:F51)</f>
        <v>23883850.550362639</v>
      </c>
      <c r="G52" s="40">
        <f t="shared" si="41"/>
        <v>1.5845827793009457</v>
      </c>
      <c r="I52" s="65">
        <f>SUM(I45:I51)</f>
        <v>486470.24144277547</v>
      </c>
      <c r="J52" s="65">
        <f t="shared" ref="J52:AG52" si="52">SUM(J45:J51)</f>
        <v>584458.78040730942</v>
      </c>
      <c r="K52" s="65">
        <f t="shared" si="52"/>
        <v>584458.78040730942</v>
      </c>
      <c r="L52" s="65">
        <f t="shared" si="52"/>
        <v>691642.98566479539</v>
      </c>
      <c r="M52" s="65">
        <f t="shared" si="52"/>
        <v>768286.65538381925</v>
      </c>
      <c r="N52" s="65">
        <f t="shared" si="52"/>
        <v>789120.73680159939</v>
      </c>
      <c r="O52" s="65">
        <f t="shared" si="52"/>
        <v>834638.99251693906</v>
      </c>
      <c r="P52" s="65">
        <f t="shared" si="52"/>
        <v>822823.07393471897</v>
      </c>
      <c r="Q52" s="65">
        <f t="shared" si="52"/>
        <v>840777.37668184051</v>
      </c>
      <c r="R52" s="65">
        <f t="shared" si="52"/>
        <v>937565.79180666828</v>
      </c>
      <c r="S52" s="65">
        <f t="shared" si="52"/>
        <v>937565.79180666828</v>
      </c>
      <c r="T52" s="65">
        <f t="shared" si="52"/>
        <v>963082.87895544805</v>
      </c>
      <c r="U52" s="66">
        <f t="shared" si="42"/>
        <v>9240892.0858098902</v>
      </c>
      <c r="V52" s="65">
        <f t="shared" si="52"/>
        <v>1433276.6153407129</v>
      </c>
      <c r="W52" s="65">
        <f t="shared" si="52"/>
        <v>1433276.6153407129</v>
      </c>
      <c r="X52" s="65">
        <f t="shared" si="52"/>
        <v>1446846.4373552687</v>
      </c>
      <c r="Y52" s="65">
        <f t="shared" si="52"/>
        <v>1720934.2411922135</v>
      </c>
      <c r="Z52" s="65">
        <f t="shared" si="52"/>
        <v>1762176.8971443102</v>
      </c>
      <c r="AA52" s="65">
        <f t="shared" si="52"/>
        <v>1745017.2778831399</v>
      </c>
      <c r="AB52" s="65">
        <f t="shared" si="52"/>
        <v>2139462.9798824065</v>
      </c>
      <c r="AC52" s="65">
        <f t="shared" si="52"/>
        <v>2174537.9651935077</v>
      </c>
      <c r="AD52" s="65">
        <f t="shared" si="52"/>
        <v>2188107.7872080635</v>
      </c>
      <c r="AE52" s="65">
        <f t="shared" si="52"/>
        <v>2465156.7456454681</v>
      </c>
      <c r="AF52" s="65">
        <f t="shared" si="52"/>
        <v>2597121.3743630415</v>
      </c>
      <c r="AG52" s="65">
        <f t="shared" si="52"/>
        <v>2777935.6138137938</v>
      </c>
      <c r="AH52" s="66">
        <f t="shared" ref="AH52" si="53">SUM(V52:AG52)</f>
        <v>23883850.550362643</v>
      </c>
    </row>
    <row r="53" spans="2:116" ht="15" thickTop="1"/>
    <row r="54" spans="2:116" s="70" customFormat="1" ht="20">
      <c r="B54" s="69" t="s">
        <v>55</v>
      </c>
    </row>
    <row r="55" spans="2:116" ht="15" thickBot="1">
      <c r="B55" s="37" t="s">
        <v>60</v>
      </c>
    </row>
    <row r="56" spans="2:116" s="36" customFormat="1" ht="16" thickTop="1" thickBot="1">
      <c r="B56" s="28"/>
      <c r="C56" s="28"/>
      <c r="D56" s="28"/>
      <c r="E56" s="29" t="s">
        <v>5</v>
      </c>
      <c r="F56" s="30" t="s">
        <v>6</v>
      </c>
      <c r="G56" s="31" t="s">
        <v>7</v>
      </c>
      <c r="H56" s="28"/>
      <c r="I56" s="29">
        <v>43466</v>
      </c>
      <c r="J56" s="32">
        <v>43497</v>
      </c>
      <c r="K56" s="32">
        <v>43525</v>
      </c>
      <c r="L56" s="32">
        <v>43556</v>
      </c>
      <c r="M56" s="32">
        <v>43586</v>
      </c>
      <c r="N56" s="32">
        <v>43617</v>
      </c>
      <c r="O56" s="32">
        <v>43647</v>
      </c>
      <c r="P56" s="32">
        <v>43678</v>
      </c>
      <c r="Q56" s="32">
        <v>43709</v>
      </c>
      <c r="R56" s="32">
        <v>43739</v>
      </c>
      <c r="S56" s="32">
        <v>43770</v>
      </c>
      <c r="T56" s="33">
        <v>43800</v>
      </c>
      <c r="U56" s="61" t="s">
        <v>5</v>
      </c>
      <c r="V56" s="34">
        <v>43831</v>
      </c>
      <c r="W56" s="35">
        <v>43862</v>
      </c>
      <c r="X56" s="35">
        <v>43891</v>
      </c>
      <c r="Y56" s="35">
        <v>43922</v>
      </c>
      <c r="Z56" s="35">
        <v>43952</v>
      </c>
      <c r="AA56" s="35">
        <v>43983</v>
      </c>
      <c r="AB56" s="35">
        <v>44013</v>
      </c>
      <c r="AC56" s="35">
        <v>44044</v>
      </c>
      <c r="AD56" s="35">
        <v>44075</v>
      </c>
      <c r="AE56" s="35">
        <v>44105</v>
      </c>
      <c r="AF56" s="35">
        <v>44136</v>
      </c>
      <c r="AG56" s="30">
        <v>44166</v>
      </c>
      <c r="AH56" s="30" t="s">
        <v>6</v>
      </c>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row>
    <row r="57" spans="2:116" ht="15" thickTop="1">
      <c r="B57" s="50" t="s">
        <v>32</v>
      </c>
      <c r="E57" s="47">
        <f>SUM(I57:T57)</f>
        <v>0</v>
      </c>
      <c r="F57" s="47">
        <f>SUM(V57:AG57)</f>
        <v>0</v>
      </c>
      <c r="G57" s="40" t="str">
        <f>IFERROR((F57-E57)/E57,"NA")</f>
        <v>NA</v>
      </c>
      <c r="I57" s="47">
        <f t="shared" ref="I57:AG57" si="54">I33-I45</f>
        <v>0</v>
      </c>
      <c r="J57" s="47">
        <f t="shared" si="54"/>
        <v>0</v>
      </c>
      <c r="K57" s="47">
        <f t="shared" si="54"/>
        <v>0</v>
      </c>
      <c r="L57" s="47">
        <f t="shared" si="54"/>
        <v>0</v>
      </c>
      <c r="M57" s="47">
        <f t="shared" si="54"/>
        <v>0</v>
      </c>
      <c r="N57" s="47">
        <f t="shared" si="54"/>
        <v>0</v>
      </c>
      <c r="O57" s="47">
        <f t="shared" si="54"/>
        <v>0</v>
      </c>
      <c r="P57" s="47">
        <f t="shared" si="54"/>
        <v>0</v>
      </c>
      <c r="Q57" s="47">
        <f t="shared" si="54"/>
        <v>0</v>
      </c>
      <c r="R57" s="47">
        <f t="shared" si="54"/>
        <v>0</v>
      </c>
      <c r="S57" s="47">
        <f t="shared" si="54"/>
        <v>0</v>
      </c>
      <c r="T57" s="47">
        <f t="shared" si="54"/>
        <v>0</v>
      </c>
      <c r="U57" s="62">
        <f>SUM(I57:T57)</f>
        <v>0</v>
      </c>
      <c r="V57" s="47">
        <f t="shared" si="54"/>
        <v>0</v>
      </c>
      <c r="W57" s="47">
        <f t="shared" si="54"/>
        <v>0</v>
      </c>
      <c r="X57" s="47">
        <f t="shared" si="54"/>
        <v>0</v>
      </c>
      <c r="Y57" s="47">
        <f t="shared" si="54"/>
        <v>0</v>
      </c>
      <c r="Z57" s="47">
        <f t="shared" si="54"/>
        <v>0</v>
      </c>
      <c r="AA57" s="47">
        <f t="shared" si="54"/>
        <v>0</v>
      </c>
      <c r="AB57" s="47">
        <f t="shared" si="54"/>
        <v>0</v>
      </c>
      <c r="AC57" s="47">
        <f t="shared" si="54"/>
        <v>0</v>
      </c>
      <c r="AD57" s="47">
        <f t="shared" si="54"/>
        <v>0</v>
      </c>
      <c r="AE57" s="47">
        <f t="shared" si="54"/>
        <v>0</v>
      </c>
      <c r="AF57" s="47">
        <f t="shared" si="54"/>
        <v>0</v>
      </c>
      <c r="AG57" s="47">
        <f t="shared" si="54"/>
        <v>0</v>
      </c>
      <c r="AH57" s="63">
        <f>SUM(V57:AG57)</f>
        <v>0</v>
      </c>
    </row>
    <row r="58" spans="2:116">
      <c r="B58" s="50" t="s">
        <v>79</v>
      </c>
      <c r="E58" s="47">
        <f t="shared" ref="E58:E62" si="55">SUM(I58:T58)</f>
        <v>-363804.30274712137</v>
      </c>
      <c r="F58" s="47">
        <f t="shared" ref="F58:F62" si="56">SUM(V58:AG58)</f>
        <v>-90555.471313681308</v>
      </c>
      <c r="G58" s="40">
        <f>IFERROR((F58-E58)/E58,"NA")</f>
        <v>-0.75108740982476518</v>
      </c>
      <c r="I58" s="47">
        <f t="shared" ref="I58:AG58" si="57">I34-I46</f>
        <v>-10000</v>
      </c>
      <c r="J58" s="47">
        <f t="shared" si="57"/>
        <v>-13000</v>
      </c>
      <c r="K58" s="47">
        <f t="shared" si="57"/>
        <v>-13000</v>
      </c>
      <c r="L58" s="47">
        <f t="shared" si="57"/>
        <v>-33039.366971902375</v>
      </c>
      <c r="M58" s="47">
        <f t="shared" si="57"/>
        <v>-88889.366971902375</v>
      </c>
      <c r="N58" s="47">
        <f t="shared" si="57"/>
        <v>-88889.366971902375</v>
      </c>
      <c r="O58" s="47">
        <f t="shared" si="57"/>
        <v>-42539.366971902375</v>
      </c>
      <c r="P58" s="47">
        <f t="shared" si="57"/>
        <v>-14889.366971902375</v>
      </c>
      <c r="Q58" s="47">
        <f t="shared" si="57"/>
        <v>-14889.366971902375</v>
      </c>
      <c r="R58" s="47">
        <f t="shared" si="57"/>
        <v>-14889.366971902375</v>
      </c>
      <c r="S58" s="47">
        <f t="shared" si="57"/>
        <v>-14889.366971902375</v>
      </c>
      <c r="T58" s="47">
        <f t="shared" si="57"/>
        <v>-14889.366971902375</v>
      </c>
      <c r="U58" s="62">
        <f t="shared" ref="U58:U64" si="58">SUM(I58:T58)</f>
        <v>-363804.30274712137</v>
      </c>
      <c r="V58" s="47">
        <f t="shared" si="57"/>
        <v>-6117.4555036389211</v>
      </c>
      <c r="W58" s="47">
        <f t="shared" si="57"/>
        <v>-6117.4555036389211</v>
      </c>
      <c r="X58" s="47">
        <f t="shared" si="57"/>
        <v>-6117.4555036389211</v>
      </c>
      <c r="Y58" s="47">
        <f t="shared" si="57"/>
        <v>-6117.455503638892</v>
      </c>
      <c r="Z58" s="47">
        <f t="shared" si="57"/>
        <v>-7676.1832554584253</v>
      </c>
      <c r="AA58" s="47">
        <f t="shared" si="57"/>
        <v>-7676.1832554584253</v>
      </c>
      <c r="AB58" s="47">
        <f t="shared" si="57"/>
        <v>-7676.1832554584253</v>
      </c>
      <c r="AC58" s="47">
        <f t="shared" si="57"/>
        <v>-7676.1832554584253</v>
      </c>
      <c r="AD58" s="47">
        <f t="shared" si="57"/>
        <v>-7676.1832554584253</v>
      </c>
      <c r="AE58" s="47">
        <f t="shared" si="57"/>
        <v>-9234.9110072778421</v>
      </c>
      <c r="AF58" s="47">
        <f t="shared" si="57"/>
        <v>-9234.9110072778421</v>
      </c>
      <c r="AG58" s="47">
        <f t="shared" si="57"/>
        <v>-9234.9110072778421</v>
      </c>
      <c r="AH58" s="63">
        <f t="shared" ref="AH58:AH62" si="59">SUM(V58:AG58)</f>
        <v>-90555.471313681308</v>
      </c>
    </row>
    <row r="59" spans="2:116">
      <c r="B59" s="50" t="s">
        <v>73</v>
      </c>
      <c r="E59" s="47">
        <f t="shared" ref="E59" si="60">SUM(I59:T59)</f>
        <v>0</v>
      </c>
      <c r="F59" s="47">
        <f t="shared" ref="F59" si="61">SUM(V59:AG59)</f>
        <v>0</v>
      </c>
      <c r="G59" s="40" t="str">
        <f t="shared" ref="G59" si="62">IFERROR((F59-E59)/E59,"NA")</f>
        <v>NA</v>
      </c>
      <c r="I59" s="47">
        <f t="shared" ref="I59:AG59" si="63">I35-I47</f>
        <v>0</v>
      </c>
      <c r="J59" s="47">
        <f t="shared" si="63"/>
        <v>0</v>
      </c>
      <c r="K59" s="47">
        <f t="shared" si="63"/>
        <v>0</v>
      </c>
      <c r="L59" s="47">
        <f t="shared" si="63"/>
        <v>0</v>
      </c>
      <c r="M59" s="47">
        <f t="shared" si="63"/>
        <v>0</v>
      </c>
      <c r="N59" s="47">
        <f t="shared" si="63"/>
        <v>0</v>
      </c>
      <c r="O59" s="47">
        <f t="shared" si="63"/>
        <v>0</v>
      </c>
      <c r="P59" s="47">
        <f t="shared" si="63"/>
        <v>0</v>
      </c>
      <c r="Q59" s="47">
        <f t="shared" si="63"/>
        <v>0</v>
      </c>
      <c r="R59" s="47">
        <f t="shared" si="63"/>
        <v>0</v>
      </c>
      <c r="S59" s="47">
        <f t="shared" si="63"/>
        <v>0</v>
      </c>
      <c r="T59" s="47">
        <f t="shared" si="63"/>
        <v>0</v>
      </c>
      <c r="U59" s="62">
        <f t="shared" si="58"/>
        <v>0</v>
      </c>
      <c r="V59" s="47">
        <f t="shared" si="63"/>
        <v>0</v>
      </c>
      <c r="W59" s="47">
        <f t="shared" si="63"/>
        <v>0</v>
      </c>
      <c r="X59" s="47">
        <f t="shared" si="63"/>
        <v>0</v>
      </c>
      <c r="Y59" s="47">
        <f t="shared" si="63"/>
        <v>0</v>
      </c>
      <c r="Z59" s="47">
        <f t="shared" si="63"/>
        <v>0</v>
      </c>
      <c r="AA59" s="47">
        <f t="shared" si="63"/>
        <v>0</v>
      </c>
      <c r="AB59" s="47">
        <f t="shared" si="63"/>
        <v>0</v>
      </c>
      <c r="AC59" s="47">
        <f t="shared" si="63"/>
        <v>0</v>
      </c>
      <c r="AD59" s="47">
        <f t="shared" si="63"/>
        <v>0</v>
      </c>
      <c r="AE59" s="47">
        <f t="shared" si="63"/>
        <v>0</v>
      </c>
      <c r="AF59" s="47">
        <f t="shared" si="63"/>
        <v>0</v>
      </c>
      <c r="AG59" s="47">
        <f t="shared" si="63"/>
        <v>0</v>
      </c>
      <c r="AH59" s="63">
        <f t="shared" si="59"/>
        <v>0</v>
      </c>
    </row>
    <row r="60" spans="2:116">
      <c r="B60" s="50" t="s">
        <v>68</v>
      </c>
      <c r="E60" s="47">
        <f t="shared" si="55"/>
        <v>0</v>
      </c>
      <c r="F60" s="47">
        <f t="shared" si="56"/>
        <v>0</v>
      </c>
      <c r="G60" s="40" t="str">
        <f t="shared" ref="G60:G62" si="64">IFERROR((F60-E60)/E60,"NA")</f>
        <v>NA</v>
      </c>
      <c r="I60" s="47">
        <f t="shared" ref="I60:AG60" si="65">I36-I48</f>
        <v>0</v>
      </c>
      <c r="J60" s="47">
        <f t="shared" si="65"/>
        <v>0</v>
      </c>
      <c r="K60" s="47">
        <f t="shared" si="65"/>
        <v>0</v>
      </c>
      <c r="L60" s="47">
        <f t="shared" si="65"/>
        <v>0</v>
      </c>
      <c r="M60" s="47">
        <f t="shared" si="65"/>
        <v>0</v>
      </c>
      <c r="N60" s="47">
        <f t="shared" si="65"/>
        <v>0</v>
      </c>
      <c r="O60" s="47">
        <f t="shared" si="65"/>
        <v>0</v>
      </c>
      <c r="P60" s="47">
        <f t="shared" si="65"/>
        <v>0</v>
      </c>
      <c r="Q60" s="47">
        <f t="shared" si="65"/>
        <v>0</v>
      </c>
      <c r="R60" s="47">
        <f t="shared" si="65"/>
        <v>0</v>
      </c>
      <c r="S60" s="47">
        <f t="shared" si="65"/>
        <v>0</v>
      </c>
      <c r="T60" s="47">
        <f t="shared" si="65"/>
        <v>0</v>
      </c>
      <c r="U60" s="62">
        <f t="shared" si="58"/>
        <v>0</v>
      </c>
      <c r="V60" s="47">
        <f t="shared" si="65"/>
        <v>0</v>
      </c>
      <c r="W60" s="47">
        <f t="shared" si="65"/>
        <v>0</v>
      </c>
      <c r="X60" s="47">
        <f t="shared" si="65"/>
        <v>0</v>
      </c>
      <c r="Y60" s="47">
        <f t="shared" si="65"/>
        <v>0</v>
      </c>
      <c r="Z60" s="47">
        <f t="shared" si="65"/>
        <v>0</v>
      </c>
      <c r="AA60" s="47">
        <f t="shared" si="65"/>
        <v>0</v>
      </c>
      <c r="AB60" s="47">
        <f t="shared" si="65"/>
        <v>0</v>
      </c>
      <c r="AC60" s="47">
        <f t="shared" si="65"/>
        <v>0</v>
      </c>
      <c r="AD60" s="47">
        <f t="shared" si="65"/>
        <v>0</v>
      </c>
      <c r="AE60" s="47">
        <f t="shared" si="65"/>
        <v>0</v>
      </c>
      <c r="AF60" s="47">
        <f t="shared" si="65"/>
        <v>0</v>
      </c>
      <c r="AG60" s="47">
        <f t="shared" si="65"/>
        <v>0</v>
      </c>
      <c r="AH60" s="63">
        <f t="shared" si="59"/>
        <v>0</v>
      </c>
    </row>
    <row r="61" spans="2:116">
      <c r="B61" s="50" t="s">
        <v>65</v>
      </c>
      <c r="E61" s="47">
        <f t="shared" ref="E61" si="66">SUM(I61:T61)</f>
        <v>0</v>
      </c>
      <c r="F61" s="47">
        <f t="shared" ref="F61" si="67">SUM(V61:AG61)</f>
        <v>0</v>
      </c>
      <c r="G61" s="40" t="str">
        <f t="shared" ref="G61" si="68">IFERROR((F61-E61)/E61,"NA")</f>
        <v>NA</v>
      </c>
      <c r="I61" s="47">
        <f t="shared" ref="I61:AG61" si="69">I37-I49</f>
        <v>0</v>
      </c>
      <c r="J61" s="47">
        <f t="shared" si="69"/>
        <v>0</v>
      </c>
      <c r="K61" s="47">
        <f t="shared" si="69"/>
        <v>0</v>
      </c>
      <c r="L61" s="47">
        <f t="shared" si="69"/>
        <v>0</v>
      </c>
      <c r="M61" s="47">
        <f t="shared" si="69"/>
        <v>0</v>
      </c>
      <c r="N61" s="47">
        <f t="shared" si="69"/>
        <v>0</v>
      </c>
      <c r="O61" s="47">
        <f t="shared" si="69"/>
        <v>0</v>
      </c>
      <c r="P61" s="47">
        <f t="shared" si="69"/>
        <v>0</v>
      </c>
      <c r="Q61" s="47">
        <f t="shared" si="69"/>
        <v>0</v>
      </c>
      <c r="R61" s="47">
        <f t="shared" si="69"/>
        <v>0</v>
      </c>
      <c r="S61" s="47">
        <f t="shared" si="69"/>
        <v>0</v>
      </c>
      <c r="T61" s="47">
        <f t="shared" si="69"/>
        <v>0</v>
      </c>
      <c r="U61" s="62">
        <f t="shared" si="58"/>
        <v>0</v>
      </c>
      <c r="V61" s="47">
        <f t="shared" si="69"/>
        <v>0</v>
      </c>
      <c r="W61" s="47">
        <f t="shared" si="69"/>
        <v>0</v>
      </c>
      <c r="X61" s="47">
        <f t="shared" si="69"/>
        <v>0</v>
      </c>
      <c r="Y61" s="47">
        <f t="shared" si="69"/>
        <v>0</v>
      </c>
      <c r="Z61" s="47">
        <f t="shared" si="69"/>
        <v>0</v>
      </c>
      <c r="AA61" s="47">
        <f t="shared" si="69"/>
        <v>0</v>
      </c>
      <c r="AB61" s="47">
        <f t="shared" si="69"/>
        <v>0</v>
      </c>
      <c r="AC61" s="47">
        <f t="shared" si="69"/>
        <v>0</v>
      </c>
      <c r="AD61" s="47">
        <f t="shared" si="69"/>
        <v>0</v>
      </c>
      <c r="AE61" s="47">
        <f t="shared" si="69"/>
        <v>0</v>
      </c>
      <c r="AF61" s="47">
        <f t="shared" si="69"/>
        <v>0</v>
      </c>
      <c r="AG61" s="47">
        <f t="shared" si="69"/>
        <v>0</v>
      </c>
      <c r="AH61" s="63">
        <f t="shared" si="59"/>
        <v>0</v>
      </c>
    </row>
    <row r="62" spans="2:116">
      <c r="B62" s="50" t="s">
        <v>64</v>
      </c>
      <c r="E62" s="47">
        <f t="shared" si="55"/>
        <v>0</v>
      </c>
      <c r="F62" s="47">
        <f t="shared" si="56"/>
        <v>0</v>
      </c>
      <c r="G62" s="40" t="str">
        <f t="shared" si="64"/>
        <v>NA</v>
      </c>
      <c r="I62" s="47">
        <f t="shared" ref="I62:AG62" si="70">I38-I50</f>
        <v>0</v>
      </c>
      <c r="J62" s="47">
        <f t="shared" si="70"/>
        <v>0</v>
      </c>
      <c r="K62" s="47">
        <f t="shared" si="70"/>
        <v>0</v>
      </c>
      <c r="L62" s="47">
        <f t="shared" si="70"/>
        <v>0</v>
      </c>
      <c r="M62" s="47">
        <f t="shared" si="70"/>
        <v>0</v>
      </c>
      <c r="N62" s="47">
        <f t="shared" si="70"/>
        <v>0</v>
      </c>
      <c r="O62" s="47">
        <f t="shared" si="70"/>
        <v>0</v>
      </c>
      <c r="P62" s="47">
        <f t="shared" si="70"/>
        <v>0</v>
      </c>
      <c r="Q62" s="47">
        <f t="shared" si="70"/>
        <v>0</v>
      </c>
      <c r="R62" s="47">
        <f t="shared" si="70"/>
        <v>0</v>
      </c>
      <c r="S62" s="47">
        <f t="shared" si="70"/>
        <v>0</v>
      </c>
      <c r="T62" s="47">
        <f t="shared" si="70"/>
        <v>0</v>
      </c>
      <c r="U62" s="62">
        <f t="shared" si="58"/>
        <v>0</v>
      </c>
      <c r="V62" s="47">
        <f t="shared" si="70"/>
        <v>0</v>
      </c>
      <c r="W62" s="47">
        <f t="shared" si="70"/>
        <v>0</v>
      </c>
      <c r="X62" s="47">
        <f t="shared" si="70"/>
        <v>0</v>
      </c>
      <c r="Y62" s="47">
        <f t="shared" si="70"/>
        <v>0</v>
      </c>
      <c r="Z62" s="47">
        <f t="shared" si="70"/>
        <v>0</v>
      </c>
      <c r="AA62" s="47">
        <f t="shared" si="70"/>
        <v>0</v>
      </c>
      <c r="AB62" s="47">
        <f t="shared" si="70"/>
        <v>0</v>
      </c>
      <c r="AC62" s="47">
        <f t="shared" si="70"/>
        <v>0</v>
      </c>
      <c r="AD62" s="47">
        <f t="shared" si="70"/>
        <v>0</v>
      </c>
      <c r="AE62" s="47">
        <f t="shared" si="70"/>
        <v>0</v>
      </c>
      <c r="AF62" s="47">
        <f t="shared" si="70"/>
        <v>0</v>
      </c>
      <c r="AG62" s="47">
        <f t="shared" si="70"/>
        <v>0</v>
      </c>
      <c r="AH62" s="63">
        <f t="shared" si="59"/>
        <v>0</v>
      </c>
    </row>
    <row r="63" spans="2:116">
      <c r="G63" s="40"/>
      <c r="U63" s="64"/>
      <c r="AH63" s="64"/>
    </row>
    <row r="64" spans="2:116" s="49" customFormat="1" ht="15" thickBot="1">
      <c r="B64" s="49" t="s">
        <v>56</v>
      </c>
      <c r="E64" s="65">
        <f t="shared" ref="E64:F64" si="71">SUM(E57:E63)</f>
        <v>-363804.30274712137</v>
      </c>
      <c r="F64" s="65">
        <f t="shared" si="71"/>
        <v>-90555.471313681308</v>
      </c>
      <c r="G64" s="40">
        <f>IFERROR((F64-E64)/E64,"NA")</f>
        <v>-0.75108740982476518</v>
      </c>
      <c r="I64" s="65">
        <f>SUM(I57:I62)</f>
        <v>-10000</v>
      </c>
      <c r="J64" s="65">
        <f t="shared" ref="J64:N64" si="72">SUM(J57:J62)</f>
        <v>-13000</v>
      </c>
      <c r="K64" s="65">
        <f t="shared" si="72"/>
        <v>-13000</v>
      </c>
      <c r="L64" s="65">
        <f t="shared" si="72"/>
        <v>-33039.366971902375</v>
      </c>
      <c r="M64" s="65">
        <f t="shared" si="72"/>
        <v>-88889.366971902375</v>
      </c>
      <c r="N64" s="65">
        <f t="shared" si="72"/>
        <v>-88889.366971902375</v>
      </c>
      <c r="O64" s="65">
        <f>SUM(O57:O63)</f>
        <v>-42539.366971902375</v>
      </c>
      <c r="P64" s="65">
        <f t="shared" ref="P64:AG64" si="73">SUM(P57:P63)</f>
        <v>-14889.366971902375</v>
      </c>
      <c r="Q64" s="65">
        <f t="shared" si="73"/>
        <v>-14889.366971902375</v>
      </c>
      <c r="R64" s="65">
        <f t="shared" si="73"/>
        <v>-14889.366971902375</v>
      </c>
      <c r="S64" s="65">
        <f t="shared" si="73"/>
        <v>-14889.366971902375</v>
      </c>
      <c r="T64" s="65">
        <f t="shared" si="73"/>
        <v>-14889.366971902375</v>
      </c>
      <c r="U64" s="66">
        <f t="shared" si="58"/>
        <v>-363804.30274712137</v>
      </c>
      <c r="V64" s="65">
        <f t="shared" si="73"/>
        <v>-6117.4555036389211</v>
      </c>
      <c r="W64" s="65">
        <f t="shared" si="73"/>
        <v>-6117.4555036389211</v>
      </c>
      <c r="X64" s="65">
        <f t="shared" si="73"/>
        <v>-6117.4555036389211</v>
      </c>
      <c r="Y64" s="65">
        <f t="shared" si="73"/>
        <v>-6117.455503638892</v>
      </c>
      <c r="Z64" s="65">
        <f t="shared" si="73"/>
        <v>-7676.1832554584253</v>
      </c>
      <c r="AA64" s="65">
        <f t="shared" si="73"/>
        <v>-7676.1832554584253</v>
      </c>
      <c r="AB64" s="65">
        <f t="shared" si="73"/>
        <v>-7676.1832554584253</v>
      </c>
      <c r="AC64" s="65">
        <f t="shared" si="73"/>
        <v>-7676.1832554584253</v>
      </c>
      <c r="AD64" s="65">
        <f t="shared" si="73"/>
        <v>-7676.1832554584253</v>
      </c>
      <c r="AE64" s="65">
        <f t="shared" si="73"/>
        <v>-9234.9110072778421</v>
      </c>
      <c r="AF64" s="65">
        <f t="shared" si="73"/>
        <v>-9234.9110072778421</v>
      </c>
      <c r="AG64" s="65">
        <f t="shared" si="73"/>
        <v>-9234.9110072778421</v>
      </c>
      <c r="AH64" s="66">
        <f t="shared" ref="AH64" si="74">SUM(V64:AG64)</f>
        <v>-90555.471313681308</v>
      </c>
    </row>
    <row r="65" spans="5:6" ht="15" thickTop="1"/>
    <row r="67" spans="5:6" hidden="1"/>
    <row r="68" spans="5:6" hidden="1">
      <c r="E68" s="47">
        <f>'Ops Budget Template'!E60</f>
        <v>567754.77505666553</v>
      </c>
      <c r="F68" s="47">
        <f>'Ops Budget Template'!F60</f>
        <v>1177406.2627152661</v>
      </c>
    </row>
    <row r="69" spans="5:6" hidden="1">
      <c r="E69" s="47">
        <f>'Support Budget Template'!E51</f>
        <v>318358.33476555115</v>
      </c>
      <c r="F69" s="47">
        <f>'Support Budget Template'!F51</f>
        <v>717014.76583695365</v>
      </c>
    </row>
    <row r="70" spans="5:6" hidden="1">
      <c r="E70" s="47">
        <f>'Product Budget Template'!E55</f>
        <v>746299.95390144049</v>
      </c>
      <c r="F70" s="47">
        <f>'Product Budget Template'!F55</f>
        <v>1691928.1233385822</v>
      </c>
    </row>
    <row r="71" spans="5:6" hidden="1">
      <c r="E71" s="47">
        <f>'Exec Budget Template'!E52</f>
        <v>510129.08241364284</v>
      </c>
      <c r="F71" s="47">
        <f>'Exec Budget Template'!F52</f>
        <v>535635.5365343251</v>
      </c>
    </row>
    <row r="72" spans="5:6" hidden="1">
      <c r="E72" s="39">
        <f>SUM(E68:E71)</f>
        <v>2142542.1461372999</v>
      </c>
      <c r="F72" s="39">
        <f>SUM(F68:F71)</f>
        <v>4121984.6884251274</v>
      </c>
    </row>
    <row r="73" spans="5:6" hidden="1"/>
    <row r="74" spans="5:6" hidden="1"/>
    <row r="75" spans="5:6" hidden="1">
      <c r="E75" s="44">
        <f>'Ops Budget Template'!E43</f>
        <v>7</v>
      </c>
      <c r="F75" s="44">
        <f>'Ops Budget Template'!F43</f>
        <v>13</v>
      </c>
    </row>
    <row r="76" spans="5:6" hidden="1">
      <c r="E76" s="44">
        <f>'Support Budget Template'!E39</f>
        <v>4</v>
      </c>
      <c r="F76" s="44">
        <f>'Support Budget Template'!F39</f>
        <v>5</v>
      </c>
    </row>
    <row r="77" spans="5:6" hidden="1">
      <c r="E77" s="44">
        <f>'Product Budget Template'!E41</f>
        <v>5</v>
      </c>
      <c r="F77" s="44">
        <f>'Product Budget Template'!F41</f>
        <v>12</v>
      </c>
    </row>
    <row r="78" spans="5:6" hidden="1">
      <c r="E78" s="44">
        <f>'Exec Budget Template'!E39</f>
        <v>3</v>
      </c>
      <c r="F78" s="44">
        <f>'Exec Budget Template'!F39</f>
        <v>3</v>
      </c>
    </row>
    <row r="79" spans="5:6" hidden="1">
      <c r="E79" s="44">
        <f>SUM(E75:E78)</f>
        <v>19</v>
      </c>
      <c r="F79" s="44">
        <f>SUM(F75:F78)</f>
        <v>33</v>
      </c>
    </row>
  </sheetData>
  <conditionalFormatting sqref="C28">
    <cfRule type="cellIs" dxfId="0" priority="1" operator="not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6455D-6A70-4572-9241-1E8AD38E2084}">
  <dimension ref="B1:DL141"/>
  <sheetViews>
    <sheetView showGridLines="0" zoomScale="80" zoomScaleNormal="80" workbookViewId="0">
      <pane xSplit="8" ySplit="8" topLeftCell="I35" activePane="bottomRight" state="frozen"/>
      <selection activeCell="B40" sqref="B40:C40"/>
      <selection pane="topRight" activeCell="B40" sqref="B40:C40"/>
      <selection pane="bottomLeft" activeCell="B40" sqref="B40:C40"/>
      <selection pane="bottomRight" activeCell="B2" sqref="B2"/>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33" width="12.33203125" style="4" customWidth="1"/>
    <col min="34" max="34" width="11.6640625" style="4" customWidth="1"/>
    <col min="35" max="16384" width="8.83203125" style="4"/>
  </cols>
  <sheetData>
    <row r="1" spans="2:116" s="23" customFormat="1" ht="13">
      <c r="V1" s="24" t="s">
        <v>0</v>
      </c>
    </row>
    <row r="2" spans="2:116" s="23" customFormat="1" ht="30">
      <c r="B2" s="25" t="s">
        <v>134</v>
      </c>
      <c r="C2" s="25"/>
      <c r="D2" s="25"/>
      <c r="E2" s="25"/>
      <c r="F2" s="25"/>
      <c r="G2" s="25"/>
      <c r="H2" s="25"/>
      <c r="V2" s="24" t="s">
        <v>1</v>
      </c>
    </row>
    <row r="3" spans="2:116" s="23" customFormat="1" ht="13">
      <c r="V3" s="24" t="s">
        <v>2</v>
      </c>
    </row>
    <row r="5" spans="2:116" ht="25">
      <c r="B5" s="26" t="s">
        <v>64</v>
      </c>
      <c r="C5" s="27"/>
      <c r="D5" s="27"/>
      <c r="E5" s="27"/>
      <c r="F5" s="27"/>
      <c r="G5" s="27"/>
      <c r="H5" s="27"/>
    </row>
    <row r="6" spans="2:116" s="71" customFormat="1" ht="20.25" customHeight="1">
      <c r="C6" s="71">
        <v>18</v>
      </c>
      <c r="I6" s="71">
        <v>19</v>
      </c>
      <c r="J6" s="71">
        <f>I6+1</f>
        <v>20</v>
      </c>
      <c r="K6" s="71">
        <f t="shared" ref="K6:AG6" si="0">J6+1</f>
        <v>21</v>
      </c>
      <c r="L6" s="71">
        <f t="shared" si="0"/>
        <v>22</v>
      </c>
      <c r="M6" s="71">
        <f t="shared" si="0"/>
        <v>23</v>
      </c>
      <c r="N6" s="71">
        <f t="shared" si="0"/>
        <v>24</v>
      </c>
      <c r="O6" s="71">
        <f t="shared" si="0"/>
        <v>25</v>
      </c>
      <c r="P6" s="71">
        <f t="shared" si="0"/>
        <v>26</v>
      </c>
      <c r="Q6" s="71">
        <f t="shared" si="0"/>
        <v>27</v>
      </c>
      <c r="R6" s="71">
        <f t="shared" si="0"/>
        <v>28</v>
      </c>
      <c r="S6" s="71">
        <f t="shared" si="0"/>
        <v>29</v>
      </c>
      <c r="T6" s="71">
        <f t="shared" si="0"/>
        <v>30</v>
      </c>
      <c r="V6" s="71">
        <v>34</v>
      </c>
      <c r="W6" s="71">
        <f t="shared" si="0"/>
        <v>35</v>
      </c>
      <c r="X6" s="71">
        <f t="shared" si="0"/>
        <v>36</v>
      </c>
      <c r="Y6" s="71">
        <f t="shared" si="0"/>
        <v>37</v>
      </c>
      <c r="Z6" s="71">
        <f t="shared" si="0"/>
        <v>38</v>
      </c>
      <c r="AA6" s="71">
        <f t="shared" si="0"/>
        <v>39</v>
      </c>
      <c r="AB6" s="71">
        <f t="shared" si="0"/>
        <v>40</v>
      </c>
      <c r="AC6" s="71">
        <f t="shared" si="0"/>
        <v>41</v>
      </c>
      <c r="AD6" s="71">
        <f t="shared" si="0"/>
        <v>42</v>
      </c>
      <c r="AE6" s="71">
        <f t="shared" si="0"/>
        <v>43</v>
      </c>
      <c r="AF6" s="71">
        <f t="shared" si="0"/>
        <v>44</v>
      </c>
      <c r="AG6" s="71">
        <f t="shared" si="0"/>
        <v>45</v>
      </c>
    </row>
    <row r="7" spans="2:116" s="71" customFormat="1" ht="15" thickBot="1"/>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2">
        <v>43800</v>
      </c>
      <c r="U8" s="61" t="s">
        <v>5</v>
      </c>
      <c r="V8" s="35">
        <v>43831</v>
      </c>
      <c r="W8" s="35">
        <v>43862</v>
      </c>
      <c r="X8" s="35">
        <v>43891</v>
      </c>
      <c r="Y8" s="35">
        <v>43922</v>
      </c>
      <c r="Z8" s="35">
        <v>43952</v>
      </c>
      <c r="AA8" s="35">
        <v>43983</v>
      </c>
      <c r="AB8" s="35">
        <v>44013</v>
      </c>
      <c r="AC8" s="35">
        <v>44044</v>
      </c>
      <c r="AD8" s="35">
        <v>44075</v>
      </c>
      <c r="AE8" s="35">
        <v>44105</v>
      </c>
      <c r="AF8" s="35">
        <v>44136</v>
      </c>
      <c r="AG8" s="30">
        <v>44166</v>
      </c>
      <c r="AH8" s="30" t="s">
        <v>6</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64"/>
      <c r="AH9" s="64"/>
    </row>
    <row r="10" spans="2:116">
      <c r="B10" s="4" t="s">
        <v>3</v>
      </c>
      <c r="E10" s="39">
        <f>T10</f>
        <v>414964.70186964783</v>
      </c>
      <c r="F10" s="39">
        <f>AG10</f>
        <v>1325717.3896363608</v>
      </c>
      <c r="G10" s="40">
        <f>(F10-E10)/E10</f>
        <v>2.194771467701381</v>
      </c>
      <c r="I10" s="47">
        <f>Control!I10</f>
        <v>74205.480658847024</v>
      </c>
      <c r="J10" s="47">
        <f>Control!J10</f>
        <v>80653.493838724535</v>
      </c>
      <c r="K10" s="47">
        <f>Control!K10</f>
        <v>90005.386657935072</v>
      </c>
      <c r="L10" s="47">
        <f>Control!L10</f>
        <v>104328.41597653551</v>
      </c>
      <c r="M10" s="47">
        <f>Control!M10</f>
        <v>120839.93440743504</v>
      </c>
      <c r="N10" s="47">
        <f>Control!N10</f>
        <v>149032.22997250676</v>
      </c>
      <c r="O10" s="47">
        <f>Control!O10</f>
        <v>184337.93689588772</v>
      </c>
      <c r="P10" s="47">
        <f>Control!P10</f>
        <v>240115.42311004657</v>
      </c>
      <c r="Q10" s="47">
        <f>Control!Q10</f>
        <v>259917.8894837751</v>
      </c>
      <c r="R10" s="47">
        <f>Control!R10</f>
        <v>291625.53493074072</v>
      </c>
      <c r="S10" s="47">
        <f>Control!S10</f>
        <v>319076.57702975126</v>
      </c>
      <c r="T10" s="47">
        <f>Control!T10</f>
        <v>414964.70186964783</v>
      </c>
      <c r="U10" s="62">
        <f>T10</f>
        <v>414964.70186964783</v>
      </c>
      <c r="V10" s="47">
        <f>Control!V10</f>
        <v>430288.22083235608</v>
      </c>
      <c r="W10" s="47">
        <f>Control!W10</f>
        <v>455029.44921775698</v>
      </c>
      <c r="X10" s="47">
        <f>Control!X10</f>
        <v>488883.31129040825</v>
      </c>
      <c r="Y10" s="47">
        <f>Control!Y10</f>
        <v>536110.15539110336</v>
      </c>
      <c r="Z10" s="47">
        <f>Control!Z10</f>
        <v>587256.5882743923</v>
      </c>
      <c r="AA10" s="47">
        <f>Control!AA10</f>
        <v>673275.12445335579</v>
      </c>
      <c r="AB10" s="47">
        <f>Control!AB10</f>
        <v>779590.49454747117</v>
      </c>
      <c r="AC10" s="47">
        <f>Control!AC10</f>
        <v>936510.79181828001</v>
      </c>
      <c r="AD10" s="47">
        <f>Control!AD10</f>
        <v>979594.37211777712</v>
      </c>
      <c r="AE10" s="47">
        <f>Control!AE10</f>
        <v>1052111.9017225695</v>
      </c>
      <c r="AF10" s="47">
        <f>Control!AF10</f>
        <v>1108937.7026446019</v>
      </c>
      <c r="AG10" s="47">
        <f>Control!AG10</f>
        <v>1325717.3896363608</v>
      </c>
      <c r="AH10" s="62">
        <f>AG10</f>
        <v>1325717.3896363608</v>
      </c>
    </row>
    <row r="11" spans="2:116">
      <c r="G11" s="37"/>
      <c r="U11" s="64"/>
      <c r="AH11" s="64"/>
    </row>
    <row r="12" spans="2:116">
      <c r="B12" s="4" t="s">
        <v>66</v>
      </c>
      <c r="E12" s="44">
        <f t="shared" ref="E12:E17" si="1">T12</f>
        <v>300</v>
      </c>
      <c r="F12" s="44">
        <f t="shared" ref="F12:F17" si="2">AG12</f>
        <v>460</v>
      </c>
      <c r="G12" s="40">
        <f t="shared" ref="G12:G17" si="3">(F12-E12)/E12</f>
        <v>0.53333333333333333</v>
      </c>
      <c r="I12" s="44">
        <f>Control!I12</f>
        <v>100</v>
      </c>
      <c r="J12" s="44">
        <f>Control!J12</f>
        <v>110</v>
      </c>
      <c r="K12" s="44">
        <f>Control!K12</f>
        <v>120</v>
      </c>
      <c r="L12" s="44">
        <f>Control!L12</f>
        <v>130</v>
      </c>
      <c r="M12" s="44">
        <f>Control!M12</f>
        <v>140</v>
      </c>
      <c r="N12" s="44">
        <f>Control!N12</f>
        <v>160</v>
      </c>
      <c r="O12" s="44">
        <f>Control!O12</f>
        <v>180</v>
      </c>
      <c r="P12" s="44">
        <f>Control!P12</f>
        <v>200</v>
      </c>
      <c r="Q12" s="44">
        <f>Control!Q12</f>
        <v>250</v>
      </c>
      <c r="R12" s="44">
        <f>Control!R12</f>
        <v>260</v>
      </c>
      <c r="S12" s="44">
        <f>Control!S12</f>
        <v>280</v>
      </c>
      <c r="T12" s="44">
        <f>Control!T12</f>
        <v>300</v>
      </c>
      <c r="U12" s="72">
        <f>T12</f>
        <v>300</v>
      </c>
      <c r="V12" s="44">
        <f>Control!V12</f>
        <v>310</v>
      </c>
      <c r="W12" s="44">
        <f>Control!W12</f>
        <v>320</v>
      </c>
      <c r="X12" s="44">
        <f>Control!X12</f>
        <v>330</v>
      </c>
      <c r="Y12" s="44">
        <f>Control!Y12</f>
        <v>340</v>
      </c>
      <c r="Z12" s="44">
        <f>Control!Z12</f>
        <v>350</v>
      </c>
      <c r="AA12" s="44">
        <f>Control!AA12</f>
        <v>360</v>
      </c>
      <c r="AB12" s="44">
        <f>Control!AB12</f>
        <v>370</v>
      </c>
      <c r="AC12" s="44">
        <f>Control!AC12</f>
        <v>380</v>
      </c>
      <c r="AD12" s="44">
        <f>Control!AD12</f>
        <v>390</v>
      </c>
      <c r="AE12" s="44">
        <f>Control!AE12</f>
        <v>420</v>
      </c>
      <c r="AF12" s="44">
        <f>Control!AF12</f>
        <v>440</v>
      </c>
      <c r="AG12" s="44">
        <f>Control!AG12</f>
        <v>460</v>
      </c>
      <c r="AH12" s="72">
        <f>AG12</f>
        <v>460</v>
      </c>
    </row>
    <row r="13" spans="2:116">
      <c r="B13" s="4" t="s">
        <v>67</v>
      </c>
      <c r="E13" s="44">
        <f t="shared" ref="E13" si="4">SUM(I13:T13)</f>
        <v>210</v>
      </c>
      <c r="F13" s="44">
        <f t="shared" ref="F13" si="5">SUM(V13:AG13)</f>
        <v>160</v>
      </c>
      <c r="G13" s="40">
        <f t="shared" si="3"/>
        <v>-0.23809523809523808</v>
      </c>
      <c r="I13" s="44">
        <f>Control!I13</f>
        <v>10</v>
      </c>
      <c r="J13" s="44">
        <f>Control!J13</f>
        <v>10</v>
      </c>
      <c r="K13" s="44">
        <f>Control!K13</f>
        <v>10</v>
      </c>
      <c r="L13" s="44">
        <f>Control!L13</f>
        <v>10</v>
      </c>
      <c r="M13" s="44">
        <f>Control!M13</f>
        <v>10</v>
      </c>
      <c r="N13" s="44">
        <f>Control!N13</f>
        <v>20</v>
      </c>
      <c r="O13" s="44">
        <f>Control!O13</f>
        <v>20</v>
      </c>
      <c r="P13" s="44">
        <f>Control!P13</f>
        <v>20</v>
      </c>
      <c r="Q13" s="44">
        <f>Control!Q13</f>
        <v>50</v>
      </c>
      <c r="R13" s="44">
        <f>Control!R13</f>
        <v>10</v>
      </c>
      <c r="S13" s="44">
        <f>Control!S13</f>
        <v>20</v>
      </c>
      <c r="T13" s="44">
        <f>Control!T13</f>
        <v>20</v>
      </c>
      <c r="U13" s="72">
        <f>SUM(I13:T13)</f>
        <v>210</v>
      </c>
      <c r="V13" s="44">
        <f>Control!V13</f>
        <v>10</v>
      </c>
      <c r="W13" s="44">
        <f>Control!W13</f>
        <v>10</v>
      </c>
      <c r="X13" s="44">
        <f>Control!X13</f>
        <v>10</v>
      </c>
      <c r="Y13" s="44">
        <f>Control!Y13</f>
        <v>10</v>
      </c>
      <c r="Z13" s="44">
        <f>Control!Z13</f>
        <v>10</v>
      </c>
      <c r="AA13" s="44">
        <f>Control!AA13</f>
        <v>10</v>
      </c>
      <c r="AB13" s="44">
        <f>Control!AB13</f>
        <v>10</v>
      </c>
      <c r="AC13" s="44">
        <f>Control!AC13</f>
        <v>10</v>
      </c>
      <c r="AD13" s="44">
        <f>Control!AD13</f>
        <v>10</v>
      </c>
      <c r="AE13" s="44">
        <f>Control!AE13</f>
        <v>30</v>
      </c>
      <c r="AF13" s="44">
        <f>Control!AF13</f>
        <v>20</v>
      </c>
      <c r="AG13" s="44">
        <f>Control!AG13</f>
        <v>20</v>
      </c>
      <c r="AH13" s="72">
        <f>SUM(V13:AG13)</f>
        <v>160</v>
      </c>
    </row>
    <row r="14" spans="2:116">
      <c r="B14" s="4" t="s">
        <v>63</v>
      </c>
      <c r="E14" s="47">
        <f>('Sales Budget Template'!E55+'Sales Budget Template'!E56)/E13</f>
        <v>1045.2936507936508</v>
      </c>
      <c r="F14" s="47">
        <f>('Sales Budget Template'!F55+'Sales Budget Template'!F56)/F13</f>
        <v>5174.8125</v>
      </c>
      <c r="G14" s="40">
        <f t="shared" si="3"/>
        <v>3.9505825430690846</v>
      </c>
      <c r="I14" s="47">
        <f>('Sales Budget Template'!I65+'Sales Budget Template'!I66)/I13</f>
        <v>7000</v>
      </c>
      <c r="J14" s="47">
        <f>('Sales Budget Template'!J65+'Sales Budget Template'!J66)/J13</f>
        <v>7000</v>
      </c>
      <c r="K14" s="47">
        <f>('Sales Budget Template'!K65+'Sales Budget Template'!K66)/K13</f>
        <v>7000</v>
      </c>
      <c r="L14" s="47">
        <f>('Sales Budget Template'!L65+'Sales Budget Template'!L66)/L13</f>
        <v>9500</v>
      </c>
      <c r="M14" s="47">
        <f>('Sales Budget Template'!M65+'Sales Budget Template'!M66)/M13</f>
        <v>9500</v>
      </c>
      <c r="N14" s="47">
        <f>('Sales Budget Template'!N65+'Sales Budget Template'!N66)/N13</f>
        <v>4750</v>
      </c>
      <c r="O14" s="47">
        <f>('Sales Budget Template'!O65+'Sales Budget Template'!O66)/O13</f>
        <v>6000</v>
      </c>
      <c r="P14" s="47">
        <f>('Sales Budget Template'!P65+'Sales Budget Template'!P66)/P13</f>
        <v>6000</v>
      </c>
      <c r="Q14" s="47">
        <f>('Sales Budget Template'!Q65+'Sales Budget Template'!Q66)/Q13</f>
        <v>2400</v>
      </c>
      <c r="R14" s="47">
        <f>('Sales Budget Template'!R65+'Sales Budget Template'!R66)/R13</f>
        <v>17000</v>
      </c>
      <c r="S14" s="47">
        <f>('Sales Budget Template'!S65+'Sales Budget Template'!S66)/S13</f>
        <v>8500</v>
      </c>
      <c r="T14" s="47">
        <f>('Sales Budget Template'!T65+'Sales Budget Template'!T66)/T13</f>
        <v>8500</v>
      </c>
      <c r="U14" s="62">
        <f>('Sales Budget Template'!E55+'Sales Budget Template'!E56)/E13</f>
        <v>1045.2936507936508</v>
      </c>
      <c r="V14" s="47">
        <f>('Sales Budget Template'!V65+'Sales Budget Template'!V66)/V13</f>
        <v>27500</v>
      </c>
      <c r="W14" s="47">
        <f>('Sales Budget Template'!W65+'Sales Budget Template'!W66)/W13</f>
        <v>27500</v>
      </c>
      <c r="X14" s="47">
        <f>('Sales Budget Template'!X65+'Sales Budget Template'!X66)/X13</f>
        <v>27500</v>
      </c>
      <c r="Y14" s="47">
        <f>('Sales Budget Template'!Y65+'Sales Budget Template'!Y66)/Y13</f>
        <v>32500</v>
      </c>
      <c r="Z14" s="47">
        <f>('Sales Budget Template'!Z65+'Sales Budget Template'!Z66)/Z13</f>
        <v>32500</v>
      </c>
      <c r="AA14" s="47">
        <f>('Sales Budget Template'!AA65+'Sales Budget Template'!AA66)/AA13</f>
        <v>32500</v>
      </c>
      <c r="AB14" s="47">
        <f>('Sales Budget Template'!AB65+'Sales Budget Template'!AB66)/AB13</f>
        <v>47500</v>
      </c>
      <c r="AC14" s="47">
        <f>('Sales Budget Template'!AC65+'Sales Budget Template'!AC66)/AC13</f>
        <v>47500</v>
      </c>
      <c r="AD14" s="47">
        <f>('Sales Budget Template'!AD65+'Sales Budget Template'!AD66)/AD13</f>
        <v>47500</v>
      </c>
      <c r="AE14" s="47">
        <f>('Sales Budget Template'!AE65+'Sales Budget Template'!AE66)/AE13</f>
        <v>19166.666666666668</v>
      </c>
      <c r="AF14" s="47">
        <f>('Sales Budget Template'!AF65+'Sales Budget Template'!AF66)/AF13</f>
        <v>34669.740335150869</v>
      </c>
      <c r="AG14" s="47">
        <f>('Sales Budget Template'!AG65+'Sales Budget Template'!AG66)/AG13</f>
        <v>41183.743592810533</v>
      </c>
      <c r="AH14" s="62">
        <f>('Sales Budget Template'!F55+'Sales Budget Template'!F56)/F13</f>
        <v>5174.8125</v>
      </c>
    </row>
    <row r="15" spans="2:116">
      <c r="B15" s="4" t="s">
        <v>75</v>
      </c>
      <c r="E15" s="47">
        <f>'Sales Budget Template'!E61/E13</f>
        <v>5879.1432064686396</v>
      </c>
      <c r="F15" s="47">
        <f>'Sales Budget Template'!F61/F13</f>
        <v>25258.262151835614</v>
      </c>
      <c r="G15" s="40">
        <f t="shared" si="3"/>
        <v>3.2962488350419372</v>
      </c>
      <c r="I15" s="47">
        <f>'Sales Budget Template'!I72/I13</f>
        <v>9025.4434179758846</v>
      </c>
      <c r="J15" s="47">
        <f>'Sales Budget Template'!J72/J13</f>
        <v>13701.626673434275</v>
      </c>
      <c r="K15" s="47">
        <f>'Sales Budget Template'!K72/K13</f>
        <v>13701.626673434275</v>
      </c>
      <c r="L15" s="47">
        <f>'Sales Budget Template'!L72/L13</f>
        <v>18350.781603973235</v>
      </c>
      <c r="M15" s="47">
        <f>'Sales Budget Template'!M72/M13</f>
        <v>18350.781603973235</v>
      </c>
      <c r="N15" s="47">
        <f>'Sales Budget Template'!N72/N13</f>
        <v>9872.094872875623</v>
      </c>
      <c r="O15" s="47">
        <f>'Sales Budget Template'!O72/O13</f>
        <v>12196.672338145101</v>
      </c>
      <c r="P15" s="47">
        <f>'Sales Budget Template'!P72/P13</f>
        <v>12893.376409034103</v>
      </c>
      <c r="Q15" s="47">
        <f>'Sales Budget Template'!Q72/Q13</f>
        <v>5157.3505636136415</v>
      </c>
      <c r="R15" s="47">
        <f>'Sales Budget Template'!R72/R13</f>
        <v>33573.569101624213</v>
      </c>
      <c r="S15" s="47">
        <f>'Sales Budget Template'!S72/S13</f>
        <v>16786.784550812106</v>
      </c>
      <c r="T15" s="47">
        <f>'Sales Budget Template'!T72/T13</f>
        <v>16786.784550812106</v>
      </c>
      <c r="U15" s="62">
        <f>'Sales Budget Template'!E61/E13</f>
        <v>5879.1432064686396</v>
      </c>
      <c r="V15" s="47">
        <f>'Sales Budget Template'!V72/V13</f>
        <v>52944.39900754788</v>
      </c>
      <c r="W15" s="47">
        <f>'Sales Budget Template'!W72/W13</f>
        <v>52944.39900754788</v>
      </c>
      <c r="X15" s="47">
        <f>'Sales Budget Template'!X72/X13</f>
        <v>52944.39900754788</v>
      </c>
      <c r="Y15" s="47">
        <f>'Sales Budget Template'!Y72/Y13</f>
        <v>63796.713203015504</v>
      </c>
      <c r="Z15" s="47">
        <f>'Sales Budget Template'!Z72/Z13</f>
        <v>65383.781459413512</v>
      </c>
      <c r="AA15" s="47">
        <f>'Sales Budget Template'!AA72/AA13</f>
        <v>65383.781459413512</v>
      </c>
      <c r="AB15" s="47">
        <f>'Sales Budget Template'!AB72/AB13</f>
        <v>87029.629783080134</v>
      </c>
      <c r="AC15" s="47">
        <f>'Sales Budget Template'!AC72/AC13</f>
        <v>87029.629783080134</v>
      </c>
      <c r="AD15" s="47">
        <f>'Sales Budget Template'!AD72/AD13</f>
        <v>87029.629783080134</v>
      </c>
      <c r="AE15" s="47">
        <f>'Sales Budget Template'!AE72/AE13</f>
        <v>34293.981326182584</v>
      </c>
      <c r="AF15" s="47">
        <f>'Sales Budget Template'!AF72/AF13</f>
        <v>57360.712324424749</v>
      </c>
      <c r="AG15" s="47">
        <f>'Sales Budget Template'!AG72/AG13</f>
        <v>63874.715582084413</v>
      </c>
      <c r="AH15" s="62">
        <f>'Sales Budget Template'!F61/F13</f>
        <v>25258.262151835614</v>
      </c>
    </row>
    <row r="16" spans="2:116">
      <c r="U16" s="64"/>
      <c r="AH16" s="64"/>
    </row>
    <row r="17" spans="2:116">
      <c r="B17" s="4" t="s">
        <v>77</v>
      </c>
      <c r="E17" s="44">
        <f t="shared" si="1"/>
        <v>75448.127612663244</v>
      </c>
      <c r="F17" s="44">
        <f t="shared" si="2"/>
        <v>241039.52538842923</v>
      </c>
      <c r="G17" s="40">
        <f t="shared" si="3"/>
        <v>2.1947714677013805</v>
      </c>
      <c r="I17" s="44">
        <f>Control!I17</f>
        <v>13491.905574335822</v>
      </c>
      <c r="J17" s="44">
        <f>Control!J17</f>
        <v>14664.271607040824</v>
      </c>
      <c r="K17" s="44">
        <f>Control!K17</f>
        <v>16364.615755988194</v>
      </c>
      <c r="L17" s="44">
        <f>Control!L17</f>
        <v>18968.802904824639</v>
      </c>
      <c r="M17" s="44">
        <f>Control!M17</f>
        <v>21970.897164988193</v>
      </c>
      <c r="N17" s="44">
        <f>Control!N17</f>
        <v>27096.76908591032</v>
      </c>
      <c r="O17" s="44">
        <f>Control!O17</f>
        <v>33515.988526525034</v>
      </c>
      <c r="P17" s="44">
        <f>Control!P17</f>
        <v>43657.349656372106</v>
      </c>
      <c r="Q17" s="44">
        <f>Control!Q17</f>
        <v>47257.798087959105</v>
      </c>
      <c r="R17" s="44">
        <f>Control!R17</f>
        <v>53022.824532861952</v>
      </c>
      <c r="S17" s="44">
        <f>Control!S17</f>
        <v>58013.923096318409</v>
      </c>
      <c r="T17" s="44">
        <f>Control!T17</f>
        <v>75448.127612663244</v>
      </c>
      <c r="U17" s="72">
        <f>T17</f>
        <v>75448.127612663244</v>
      </c>
      <c r="V17" s="44">
        <f>Control!V17</f>
        <v>78234.221969519291</v>
      </c>
      <c r="W17" s="44">
        <f>Control!W17</f>
        <v>82732.627130501263</v>
      </c>
      <c r="X17" s="44">
        <f>Control!X17</f>
        <v>88887.874780074228</v>
      </c>
      <c r="Y17" s="44">
        <f>Control!Y17</f>
        <v>97474.573707473348</v>
      </c>
      <c r="Z17" s="44">
        <f>Control!Z17</f>
        <v>106773.9251407986</v>
      </c>
      <c r="AA17" s="44">
        <f>Control!AA17</f>
        <v>122413.65899151925</v>
      </c>
      <c r="AB17" s="44">
        <f>Control!AB17</f>
        <v>141743.72628135839</v>
      </c>
      <c r="AC17" s="44">
        <f>Control!AC17</f>
        <v>170274.68942150549</v>
      </c>
      <c r="AD17" s="44">
        <f>Control!AD17</f>
        <v>178108.06765777766</v>
      </c>
      <c r="AE17" s="44">
        <f>Control!AE17</f>
        <v>191293.07304046719</v>
      </c>
      <c r="AF17" s="44">
        <f>Control!AF17</f>
        <v>201625.03684447307</v>
      </c>
      <c r="AG17" s="44">
        <f>Control!AG17</f>
        <v>241039.52538842923</v>
      </c>
      <c r="AH17" s="72">
        <f>AG17</f>
        <v>241039.52538842923</v>
      </c>
    </row>
    <row r="18" spans="2:116">
      <c r="B18" s="4" t="s">
        <v>78</v>
      </c>
      <c r="E18" s="44">
        <f>E17/E12</f>
        <v>251.49375870887749</v>
      </c>
      <c r="F18" s="44">
        <f>F17/F12</f>
        <v>523.99896823571578</v>
      </c>
      <c r="G18" s="40">
        <f>(F18-E18)/E18</f>
        <v>1.0835466093704658</v>
      </c>
      <c r="I18" s="44">
        <f>Control!I18</f>
        <v>134.91905574335823</v>
      </c>
      <c r="J18" s="44">
        <f>Control!J18</f>
        <v>133.31156006400749</v>
      </c>
      <c r="K18" s="44">
        <f>Control!K18</f>
        <v>136.37179796656829</v>
      </c>
      <c r="L18" s="44">
        <f>Control!L18</f>
        <v>145.91386849865106</v>
      </c>
      <c r="M18" s="44">
        <f>Control!M18</f>
        <v>156.93497974991567</v>
      </c>
      <c r="N18" s="44">
        <f>Control!N18</f>
        <v>169.35480678693949</v>
      </c>
      <c r="O18" s="44">
        <f>Control!O18</f>
        <v>186.19993625847241</v>
      </c>
      <c r="P18" s="44">
        <f>Control!P18</f>
        <v>218.28674828186053</v>
      </c>
      <c r="Q18" s="44">
        <f>Control!Q18</f>
        <v>189.03119235183641</v>
      </c>
      <c r="R18" s="44">
        <f>Control!R18</f>
        <v>203.93394051100751</v>
      </c>
      <c r="S18" s="44">
        <f>Control!S18</f>
        <v>207.19258248685145</v>
      </c>
      <c r="T18" s="44">
        <f>Control!T18</f>
        <v>251.49375870887749</v>
      </c>
      <c r="U18" s="72">
        <f>T18</f>
        <v>251.49375870887749</v>
      </c>
      <c r="V18" s="44">
        <f>Control!V18</f>
        <v>252.36845796619127</v>
      </c>
      <c r="W18" s="44">
        <f>Control!W18</f>
        <v>258.53945978281644</v>
      </c>
      <c r="X18" s="44">
        <f>Control!X18</f>
        <v>269.35719630325525</v>
      </c>
      <c r="Y18" s="44">
        <f>Control!Y18</f>
        <v>286.68992266903928</v>
      </c>
      <c r="Z18" s="44">
        <f>Control!Z18</f>
        <v>305.06835754513884</v>
      </c>
      <c r="AA18" s="44">
        <f>Control!AA18</f>
        <v>340.03794164310904</v>
      </c>
      <c r="AB18" s="44">
        <f>Control!AB18</f>
        <v>383.09115211177942</v>
      </c>
      <c r="AC18" s="44">
        <f>Control!AC18</f>
        <v>448.09128795133023</v>
      </c>
      <c r="AD18" s="44">
        <f>Control!AD18</f>
        <v>456.68735296866066</v>
      </c>
      <c r="AE18" s="44">
        <f>Control!AE18</f>
        <v>455.45969771539808</v>
      </c>
      <c r="AF18" s="44">
        <f>Control!AF18</f>
        <v>458.23872010107516</v>
      </c>
      <c r="AG18" s="44">
        <f>Control!AG18</f>
        <v>523.99896823571578</v>
      </c>
      <c r="AH18" s="72">
        <f>AG18</f>
        <v>523.99896823571578</v>
      </c>
    </row>
    <row r="19" spans="2:116">
      <c r="B19" s="4" t="s">
        <v>62</v>
      </c>
      <c r="E19" s="47">
        <f>Control!E19</f>
        <v>916.66666666666663</v>
      </c>
      <c r="F19" s="47">
        <f>Control!F19</f>
        <v>913.04347826086962</v>
      </c>
      <c r="G19" s="40">
        <f>(F19-E19)/E19</f>
        <v>-3.9525691699603734E-3</v>
      </c>
      <c r="I19" s="47">
        <f>Control!I19</f>
        <v>200</v>
      </c>
      <c r="J19" s="47">
        <f>Control!J19</f>
        <v>181.81818181818181</v>
      </c>
      <c r="K19" s="47">
        <f>Control!K19</f>
        <v>166.66666666666666</v>
      </c>
      <c r="L19" s="47">
        <f>Control!L19</f>
        <v>153.84615384615384</v>
      </c>
      <c r="M19" s="47">
        <f>Control!M19</f>
        <v>142.85714285714286</v>
      </c>
      <c r="N19" s="47">
        <f>Control!N19</f>
        <v>156.25</v>
      </c>
      <c r="O19" s="47">
        <f>Control!O19</f>
        <v>138.88888888888889</v>
      </c>
      <c r="P19" s="47">
        <f>Control!P19</f>
        <v>125</v>
      </c>
      <c r="Q19" s="47">
        <f>Control!Q19</f>
        <v>100</v>
      </c>
      <c r="R19" s="47">
        <f>Control!R19</f>
        <v>96.15384615384616</v>
      </c>
      <c r="S19" s="47">
        <f>Control!S19</f>
        <v>89.285714285714292</v>
      </c>
      <c r="T19" s="47">
        <f>Control!T19</f>
        <v>83.333333333333329</v>
      </c>
      <c r="U19" s="62">
        <f>Control!E19</f>
        <v>916.66666666666663</v>
      </c>
      <c r="V19" s="47">
        <f>Control!V19</f>
        <v>96.774193548387103</v>
      </c>
      <c r="W19" s="47">
        <f>Control!W19</f>
        <v>93.75</v>
      </c>
      <c r="X19" s="47">
        <f>Control!X19</f>
        <v>90.909090909090907</v>
      </c>
      <c r="Y19" s="47">
        <f>Control!Y19</f>
        <v>88.235294117647058</v>
      </c>
      <c r="Z19" s="47">
        <f>Control!Z19</f>
        <v>85.714285714285708</v>
      </c>
      <c r="AA19" s="47">
        <f>Control!AA19</f>
        <v>83.333333333333329</v>
      </c>
      <c r="AB19" s="47">
        <f>Control!AB19</f>
        <v>108.10810810810811</v>
      </c>
      <c r="AC19" s="47">
        <f>Control!AC19</f>
        <v>105.26315789473684</v>
      </c>
      <c r="AD19" s="47">
        <f>Control!AD19</f>
        <v>102.56410256410257</v>
      </c>
      <c r="AE19" s="47">
        <f>Control!AE19</f>
        <v>95.238095238095241</v>
      </c>
      <c r="AF19" s="47">
        <f>Control!AF19</f>
        <v>90.909090909090907</v>
      </c>
      <c r="AG19" s="47">
        <f>Control!AG19</f>
        <v>86.956521739130437</v>
      </c>
      <c r="AH19" s="62">
        <f>Control!F19</f>
        <v>913.04347826086962</v>
      </c>
    </row>
    <row r="20" spans="2:116">
      <c r="E20" s="44"/>
      <c r="F20" s="44"/>
      <c r="G20" s="40"/>
      <c r="I20" s="44"/>
      <c r="J20" s="44"/>
      <c r="K20" s="44"/>
      <c r="L20" s="44"/>
      <c r="M20" s="44"/>
      <c r="N20" s="44"/>
      <c r="O20" s="44"/>
      <c r="P20" s="44"/>
      <c r="Q20" s="44"/>
      <c r="R20" s="44"/>
      <c r="S20" s="44"/>
      <c r="T20" s="44"/>
      <c r="U20" s="72"/>
      <c r="V20" s="44"/>
      <c r="W20" s="44"/>
      <c r="X20" s="44"/>
      <c r="Y20" s="44"/>
      <c r="Z20" s="44"/>
      <c r="AA20" s="44"/>
      <c r="AB20" s="44"/>
      <c r="AC20" s="44"/>
      <c r="AD20" s="44"/>
      <c r="AE20" s="44"/>
      <c r="AF20" s="44"/>
      <c r="AG20" s="44"/>
      <c r="AH20" s="72"/>
    </row>
    <row r="21" spans="2:116">
      <c r="U21" s="64"/>
      <c r="AH21" s="64"/>
    </row>
    <row r="22" spans="2:116" ht="16">
      <c r="B22" s="73" t="s">
        <v>40</v>
      </c>
      <c r="U22" s="64"/>
      <c r="AH22" s="64"/>
    </row>
    <row r="23" spans="2:116">
      <c r="B23" s="74" t="s">
        <v>37</v>
      </c>
      <c r="E23" s="39">
        <f t="shared" ref="E23:E24" si="6">SUM(I23:T23)</f>
        <v>2787265.5635670559</v>
      </c>
      <c r="F23" s="39">
        <f t="shared" ref="F23:F24" si="7">SUM(V23:AG23)</f>
        <v>7673158.7677709041</v>
      </c>
      <c r="G23" s="40">
        <f t="shared" ref="G23:G24" si="8">(F23-E23)/E23</f>
        <v>1.7529342263142782</v>
      </c>
      <c r="I23" s="39">
        <f>I77</f>
        <v>153362.01831414286</v>
      </c>
      <c r="J23" s="39">
        <f t="shared" ref="J23:AG23" si="9">J77</f>
        <v>169198.22014555713</v>
      </c>
      <c r="K23" s="39">
        <f t="shared" si="9"/>
        <v>169198.22014555713</v>
      </c>
      <c r="L23" s="39">
        <f t="shared" si="9"/>
        <v>200538.72472409284</v>
      </c>
      <c r="M23" s="39">
        <f t="shared" si="9"/>
        <v>213819.61004145833</v>
      </c>
      <c r="N23" s="39">
        <f t="shared" si="9"/>
        <v>219819.61004145833</v>
      </c>
      <c r="O23" s="39">
        <f t="shared" si="9"/>
        <v>255883.53204975004</v>
      </c>
      <c r="P23" s="39">
        <f t="shared" si="9"/>
        <v>256883.53204975004</v>
      </c>
      <c r="Q23" s="39">
        <f t="shared" si="9"/>
        <v>274387.83479687147</v>
      </c>
      <c r="R23" s="39">
        <f t="shared" si="9"/>
        <v>291058.08708613931</v>
      </c>
      <c r="S23" s="39">
        <f t="shared" si="9"/>
        <v>291058.08708613931</v>
      </c>
      <c r="T23" s="39">
        <f t="shared" si="9"/>
        <v>292058.08708613931</v>
      </c>
      <c r="U23" s="75">
        <f t="shared" ref="U23:U24" si="10">SUM(I23:T23)</f>
        <v>2787265.5635670559</v>
      </c>
      <c r="V23" s="39">
        <f t="shared" si="9"/>
        <v>429159.6875095407</v>
      </c>
      <c r="W23" s="39">
        <f t="shared" si="9"/>
        <v>429159.6875095407</v>
      </c>
      <c r="X23" s="39">
        <f t="shared" si="9"/>
        <v>442129.50952409639</v>
      </c>
      <c r="Y23" s="39">
        <f t="shared" si="9"/>
        <v>555044.69297872717</v>
      </c>
      <c r="Z23" s="39">
        <f t="shared" si="9"/>
        <v>569514.51499328297</v>
      </c>
      <c r="AA23" s="39">
        <f t="shared" si="9"/>
        <v>569014.51499328297</v>
      </c>
      <c r="AB23" s="39">
        <f t="shared" si="9"/>
        <v>694508.00211700657</v>
      </c>
      <c r="AC23" s="39">
        <f t="shared" si="9"/>
        <v>714212.73513884016</v>
      </c>
      <c r="AD23" s="39">
        <f t="shared" si="9"/>
        <v>727182.55715339584</v>
      </c>
      <c r="AE23" s="39">
        <f t="shared" si="9"/>
        <v>828206.22226256353</v>
      </c>
      <c r="AF23" s="39">
        <f t="shared" si="9"/>
        <v>841176.04427711933</v>
      </c>
      <c r="AG23" s="39">
        <f t="shared" si="9"/>
        <v>873850.5993135086</v>
      </c>
      <c r="AH23" s="75">
        <f t="shared" ref="AH23:AH24" si="11">SUM(V23:AG23)</f>
        <v>7673158.7677709041</v>
      </c>
    </row>
    <row r="24" spans="2:116">
      <c r="B24" s="76" t="s">
        <v>38</v>
      </c>
      <c r="E24" s="39">
        <f t="shared" si="6"/>
        <v>2787265.5635670559</v>
      </c>
      <c r="F24" s="39">
        <f t="shared" si="7"/>
        <v>7673158.7677709041</v>
      </c>
      <c r="G24" s="40">
        <f t="shared" si="8"/>
        <v>1.7529342263142782</v>
      </c>
      <c r="I24" s="39">
        <f>I140</f>
        <v>153362.01831414286</v>
      </c>
      <c r="J24" s="39">
        <f t="shared" ref="J24:AG24" si="12">J140</f>
        <v>169198.22014555713</v>
      </c>
      <c r="K24" s="39">
        <f t="shared" si="12"/>
        <v>169198.22014555713</v>
      </c>
      <c r="L24" s="39">
        <f t="shared" si="12"/>
        <v>200538.72472409284</v>
      </c>
      <c r="M24" s="39">
        <f t="shared" si="12"/>
        <v>213819.61004145833</v>
      </c>
      <c r="N24" s="39">
        <f t="shared" si="12"/>
        <v>219819.61004145833</v>
      </c>
      <c r="O24" s="39">
        <f t="shared" si="12"/>
        <v>255883.53204975004</v>
      </c>
      <c r="P24" s="39">
        <f t="shared" si="12"/>
        <v>256883.53204975004</v>
      </c>
      <c r="Q24" s="39">
        <f t="shared" si="12"/>
        <v>274387.83479687147</v>
      </c>
      <c r="R24" s="39">
        <f t="shared" si="12"/>
        <v>291058.08708613931</v>
      </c>
      <c r="S24" s="39">
        <f t="shared" si="12"/>
        <v>291058.08708613931</v>
      </c>
      <c r="T24" s="39">
        <f t="shared" si="12"/>
        <v>292058.08708613931</v>
      </c>
      <c r="U24" s="75">
        <f t="shared" si="10"/>
        <v>2787265.5635670559</v>
      </c>
      <c r="V24" s="39">
        <f t="shared" si="12"/>
        <v>429159.6875095407</v>
      </c>
      <c r="W24" s="39">
        <f t="shared" si="12"/>
        <v>429159.6875095407</v>
      </c>
      <c r="X24" s="39">
        <f t="shared" si="12"/>
        <v>442129.50952409639</v>
      </c>
      <c r="Y24" s="39">
        <f t="shared" si="12"/>
        <v>555044.69297872717</v>
      </c>
      <c r="Z24" s="39">
        <f t="shared" si="12"/>
        <v>569514.51499328297</v>
      </c>
      <c r="AA24" s="39">
        <f t="shared" si="12"/>
        <v>569014.51499328297</v>
      </c>
      <c r="AB24" s="39">
        <f t="shared" si="12"/>
        <v>694508.00211700657</v>
      </c>
      <c r="AC24" s="39">
        <f t="shared" si="12"/>
        <v>714212.73513884016</v>
      </c>
      <c r="AD24" s="39">
        <f t="shared" si="12"/>
        <v>727182.55715339584</v>
      </c>
      <c r="AE24" s="39">
        <f t="shared" si="12"/>
        <v>828206.22226256353</v>
      </c>
      <c r="AF24" s="39">
        <f t="shared" si="12"/>
        <v>841176.04427711933</v>
      </c>
      <c r="AG24" s="39">
        <f t="shared" si="12"/>
        <v>873850.5993135086</v>
      </c>
      <c r="AH24" s="75">
        <f t="shared" si="11"/>
        <v>7673158.7677709041</v>
      </c>
    </row>
    <row r="25" spans="2:116">
      <c r="B25" s="50"/>
      <c r="G25" s="40"/>
      <c r="U25" s="64"/>
      <c r="AH25" s="64"/>
    </row>
    <row r="26" spans="2:116" s="78" customFormat="1" ht="15" thickBot="1">
      <c r="B26" s="77" t="s">
        <v>39</v>
      </c>
      <c r="E26" s="79">
        <f t="shared" ref="E26" si="13">SUM(I26:T26)</f>
        <v>0</v>
      </c>
      <c r="F26" s="79">
        <f t="shared" ref="F26" si="14">SUM(V26:AG26)</f>
        <v>0</v>
      </c>
      <c r="G26" s="80" t="str">
        <f>IFERROR((F26-E26)/E26,"NA")</f>
        <v>NA</v>
      </c>
      <c r="I26" s="79">
        <f>I23-I24</f>
        <v>0</v>
      </c>
      <c r="J26" s="79">
        <f t="shared" ref="J26:AG26" si="15">J23-J24</f>
        <v>0</v>
      </c>
      <c r="K26" s="79">
        <f t="shared" si="15"/>
        <v>0</v>
      </c>
      <c r="L26" s="79">
        <f t="shared" si="15"/>
        <v>0</v>
      </c>
      <c r="M26" s="79">
        <f t="shared" si="15"/>
        <v>0</v>
      </c>
      <c r="N26" s="79">
        <f t="shared" si="15"/>
        <v>0</v>
      </c>
      <c r="O26" s="79">
        <f t="shared" si="15"/>
        <v>0</v>
      </c>
      <c r="P26" s="79">
        <f t="shared" si="15"/>
        <v>0</v>
      </c>
      <c r="Q26" s="79">
        <f t="shared" si="15"/>
        <v>0</v>
      </c>
      <c r="R26" s="79">
        <f t="shared" si="15"/>
        <v>0</v>
      </c>
      <c r="S26" s="79">
        <f t="shared" si="15"/>
        <v>0</v>
      </c>
      <c r="T26" s="79">
        <f t="shared" si="15"/>
        <v>0</v>
      </c>
      <c r="U26" s="81">
        <f>SUM(I26:T26)</f>
        <v>0</v>
      </c>
      <c r="V26" s="79">
        <f t="shared" si="15"/>
        <v>0</v>
      </c>
      <c r="W26" s="79">
        <f t="shared" si="15"/>
        <v>0</v>
      </c>
      <c r="X26" s="79">
        <f t="shared" si="15"/>
        <v>0</v>
      </c>
      <c r="Y26" s="79">
        <f t="shared" si="15"/>
        <v>0</v>
      </c>
      <c r="Z26" s="79">
        <f t="shared" si="15"/>
        <v>0</v>
      </c>
      <c r="AA26" s="79">
        <f t="shared" si="15"/>
        <v>0</v>
      </c>
      <c r="AB26" s="79">
        <f t="shared" si="15"/>
        <v>0</v>
      </c>
      <c r="AC26" s="79">
        <f t="shared" si="15"/>
        <v>0</v>
      </c>
      <c r="AD26" s="79">
        <f t="shared" si="15"/>
        <v>0</v>
      </c>
      <c r="AE26" s="79">
        <f t="shared" si="15"/>
        <v>0</v>
      </c>
      <c r="AF26" s="79">
        <f t="shared" si="15"/>
        <v>0</v>
      </c>
      <c r="AG26" s="79">
        <f t="shared" si="15"/>
        <v>0</v>
      </c>
      <c r="AH26" s="81">
        <f>SUM(V26:AG26)</f>
        <v>0</v>
      </c>
    </row>
    <row r="27" spans="2:116" ht="15" thickTop="1">
      <c r="E27" s="39"/>
      <c r="F27" s="39"/>
    </row>
    <row r="29" spans="2:116" s="60" customFormat="1" ht="20">
      <c r="B29" s="59" t="s">
        <v>37</v>
      </c>
    </row>
    <row r="30" spans="2:116" s="71" customFormat="1" ht="15" thickBot="1">
      <c r="B30" s="37" t="s">
        <v>128</v>
      </c>
      <c r="C30" s="71">
        <v>18</v>
      </c>
      <c r="E30" s="71">
        <v>18</v>
      </c>
      <c r="F30" s="71">
        <f>E30+15</f>
        <v>33</v>
      </c>
      <c r="I30" s="71">
        <v>19</v>
      </c>
      <c r="J30" s="71">
        <f>I30+1</f>
        <v>20</v>
      </c>
      <c r="K30" s="71">
        <f t="shared" ref="K30:AG30" si="16">J30+1</f>
        <v>21</v>
      </c>
      <c r="L30" s="71">
        <f t="shared" si="16"/>
        <v>22</v>
      </c>
      <c r="M30" s="71">
        <f t="shared" si="16"/>
        <v>23</v>
      </c>
      <c r="N30" s="71">
        <f t="shared" si="16"/>
        <v>24</v>
      </c>
      <c r="O30" s="71">
        <f t="shared" si="16"/>
        <v>25</v>
      </c>
      <c r="P30" s="71">
        <f t="shared" si="16"/>
        <v>26</v>
      </c>
      <c r="Q30" s="71">
        <f t="shared" si="16"/>
        <v>27</v>
      </c>
      <c r="R30" s="71">
        <f t="shared" si="16"/>
        <v>28</v>
      </c>
      <c r="S30" s="71">
        <f t="shared" si="16"/>
        <v>29</v>
      </c>
      <c r="T30" s="71">
        <f t="shared" si="16"/>
        <v>30</v>
      </c>
      <c r="V30" s="71">
        <v>34</v>
      </c>
      <c r="W30" s="71">
        <f t="shared" si="16"/>
        <v>35</v>
      </c>
      <c r="X30" s="71">
        <f t="shared" si="16"/>
        <v>36</v>
      </c>
      <c r="Y30" s="71">
        <f t="shared" si="16"/>
        <v>37</v>
      </c>
      <c r="Z30" s="71">
        <f t="shared" si="16"/>
        <v>38</v>
      </c>
      <c r="AA30" s="71">
        <f t="shared" si="16"/>
        <v>39</v>
      </c>
      <c r="AB30" s="71">
        <f t="shared" si="16"/>
        <v>40</v>
      </c>
      <c r="AC30" s="71">
        <f t="shared" si="16"/>
        <v>41</v>
      </c>
      <c r="AD30" s="71">
        <f t="shared" si="16"/>
        <v>42</v>
      </c>
      <c r="AE30" s="71">
        <f t="shared" si="16"/>
        <v>43</v>
      </c>
      <c r="AF30" s="71">
        <f t="shared" si="16"/>
        <v>44</v>
      </c>
      <c r="AG30" s="71">
        <f t="shared" si="16"/>
        <v>45</v>
      </c>
    </row>
    <row r="31" spans="2:116" s="36" customFormat="1" ht="18" thickTop="1" thickBot="1">
      <c r="B31" s="82"/>
      <c r="C31" s="28"/>
      <c r="D31" s="28"/>
      <c r="E31" s="29" t="s">
        <v>5</v>
      </c>
      <c r="F31" s="30" t="s">
        <v>6</v>
      </c>
      <c r="G31" s="31" t="s">
        <v>7</v>
      </c>
      <c r="H31" s="28"/>
      <c r="I31" s="29">
        <v>43466</v>
      </c>
      <c r="J31" s="32">
        <v>43497</v>
      </c>
      <c r="K31" s="32">
        <v>43525</v>
      </c>
      <c r="L31" s="32">
        <v>43556</v>
      </c>
      <c r="M31" s="32">
        <v>43586</v>
      </c>
      <c r="N31" s="32">
        <v>43617</v>
      </c>
      <c r="O31" s="32">
        <v>43647</v>
      </c>
      <c r="P31" s="32">
        <v>43678</v>
      </c>
      <c r="Q31" s="32">
        <v>43709</v>
      </c>
      <c r="R31" s="32">
        <v>43739</v>
      </c>
      <c r="S31" s="32">
        <v>43770</v>
      </c>
      <c r="T31" s="32">
        <v>43800</v>
      </c>
      <c r="U31" s="61" t="s">
        <v>5</v>
      </c>
      <c r="V31" s="35">
        <v>43831</v>
      </c>
      <c r="W31" s="35">
        <v>43862</v>
      </c>
      <c r="X31" s="35">
        <v>43891</v>
      </c>
      <c r="Y31" s="35">
        <v>43922</v>
      </c>
      <c r="Z31" s="35">
        <v>43952</v>
      </c>
      <c r="AA31" s="35">
        <v>43983</v>
      </c>
      <c r="AB31" s="35">
        <v>44013</v>
      </c>
      <c r="AC31" s="35">
        <v>44044</v>
      </c>
      <c r="AD31" s="35">
        <v>44075</v>
      </c>
      <c r="AE31" s="35">
        <v>44105</v>
      </c>
      <c r="AF31" s="35">
        <v>44136</v>
      </c>
      <c r="AG31" s="30">
        <v>44166</v>
      </c>
      <c r="AH31" s="30" t="s">
        <v>6</v>
      </c>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row>
    <row r="32" spans="2:116" ht="19" thickTop="1">
      <c r="B32" s="27" t="s">
        <v>8</v>
      </c>
      <c r="U32" s="83"/>
      <c r="AH32" s="83"/>
    </row>
    <row r="33" spans="2:34">
      <c r="U33" s="83"/>
      <c r="AH33" s="83"/>
    </row>
    <row r="34" spans="2:34" ht="16">
      <c r="B34" s="84" t="s">
        <v>9</v>
      </c>
      <c r="C34" s="73"/>
      <c r="D34" s="73"/>
      <c r="E34" s="49" t="s">
        <v>16</v>
      </c>
      <c r="H34" s="73"/>
      <c r="U34" s="83"/>
      <c r="AH34" s="83"/>
    </row>
    <row r="35" spans="2:34">
      <c r="B35" s="85" t="s">
        <v>52</v>
      </c>
      <c r="C35" s="47"/>
      <c r="D35" s="47"/>
      <c r="E35" s="41">
        <v>240000</v>
      </c>
      <c r="F35" s="41">
        <v>260000</v>
      </c>
      <c r="G35" s="40">
        <f t="shared" ref="G35:G46" si="17">(F35-E35)/E35</f>
        <v>8.3333333333333329E-2</v>
      </c>
      <c r="H35" s="86"/>
      <c r="I35" s="45">
        <v>1</v>
      </c>
      <c r="J35" s="45">
        <v>1</v>
      </c>
      <c r="K35" s="45">
        <v>1</v>
      </c>
      <c r="L35" s="45">
        <v>1</v>
      </c>
      <c r="M35" s="45">
        <v>1</v>
      </c>
      <c r="N35" s="45">
        <v>1</v>
      </c>
      <c r="O35" s="45">
        <v>1</v>
      </c>
      <c r="P35" s="45">
        <v>1</v>
      </c>
      <c r="Q35" s="45">
        <v>1</v>
      </c>
      <c r="R35" s="45">
        <v>1</v>
      </c>
      <c r="S35" s="45">
        <v>1</v>
      </c>
      <c r="T35" s="45">
        <v>1</v>
      </c>
      <c r="U35" s="46">
        <f>T35</f>
        <v>1</v>
      </c>
      <c r="V35" s="45">
        <v>1</v>
      </c>
      <c r="W35" s="45">
        <v>1</v>
      </c>
      <c r="X35" s="45">
        <v>1</v>
      </c>
      <c r="Y35" s="45">
        <v>1</v>
      </c>
      <c r="Z35" s="45">
        <v>1</v>
      </c>
      <c r="AA35" s="45">
        <v>1</v>
      </c>
      <c r="AB35" s="45">
        <v>1</v>
      </c>
      <c r="AC35" s="45">
        <v>1</v>
      </c>
      <c r="AD35" s="45">
        <v>1</v>
      </c>
      <c r="AE35" s="45">
        <v>1</v>
      </c>
      <c r="AF35" s="45">
        <v>1</v>
      </c>
      <c r="AG35" s="45">
        <v>1</v>
      </c>
      <c r="AH35" s="46">
        <f>AG35</f>
        <v>1</v>
      </c>
    </row>
    <row r="36" spans="2:34">
      <c r="B36" s="85" t="s">
        <v>101</v>
      </c>
      <c r="C36" s="47"/>
      <c r="D36" s="47"/>
      <c r="E36" s="41">
        <v>200000</v>
      </c>
      <c r="F36" s="41">
        <v>220000.00000000003</v>
      </c>
      <c r="G36" s="40">
        <f t="shared" si="17"/>
        <v>0.10000000000000014</v>
      </c>
      <c r="H36" s="86"/>
      <c r="I36" s="45">
        <v>0</v>
      </c>
      <c r="J36" s="45">
        <v>0</v>
      </c>
      <c r="K36" s="45">
        <v>0</v>
      </c>
      <c r="L36" s="45">
        <v>0</v>
      </c>
      <c r="M36" s="45">
        <v>0</v>
      </c>
      <c r="N36" s="45">
        <v>0</v>
      </c>
      <c r="O36" s="45">
        <v>1</v>
      </c>
      <c r="P36" s="45">
        <v>1</v>
      </c>
      <c r="Q36" s="45">
        <v>1</v>
      </c>
      <c r="R36" s="45">
        <v>1</v>
      </c>
      <c r="S36" s="45">
        <v>1</v>
      </c>
      <c r="T36" s="45">
        <v>1</v>
      </c>
      <c r="U36" s="46">
        <f t="shared" ref="U36:U46" si="18">T36</f>
        <v>1</v>
      </c>
      <c r="V36" s="45">
        <v>1</v>
      </c>
      <c r="W36" s="45">
        <v>1</v>
      </c>
      <c r="X36" s="45">
        <v>1</v>
      </c>
      <c r="Y36" s="45">
        <v>1</v>
      </c>
      <c r="Z36" s="45">
        <v>1</v>
      </c>
      <c r="AA36" s="45">
        <v>1</v>
      </c>
      <c r="AB36" s="45">
        <v>1</v>
      </c>
      <c r="AC36" s="45">
        <v>1</v>
      </c>
      <c r="AD36" s="45">
        <v>1</v>
      </c>
      <c r="AE36" s="45">
        <v>1</v>
      </c>
      <c r="AF36" s="45">
        <v>1</v>
      </c>
      <c r="AG36" s="45">
        <v>1</v>
      </c>
      <c r="AH36" s="46">
        <f t="shared" ref="AH36:AH46" si="19">AG36</f>
        <v>1</v>
      </c>
    </row>
    <row r="37" spans="2:34">
      <c r="B37" s="85" t="s">
        <v>102</v>
      </c>
      <c r="C37" s="47"/>
      <c r="D37" s="47"/>
      <c r="E37" s="41">
        <v>150000</v>
      </c>
      <c r="F37" s="41">
        <v>165000</v>
      </c>
      <c r="G37" s="40">
        <f t="shared" si="17"/>
        <v>0.1</v>
      </c>
      <c r="H37" s="86"/>
      <c r="I37" s="45">
        <v>1</v>
      </c>
      <c r="J37" s="45">
        <v>1</v>
      </c>
      <c r="K37" s="45">
        <v>1</v>
      </c>
      <c r="L37" s="45">
        <v>1</v>
      </c>
      <c r="M37" s="45">
        <v>1</v>
      </c>
      <c r="N37" s="45">
        <v>1</v>
      </c>
      <c r="O37" s="45">
        <v>1</v>
      </c>
      <c r="P37" s="45">
        <v>1</v>
      </c>
      <c r="Q37" s="45">
        <v>1</v>
      </c>
      <c r="R37" s="45">
        <v>1</v>
      </c>
      <c r="S37" s="45">
        <v>1</v>
      </c>
      <c r="T37" s="45">
        <v>1</v>
      </c>
      <c r="U37" s="46">
        <f t="shared" si="18"/>
        <v>1</v>
      </c>
      <c r="V37" s="45">
        <v>3</v>
      </c>
      <c r="W37" s="45">
        <v>3</v>
      </c>
      <c r="X37" s="45">
        <v>3</v>
      </c>
      <c r="Y37" s="45">
        <v>5</v>
      </c>
      <c r="Z37" s="45">
        <v>5</v>
      </c>
      <c r="AA37" s="45">
        <v>5</v>
      </c>
      <c r="AB37" s="45">
        <v>7</v>
      </c>
      <c r="AC37" s="45">
        <v>7</v>
      </c>
      <c r="AD37" s="45">
        <v>7</v>
      </c>
      <c r="AE37" s="45">
        <v>9</v>
      </c>
      <c r="AF37" s="45">
        <v>9</v>
      </c>
      <c r="AG37" s="45">
        <v>11</v>
      </c>
      <c r="AH37" s="46">
        <f t="shared" si="19"/>
        <v>11</v>
      </c>
    </row>
    <row r="38" spans="2:34">
      <c r="B38" s="85" t="s">
        <v>26</v>
      </c>
      <c r="C38" s="47"/>
      <c r="D38" s="47"/>
      <c r="E38" s="41">
        <v>180000</v>
      </c>
      <c r="F38" s="41">
        <v>198000.00000000003</v>
      </c>
      <c r="G38" s="40">
        <f t="shared" si="17"/>
        <v>0.10000000000000016</v>
      </c>
      <c r="H38" s="86"/>
      <c r="I38" s="45">
        <v>0</v>
      </c>
      <c r="J38" s="45">
        <v>0</v>
      </c>
      <c r="K38" s="45">
        <v>0</v>
      </c>
      <c r="L38" s="45">
        <v>0</v>
      </c>
      <c r="M38" s="45">
        <v>0</v>
      </c>
      <c r="N38" s="45">
        <v>0</v>
      </c>
      <c r="O38" s="45">
        <v>0</v>
      </c>
      <c r="P38" s="45">
        <v>0</v>
      </c>
      <c r="Q38" s="45">
        <v>1</v>
      </c>
      <c r="R38" s="45">
        <v>1</v>
      </c>
      <c r="S38" s="45">
        <v>1</v>
      </c>
      <c r="T38" s="45">
        <v>1</v>
      </c>
      <c r="U38" s="46">
        <f t="shared" si="18"/>
        <v>1</v>
      </c>
      <c r="V38" s="45">
        <v>1</v>
      </c>
      <c r="W38" s="45">
        <v>1</v>
      </c>
      <c r="X38" s="45">
        <v>1</v>
      </c>
      <c r="Y38" s="45">
        <v>1</v>
      </c>
      <c r="Z38" s="45">
        <v>1</v>
      </c>
      <c r="AA38" s="45">
        <v>1</v>
      </c>
      <c r="AB38" s="45">
        <v>1</v>
      </c>
      <c r="AC38" s="45">
        <v>2</v>
      </c>
      <c r="AD38" s="45">
        <v>2</v>
      </c>
      <c r="AE38" s="45">
        <v>2</v>
      </c>
      <c r="AF38" s="45">
        <v>2</v>
      </c>
      <c r="AG38" s="45">
        <v>2</v>
      </c>
      <c r="AH38" s="46">
        <f t="shared" si="19"/>
        <v>2</v>
      </c>
    </row>
    <row r="39" spans="2:34">
      <c r="B39" s="85" t="s">
        <v>103</v>
      </c>
      <c r="C39" s="47"/>
      <c r="D39" s="47"/>
      <c r="E39" s="41">
        <v>100000</v>
      </c>
      <c r="F39" s="41">
        <v>110000.00000000001</v>
      </c>
      <c r="G39" s="40">
        <f t="shared" si="17"/>
        <v>0.10000000000000014</v>
      </c>
      <c r="H39" s="86"/>
      <c r="I39" s="45">
        <v>1</v>
      </c>
      <c r="J39" s="45">
        <v>1</v>
      </c>
      <c r="K39" s="45">
        <v>1</v>
      </c>
      <c r="L39" s="45">
        <v>1</v>
      </c>
      <c r="M39" s="45">
        <v>1</v>
      </c>
      <c r="N39" s="45">
        <v>1</v>
      </c>
      <c r="O39" s="45">
        <v>1</v>
      </c>
      <c r="P39" s="45">
        <v>1</v>
      </c>
      <c r="Q39" s="45">
        <v>1</v>
      </c>
      <c r="R39" s="45">
        <v>1</v>
      </c>
      <c r="S39" s="45">
        <v>1</v>
      </c>
      <c r="T39" s="45">
        <v>1</v>
      </c>
      <c r="U39" s="46">
        <f t="shared" si="18"/>
        <v>1</v>
      </c>
      <c r="V39" s="45">
        <v>1</v>
      </c>
      <c r="W39" s="45">
        <v>1</v>
      </c>
      <c r="X39" s="45">
        <v>1</v>
      </c>
      <c r="Y39" s="45">
        <v>1</v>
      </c>
      <c r="Z39" s="45">
        <v>1</v>
      </c>
      <c r="AA39" s="45">
        <v>1</v>
      </c>
      <c r="AB39" s="45">
        <v>1</v>
      </c>
      <c r="AC39" s="45">
        <v>1</v>
      </c>
      <c r="AD39" s="45">
        <v>1</v>
      </c>
      <c r="AE39" s="45">
        <v>1</v>
      </c>
      <c r="AF39" s="45">
        <v>1</v>
      </c>
      <c r="AG39" s="45">
        <v>1</v>
      </c>
      <c r="AH39" s="46">
        <f t="shared" si="19"/>
        <v>1</v>
      </c>
    </row>
    <row r="40" spans="2:34">
      <c r="B40" s="85" t="s">
        <v>27</v>
      </c>
      <c r="C40" s="47"/>
      <c r="D40" s="47"/>
      <c r="E40" s="41">
        <v>150000</v>
      </c>
      <c r="F40" s="41">
        <v>165000</v>
      </c>
      <c r="G40" s="40">
        <f t="shared" si="17"/>
        <v>0.1</v>
      </c>
      <c r="H40" s="86"/>
      <c r="I40" s="45">
        <v>1</v>
      </c>
      <c r="J40" s="45">
        <v>1</v>
      </c>
      <c r="K40" s="45">
        <v>1</v>
      </c>
      <c r="L40" s="45">
        <v>3</v>
      </c>
      <c r="M40" s="45">
        <v>3</v>
      </c>
      <c r="N40" s="45">
        <v>3</v>
      </c>
      <c r="O40" s="45">
        <v>4</v>
      </c>
      <c r="P40" s="45">
        <v>4</v>
      </c>
      <c r="Q40" s="45">
        <v>4</v>
      </c>
      <c r="R40" s="45">
        <v>5</v>
      </c>
      <c r="S40" s="45">
        <v>5</v>
      </c>
      <c r="T40" s="45">
        <v>5</v>
      </c>
      <c r="U40" s="46">
        <f t="shared" si="18"/>
        <v>5</v>
      </c>
      <c r="V40" s="45">
        <v>9</v>
      </c>
      <c r="W40" s="45">
        <v>9</v>
      </c>
      <c r="X40" s="45">
        <v>9</v>
      </c>
      <c r="Y40" s="45">
        <v>13</v>
      </c>
      <c r="Z40" s="45">
        <v>13</v>
      </c>
      <c r="AA40" s="45">
        <v>13</v>
      </c>
      <c r="AB40" s="45">
        <v>17</v>
      </c>
      <c r="AC40" s="45">
        <v>17</v>
      </c>
      <c r="AD40" s="45">
        <v>17</v>
      </c>
      <c r="AE40" s="45">
        <v>21</v>
      </c>
      <c r="AF40" s="45">
        <v>21</v>
      </c>
      <c r="AG40" s="45">
        <v>21</v>
      </c>
      <c r="AH40" s="46">
        <f t="shared" si="19"/>
        <v>21</v>
      </c>
    </row>
    <row r="41" spans="2:34">
      <c r="B41" s="85" t="s">
        <v>28</v>
      </c>
      <c r="C41" s="47"/>
      <c r="D41" s="47"/>
      <c r="E41" s="41">
        <v>120000</v>
      </c>
      <c r="F41" s="41">
        <v>132000</v>
      </c>
      <c r="G41" s="40">
        <f t="shared" si="17"/>
        <v>0.1</v>
      </c>
      <c r="H41" s="86"/>
      <c r="I41" s="45">
        <v>3</v>
      </c>
      <c r="J41" s="45">
        <v>4</v>
      </c>
      <c r="K41" s="45">
        <v>4</v>
      </c>
      <c r="L41" s="45">
        <v>4</v>
      </c>
      <c r="M41" s="45">
        <v>4</v>
      </c>
      <c r="N41" s="45">
        <v>4</v>
      </c>
      <c r="O41" s="45">
        <v>4</v>
      </c>
      <c r="P41" s="45">
        <v>4</v>
      </c>
      <c r="Q41" s="45">
        <v>4</v>
      </c>
      <c r="R41" s="45">
        <v>4</v>
      </c>
      <c r="S41" s="45">
        <v>4</v>
      </c>
      <c r="T41" s="45">
        <v>4</v>
      </c>
      <c r="U41" s="46">
        <f t="shared" si="18"/>
        <v>4</v>
      </c>
      <c r="V41" s="45">
        <v>4</v>
      </c>
      <c r="W41" s="45">
        <v>4</v>
      </c>
      <c r="X41" s="45">
        <v>5</v>
      </c>
      <c r="Y41" s="45">
        <v>5</v>
      </c>
      <c r="Z41" s="45">
        <v>6</v>
      </c>
      <c r="AA41" s="45">
        <v>6</v>
      </c>
      <c r="AB41" s="45">
        <v>7</v>
      </c>
      <c r="AC41" s="45">
        <v>7</v>
      </c>
      <c r="AD41" s="45">
        <v>8</v>
      </c>
      <c r="AE41" s="45">
        <v>8</v>
      </c>
      <c r="AF41" s="45">
        <v>9</v>
      </c>
      <c r="AG41" s="45">
        <v>9</v>
      </c>
      <c r="AH41" s="46">
        <f t="shared" si="19"/>
        <v>9</v>
      </c>
    </row>
    <row r="42" spans="2:34">
      <c r="B42" s="85" t="s">
        <v>29</v>
      </c>
      <c r="C42" s="47"/>
      <c r="D42" s="47"/>
      <c r="E42" s="41">
        <v>130000</v>
      </c>
      <c r="F42" s="41">
        <v>143000</v>
      </c>
      <c r="G42" s="40">
        <f t="shared" si="17"/>
        <v>0.1</v>
      </c>
      <c r="H42" s="86"/>
      <c r="I42" s="45">
        <v>0</v>
      </c>
      <c r="J42" s="45">
        <v>0</v>
      </c>
      <c r="K42" s="45">
        <v>0</v>
      </c>
      <c r="L42" s="45">
        <v>0</v>
      </c>
      <c r="M42" s="45">
        <v>1</v>
      </c>
      <c r="N42" s="45">
        <v>1</v>
      </c>
      <c r="O42" s="45">
        <v>1</v>
      </c>
      <c r="P42" s="45">
        <v>1</v>
      </c>
      <c r="Q42" s="45">
        <v>1</v>
      </c>
      <c r="R42" s="45">
        <v>1</v>
      </c>
      <c r="S42" s="45">
        <v>1</v>
      </c>
      <c r="T42" s="45">
        <v>1</v>
      </c>
      <c r="U42" s="46">
        <f t="shared" si="18"/>
        <v>1</v>
      </c>
      <c r="V42" s="45">
        <v>1</v>
      </c>
      <c r="W42" s="45">
        <v>1</v>
      </c>
      <c r="X42" s="45">
        <v>1</v>
      </c>
      <c r="Y42" s="45">
        <v>1</v>
      </c>
      <c r="Z42" s="45">
        <v>1</v>
      </c>
      <c r="AA42" s="45">
        <v>1</v>
      </c>
      <c r="AB42" s="45">
        <v>1</v>
      </c>
      <c r="AC42" s="45">
        <v>1</v>
      </c>
      <c r="AD42" s="45">
        <v>1</v>
      </c>
      <c r="AE42" s="45">
        <v>1</v>
      </c>
      <c r="AF42" s="45">
        <v>1</v>
      </c>
      <c r="AG42" s="45">
        <v>1</v>
      </c>
      <c r="AH42" s="46">
        <f t="shared" si="19"/>
        <v>1</v>
      </c>
    </row>
    <row r="43" spans="2:34">
      <c r="B43" s="85" t="s">
        <v>57</v>
      </c>
      <c r="C43" s="47"/>
      <c r="D43" s="47"/>
      <c r="E43" s="41">
        <v>100000</v>
      </c>
      <c r="F43" s="41">
        <v>110000.00000000001</v>
      </c>
      <c r="G43" s="40">
        <f t="shared" si="17"/>
        <v>0.10000000000000014</v>
      </c>
      <c r="H43" s="86"/>
      <c r="I43" s="45">
        <v>1</v>
      </c>
      <c r="J43" s="45">
        <v>1</v>
      </c>
      <c r="K43" s="45">
        <v>1</v>
      </c>
      <c r="L43" s="45">
        <v>1</v>
      </c>
      <c r="M43" s="45">
        <v>1</v>
      </c>
      <c r="N43" s="45">
        <v>1</v>
      </c>
      <c r="O43" s="45">
        <v>1</v>
      </c>
      <c r="P43" s="45">
        <v>1</v>
      </c>
      <c r="Q43" s="45">
        <v>1</v>
      </c>
      <c r="R43" s="45">
        <v>1</v>
      </c>
      <c r="S43" s="45">
        <v>1</v>
      </c>
      <c r="T43" s="45">
        <v>1</v>
      </c>
      <c r="U43" s="46">
        <f t="shared" si="18"/>
        <v>1</v>
      </c>
      <c r="V43" s="45">
        <v>1</v>
      </c>
      <c r="W43" s="45">
        <v>1</v>
      </c>
      <c r="X43" s="45">
        <v>1</v>
      </c>
      <c r="Y43" s="45">
        <v>1</v>
      </c>
      <c r="Z43" s="45">
        <v>1</v>
      </c>
      <c r="AA43" s="45">
        <v>1</v>
      </c>
      <c r="AB43" s="45">
        <v>1</v>
      </c>
      <c r="AC43" s="45">
        <v>1</v>
      </c>
      <c r="AD43" s="45">
        <v>1</v>
      </c>
      <c r="AE43" s="45">
        <v>1</v>
      </c>
      <c r="AF43" s="45">
        <v>1</v>
      </c>
      <c r="AG43" s="45">
        <v>1</v>
      </c>
      <c r="AH43" s="46">
        <f t="shared" si="19"/>
        <v>1</v>
      </c>
    </row>
    <row r="44" spans="2:34">
      <c r="B44" s="85" t="s">
        <v>104</v>
      </c>
      <c r="C44" s="47"/>
      <c r="D44" s="47"/>
      <c r="E44" s="41">
        <v>100000</v>
      </c>
      <c r="F44" s="41">
        <v>110000.00000000001</v>
      </c>
      <c r="G44" s="40">
        <f t="shared" si="17"/>
        <v>0.10000000000000014</v>
      </c>
      <c r="H44" s="86"/>
      <c r="I44" s="45">
        <v>1</v>
      </c>
      <c r="J44" s="45">
        <v>1</v>
      </c>
      <c r="K44" s="45">
        <v>1</v>
      </c>
      <c r="L44" s="45">
        <v>1</v>
      </c>
      <c r="M44" s="45">
        <v>1</v>
      </c>
      <c r="N44" s="45">
        <v>1</v>
      </c>
      <c r="O44" s="45">
        <v>1</v>
      </c>
      <c r="P44" s="45">
        <v>1</v>
      </c>
      <c r="Q44" s="45">
        <v>1</v>
      </c>
      <c r="R44" s="45">
        <v>1</v>
      </c>
      <c r="S44" s="45">
        <v>1</v>
      </c>
      <c r="T44" s="45">
        <v>1</v>
      </c>
      <c r="U44" s="46">
        <f t="shared" si="18"/>
        <v>1</v>
      </c>
      <c r="V44" s="45">
        <v>1</v>
      </c>
      <c r="W44" s="45">
        <v>1</v>
      </c>
      <c r="X44" s="45">
        <v>1</v>
      </c>
      <c r="Y44" s="45">
        <v>2</v>
      </c>
      <c r="Z44" s="45">
        <v>2</v>
      </c>
      <c r="AA44" s="45">
        <v>2</v>
      </c>
      <c r="AB44" s="45">
        <v>2</v>
      </c>
      <c r="AC44" s="45">
        <v>2</v>
      </c>
      <c r="AD44" s="45">
        <v>2</v>
      </c>
      <c r="AE44" s="45">
        <v>2</v>
      </c>
      <c r="AF44" s="45">
        <v>2</v>
      </c>
      <c r="AG44" s="45">
        <v>2</v>
      </c>
      <c r="AH44" s="46">
        <f t="shared" si="19"/>
        <v>2</v>
      </c>
    </row>
    <row r="45" spans="2:34">
      <c r="B45" s="87"/>
      <c r="C45" s="47"/>
      <c r="D45" s="47"/>
      <c r="E45" s="47"/>
      <c r="F45" s="47"/>
      <c r="G45" s="40"/>
      <c r="H45" s="86"/>
      <c r="I45" s="44"/>
      <c r="J45" s="44"/>
      <c r="K45" s="44"/>
      <c r="L45" s="44"/>
      <c r="M45" s="44"/>
      <c r="N45" s="44"/>
      <c r="O45" s="44"/>
      <c r="P45" s="44"/>
      <c r="Q45" s="44"/>
      <c r="R45" s="44"/>
      <c r="S45" s="44"/>
      <c r="T45" s="44"/>
      <c r="U45" s="46"/>
      <c r="V45" s="44"/>
      <c r="W45" s="44"/>
      <c r="X45" s="44"/>
      <c r="Y45" s="44"/>
      <c r="Z45" s="44"/>
      <c r="AA45" s="44"/>
      <c r="AB45" s="44"/>
      <c r="AC45" s="44"/>
      <c r="AD45" s="44"/>
      <c r="AE45" s="44"/>
      <c r="AF45" s="44"/>
      <c r="AG45" s="44"/>
      <c r="AH45" s="46"/>
    </row>
    <row r="46" spans="2:34">
      <c r="B46" s="50" t="s">
        <v>14</v>
      </c>
      <c r="C46" s="47"/>
      <c r="D46" s="47"/>
      <c r="E46" s="44">
        <f t="shared" ref="E46" si="20">T46</f>
        <v>17</v>
      </c>
      <c r="F46" s="44">
        <f t="shared" ref="F46" si="21">AG46</f>
        <v>50</v>
      </c>
      <c r="G46" s="40">
        <f t="shared" si="17"/>
        <v>1.9411764705882353</v>
      </c>
      <c r="H46" s="86"/>
      <c r="I46" s="88">
        <f t="shared" ref="I46:N46" si="22">SUM(I35:I44)</f>
        <v>9</v>
      </c>
      <c r="J46" s="88">
        <f t="shared" si="22"/>
        <v>10</v>
      </c>
      <c r="K46" s="88">
        <f t="shared" si="22"/>
        <v>10</v>
      </c>
      <c r="L46" s="88">
        <f t="shared" si="22"/>
        <v>12</v>
      </c>
      <c r="M46" s="88">
        <f t="shared" si="22"/>
        <v>13</v>
      </c>
      <c r="N46" s="88">
        <f t="shared" si="22"/>
        <v>13</v>
      </c>
      <c r="O46" s="88">
        <f t="shared" ref="O46:AG46" si="23">SUM(O35:O45)</f>
        <v>15</v>
      </c>
      <c r="P46" s="88">
        <f t="shared" si="23"/>
        <v>15</v>
      </c>
      <c r="Q46" s="88">
        <f t="shared" si="23"/>
        <v>16</v>
      </c>
      <c r="R46" s="88">
        <f t="shared" si="23"/>
        <v>17</v>
      </c>
      <c r="S46" s="88">
        <f t="shared" si="23"/>
        <v>17</v>
      </c>
      <c r="T46" s="88">
        <f t="shared" si="23"/>
        <v>17</v>
      </c>
      <c r="U46" s="89">
        <f t="shared" si="18"/>
        <v>17</v>
      </c>
      <c r="V46" s="88">
        <f t="shared" si="23"/>
        <v>23</v>
      </c>
      <c r="W46" s="88">
        <f t="shared" si="23"/>
        <v>23</v>
      </c>
      <c r="X46" s="88">
        <f t="shared" si="23"/>
        <v>24</v>
      </c>
      <c r="Y46" s="88">
        <f t="shared" si="23"/>
        <v>31</v>
      </c>
      <c r="Z46" s="88">
        <f t="shared" si="23"/>
        <v>32</v>
      </c>
      <c r="AA46" s="88">
        <f t="shared" si="23"/>
        <v>32</v>
      </c>
      <c r="AB46" s="88">
        <f t="shared" si="23"/>
        <v>39</v>
      </c>
      <c r="AC46" s="88">
        <f t="shared" si="23"/>
        <v>40</v>
      </c>
      <c r="AD46" s="88">
        <f t="shared" si="23"/>
        <v>41</v>
      </c>
      <c r="AE46" s="88">
        <f t="shared" si="23"/>
        <v>47</v>
      </c>
      <c r="AF46" s="88">
        <f t="shared" si="23"/>
        <v>48</v>
      </c>
      <c r="AG46" s="88">
        <f t="shared" si="23"/>
        <v>50</v>
      </c>
      <c r="AH46" s="89">
        <f t="shared" si="19"/>
        <v>50</v>
      </c>
    </row>
    <row r="47" spans="2:34">
      <c r="B47" s="50"/>
      <c r="C47" s="47"/>
      <c r="D47" s="47"/>
      <c r="H47" s="86"/>
      <c r="I47" s="47"/>
      <c r="J47" s="47"/>
      <c r="K47" s="47"/>
      <c r="L47" s="47"/>
      <c r="M47" s="47"/>
      <c r="N47" s="47"/>
      <c r="O47" s="47"/>
      <c r="P47" s="47"/>
      <c r="Q47" s="47"/>
      <c r="R47" s="47"/>
      <c r="S47" s="47"/>
      <c r="T47" s="47"/>
      <c r="U47" s="62"/>
      <c r="V47" s="47"/>
      <c r="W47" s="47"/>
      <c r="X47" s="47"/>
      <c r="Y47" s="47"/>
      <c r="Z47" s="47"/>
      <c r="AA47" s="47"/>
      <c r="AB47" s="47"/>
      <c r="AC47" s="47"/>
      <c r="AD47" s="47"/>
      <c r="AE47" s="47"/>
      <c r="AF47" s="47"/>
      <c r="AG47" s="47"/>
      <c r="AH47" s="62"/>
    </row>
    <row r="48" spans="2:34" ht="18">
      <c r="B48" s="27" t="s">
        <v>8</v>
      </c>
      <c r="U48" s="83"/>
      <c r="AH48" s="83"/>
    </row>
    <row r="49" spans="2:34">
      <c r="B49" s="50"/>
      <c r="U49" s="83"/>
      <c r="AH49" s="83"/>
    </row>
    <row r="50" spans="2:34" ht="16">
      <c r="B50" s="84" t="s">
        <v>15</v>
      </c>
      <c r="D50" s="73"/>
      <c r="H50" s="73"/>
      <c r="U50" s="83"/>
      <c r="AH50" s="83"/>
    </row>
    <row r="51" spans="2:34">
      <c r="B51" s="87" t="str">
        <f t="shared" ref="B51:B60" si="24">B35</f>
        <v>CTO</v>
      </c>
      <c r="D51" s="47"/>
      <c r="E51" s="47">
        <f>SUM(I51:T51)</f>
        <v>240000</v>
      </c>
      <c r="F51" s="47">
        <f>SUM(V51:AG51)</f>
        <v>259999.99999999997</v>
      </c>
      <c r="G51" s="40">
        <f t="shared" ref="G51:G60" si="25">(F51-E51)/E51</f>
        <v>8.3333333333333218E-2</v>
      </c>
      <c r="H51" s="86"/>
      <c r="I51" s="47">
        <f>$E35/12*I35</f>
        <v>20000</v>
      </c>
      <c r="J51" s="47">
        <f t="shared" ref="J51:T51" si="26">$E35/12*J35</f>
        <v>20000</v>
      </c>
      <c r="K51" s="47">
        <f t="shared" si="26"/>
        <v>20000</v>
      </c>
      <c r="L51" s="47">
        <f t="shared" si="26"/>
        <v>20000</v>
      </c>
      <c r="M51" s="47">
        <f t="shared" si="26"/>
        <v>20000</v>
      </c>
      <c r="N51" s="47">
        <f t="shared" si="26"/>
        <v>20000</v>
      </c>
      <c r="O51" s="47">
        <f t="shared" si="26"/>
        <v>20000</v>
      </c>
      <c r="P51" s="47">
        <f t="shared" si="26"/>
        <v>20000</v>
      </c>
      <c r="Q51" s="47">
        <f t="shared" si="26"/>
        <v>20000</v>
      </c>
      <c r="R51" s="47">
        <f t="shared" si="26"/>
        <v>20000</v>
      </c>
      <c r="S51" s="47">
        <f t="shared" si="26"/>
        <v>20000</v>
      </c>
      <c r="T51" s="47">
        <f t="shared" si="26"/>
        <v>20000</v>
      </c>
      <c r="U51" s="42">
        <f>SUM(I51:T51)</f>
        <v>240000</v>
      </c>
      <c r="V51" s="47">
        <f>$F35/12*V35</f>
        <v>21666.666666666668</v>
      </c>
      <c r="W51" s="47">
        <f t="shared" ref="W51:AG51" si="27">$F35/12*W35</f>
        <v>21666.666666666668</v>
      </c>
      <c r="X51" s="47">
        <f t="shared" si="27"/>
        <v>21666.666666666668</v>
      </c>
      <c r="Y51" s="47">
        <f t="shared" si="27"/>
        <v>21666.666666666668</v>
      </c>
      <c r="Z51" s="47">
        <f t="shared" si="27"/>
        <v>21666.666666666668</v>
      </c>
      <c r="AA51" s="47">
        <f t="shared" si="27"/>
        <v>21666.666666666668</v>
      </c>
      <c r="AB51" s="47">
        <f t="shared" si="27"/>
        <v>21666.666666666668</v>
      </c>
      <c r="AC51" s="47">
        <f t="shared" si="27"/>
        <v>21666.666666666668</v>
      </c>
      <c r="AD51" s="47">
        <f t="shared" si="27"/>
        <v>21666.666666666668</v>
      </c>
      <c r="AE51" s="47">
        <f t="shared" si="27"/>
        <v>21666.666666666668</v>
      </c>
      <c r="AF51" s="47">
        <f t="shared" si="27"/>
        <v>21666.666666666668</v>
      </c>
      <c r="AG51" s="47">
        <f t="shared" si="27"/>
        <v>21666.666666666668</v>
      </c>
      <c r="AH51" s="42">
        <f>SUM(V51:AG51)</f>
        <v>259999.99999999997</v>
      </c>
    </row>
    <row r="52" spans="2:34">
      <c r="B52" s="87" t="str">
        <f t="shared" si="24"/>
        <v>Engineering Director</v>
      </c>
      <c r="D52" s="47"/>
      <c r="E52" s="47">
        <f>SUM(I52:T52)</f>
        <v>100000.00000000001</v>
      </c>
      <c r="F52" s="47">
        <f>SUM(V52:AG52)</f>
        <v>220000.00000000009</v>
      </c>
      <c r="G52" s="40">
        <f t="shared" si="25"/>
        <v>1.2000000000000006</v>
      </c>
      <c r="H52" s="86"/>
      <c r="I52" s="47">
        <f t="shared" ref="I52:T52" si="28">$E36/12*I36</f>
        <v>0</v>
      </c>
      <c r="J52" s="47">
        <f t="shared" si="28"/>
        <v>0</v>
      </c>
      <c r="K52" s="47">
        <f t="shared" si="28"/>
        <v>0</v>
      </c>
      <c r="L52" s="47">
        <f t="shared" si="28"/>
        <v>0</v>
      </c>
      <c r="M52" s="47">
        <f t="shared" si="28"/>
        <v>0</v>
      </c>
      <c r="N52" s="47">
        <f t="shared" si="28"/>
        <v>0</v>
      </c>
      <c r="O52" s="47">
        <f t="shared" si="28"/>
        <v>16666.666666666668</v>
      </c>
      <c r="P52" s="47">
        <f t="shared" si="28"/>
        <v>16666.666666666668</v>
      </c>
      <c r="Q52" s="47">
        <f t="shared" si="28"/>
        <v>16666.666666666668</v>
      </c>
      <c r="R52" s="47">
        <f t="shared" si="28"/>
        <v>16666.666666666668</v>
      </c>
      <c r="S52" s="47">
        <f t="shared" si="28"/>
        <v>16666.666666666668</v>
      </c>
      <c r="T52" s="47">
        <f t="shared" si="28"/>
        <v>16666.666666666668</v>
      </c>
      <c r="U52" s="42">
        <f t="shared" ref="U52:U77" si="29">SUM(I52:T52)</f>
        <v>100000.00000000001</v>
      </c>
      <c r="V52" s="47">
        <f t="shared" ref="V52:AG52" si="30">$F36/12*V36</f>
        <v>18333.333333333336</v>
      </c>
      <c r="W52" s="47">
        <f t="shared" si="30"/>
        <v>18333.333333333336</v>
      </c>
      <c r="X52" s="47">
        <f t="shared" si="30"/>
        <v>18333.333333333336</v>
      </c>
      <c r="Y52" s="47">
        <f t="shared" si="30"/>
        <v>18333.333333333336</v>
      </c>
      <c r="Z52" s="47">
        <f t="shared" si="30"/>
        <v>18333.333333333336</v>
      </c>
      <c r="AA52" s="47">
        <f t="shared" si="30"/>
        <v>18333.333333333336</v>
      </c>
      <c r="AB52" s="47">
        <f t="shared" si="30"/>
        <v>18333.333333333336</v>
      </c>
      <c r="AC52" s="47">
        <f t="shared" si="30"/>
        <v>18333.333333333336</v>
      </c>
      <c r="AD52" s="47">
        <f t="shared" si="30"/>
        <v>18333.333333333336</v>
      </c>
      <c r="AE52" s="47">
        <f t="shared" si="30"/>
        <v>18333.333333333336</v>
      </c>
      <c r="AF52" s="47">
        <f t="shared" si="30"/>
        <v>18333.333333333336</v>
      </c>
      <c r="AG52" s="47">
        <f t="shared" si="30"/>
        <v>18333.333333333336</v>
      </c>
      <c r="AH52" s="42">
        <f t="shared" ref="AH52:AH77" si="31">SUM(V52:AG52)</f>
        <v>220000.00000000009</v>
      </c>
    </row>
    <row r="53" spans="2:34">
      <c r="B53" s="87" t="str">
        <f t="shared" si="24"/>
        <v>VP Software</v>
      </c>
      <c r="D53" s="47"/>
      <c r="E53" s="47">
        <f t="shared" ref="E53:E60" si="32">SUM(I53:T53)</f>
        <v>150000</v>
      </c>
      <c r="F53" s="47">
        <f t="shared" ref="F53:F60" si="33">SUM(V53:AG53)</f>
        <v>1017500</v>
      </c>
      <c r="G53" s="40">
        <f t="shared" si="25"/>
        <v>5.7833333333333332</v>
      </c>
      <c r="H53" s="86"/>
      <c r="I53" s="47">
        <f t="shared" ref="I53:T53" si="34">$E37/12*I37</f>
        <v>12500</v>
      </c>
      <c r="J53" s="47">
        <f t="shared" si="34"/>
        <v>12500</v>
      </c>
      <c r="K53" s="47">
        <f t="shared" si="34"/>
        <v>12500</v>
      </c>
      <c r="L53" s="47">
        <f t="shared" si="34"/>
        <v>12500</v>
      </c>
      <c r="M53" s="47">
        <f t="shared" si="34"/>
        <v>12500</v>
      </c>
      <c r="N53" s="47">
        <f t="shared" si="34"/>
        <v>12500</v>
      </c>
      <c r="O53" s="47">
        <f t="shared" si="34"/>
        <v>12500</v>
      </c>
      <c r="P53" s="47">
        <f t="shared" si="34"/>
        <v>12500</v>
      </c>
      <c r="Q53" s="47">
        <f t="shared" si="34"/>
        <v>12500</v>
      </c>
      <c r="R53" s="47">
        <f t="shared" si="34"/>
        <v>12500</v>
      </c>
      <c r="S53" s="47">
        <f t="shared" si="34"/>
        <v>12500</v>
      </c>
      <c r="T53" s="47">
        <f t="shared" si="34"/>
        <v>12500</v>
      </c>
      <c r="U53" s="42">
        <f t="shared" si="29"/>
        <v>150000</v>
      </c>
      <c r="V53" s="47">
        <f t="shared" ref="V53:AG53" si="35">$F37/12*V37</f>
        <v>41250</v>
      </c>
      <c r="W53" s="47">
        <f t="shared" si="35"/>
        <v>41250</v>
      </c>
      <c r="X53" s="47">
        <f t="shared" si="35"/>
        <v>41250</v>
      </c>
      <c r="Y53" s="47">
        <f t="shared" si="35"/>
        <v>68750</v>
      </c>
      <c r="Z53" s="47">
        <f t="shared" si="35"/>
        <v>68750</v>
      </c>
      <c r="AA53" s="47">
        <f t="shared" si="35"/>
        <v>68750</v>
      </c>
      <c r="AB53" s="47">
        <f t="shared" si="35"/>
        <v>96250</v>
      </c>
      <c r="AC53" s="47">
        <f t="shared" si="35"/>
        <v>96250</v>
      </c>
      <c r="AD53" s="47">
        <f t="shared" si="35"/>
        <v>96250</v>
      </c>
      <c r="AE53" s="47">
        <f t="shared" si="35"/>
        <v>123750</v>
      </c>
      <c r="AF53" s="47">
        <f t="shared" si="35"/>
        <v>123750</v>
      </c>
      <c r="AG53" s="47">
        <f t="shared" si="35"/>
        <v>151250</v>
      </c>
      <c r="AH53" s="42">
        <f t="shared" si="31"/>
        <v>1017500</v>
      </c>
    </row>
    <row r="54" spans="2:34">
      <c r="B54" s="87" t="str">
        <f t="shared" si="24"/>
        <v>Security Engineer</v>
      </c>
      <c r="D54" s="47"/>
      <c r="E54" s="47">
        <f t="shared" si="32"/>
        <v>60000</v>
      </c>
      <c r="F54" s="47">
        <f t="shared" si="33"/>
        <v>280500.00000000006</v>
      </c>
      <c r="G54" s="40">
        <f t="shared" si="25"/>
        <v>3.6750000000000012</v>
      </c>
      <c r="H54" s="86"/>
      <c r="I54" s="47">
        <f t="shared" ref="I54:T54" si="36">$E38/12*I38</f>
        <v>0</v>
      </c>
      <c r="J54" s="47">
        <f t="shared" si="36"/>
        <v>0</v>
      </c>
      <c r="K54" s="47">
        <f t="shared" si="36"/>
        <v>0</v>
      </c>
      <c r="L54" s="47">
        <f t="shared" si="36"/>
        <v>0</v>
      </c>
      <c r="M54" s="47">
        <f t="shared" si="36"/>
        <v>0</v>
      </c>
      <c r="N54" s="47">
        <f t="shared" si="36"/>
        <v>0</v>
      </c>
      <c r="O54" s="47">
        <f t="shared" si="36"/>
        <v>0</v>
      </c>
      <c r="P54" s="47">
        <f t="shared" si="36"/>
        <v>0</v>
      </c>
      <c r="Q54" s="47">
        <f t="shared" si="36"/>
        <v>15000</v>
      </c>
      <c r="R54" s="47">
        <f t="shared" si="36"/>
        <v>15000</v>
      </c>
      <c r="S54" s="47">
        <f t="shared" si="36"/>
        <v>15000</v>
      </c>
      <c r="T54" s="47">
        <f t="shared" si="36"/>
        <v>15000</v>
      </c>
      <c r="U54" s="42">
        <f t="shared" si="29"/>
        <v>60000</v>
      </c>
      <c r="V54" s="47">
        <f t="shared" ref="V54:AG54" si="37">$F38/12*V38</f>
        <v>16500.000000000004</v>
      </c>
      <c r="W54" s="47">
        <f t="shared" si="37"/>
        <v>16500.000000000004</v>
      </c>
      <c r="X54" s="47">
        <f t="shared" si="37"/>
        <v>16500.000000000004</v>
      </c>
      <c r="Y54" s="47">
        <f t="shared" si="37"/>
        <v>16500.000000000004</v>
      </c>
      <c r="Z54" s="47">
        <f t="shared" si="37"/>
        <v>16500.000000000004</v>
      </c>
      <c r="AA54" s="47">
        <f t="shared" si="37"/>
        <v>16500.000000000004</v>
      </c>
      <c r="AB54" s="47">
        <f t="shared" si="37"/>
        <v>16500.000000000004</v>
      </c>
      <c r="AC54" s="47">
        <f t="shared" si="37"/>
        <v>33000.000000000007</v>
      </c>
      <c r="AD54" s="47">
        <f t="shared" si="37"/>
        <v>33000.000000000007</v>
      </c>
      <c r="AE54" s="47">
        <f t="shared" si="37"/>
        <v>33000.000000000007</v>
      </c>
      <c r="AF54" s="47">
        <f t="shared" si="37"/>
        <v>33000.000000000007</v>
      </c>
      <c r="AG54" s="47">
        <f t="shared" si="37"/>
        <v>33000.000000000007</v>
      </c>
      <c r="AH54" s="42">
        <f t="shared" si="31"/>
        <v>280500.00000000006</v>
      </c>
    </row>
    <row r="55" spans="2:34">
      <c r="B55" s="87" t="str">
        <f t="shared" si="24"/>
        <v>Enigineering Manager</v>
      </c>
      <c r="D55" s="47"/>
      <c r="E55" s="47">
        <f t="shared" si="32"/>
        <v>99999.999999999985</v>
      </c>
      <c r="F55" s="47">
        <f t="shared" si="33"/>
        <v>110000.00000000004</v>
      </c>
      <c r="G55" s="40">
        <f t="shared" si="25"/>
        <v>0.1000000000000006</v>
      </c>
      <c r="H55" s="86"/>
      <c r="I55" s="47">
        <f t="shared" ref="I55:T55" si="38">$E39/12*I39</f>
        <v>8333.3333333333339</v>
      </c>
      <c r="J55" s="47">
        <f t="shared" si="38"/>
        <v>8333.3333333333339</v>
      </c>
      <c r="K55" s="47">
        <f t="shared" si="38"/>
        <v>8333.3333333333339</v>
      </c>
      <c r="L55" s="47">
        <f t="shared" si="38"/>
        <v>8333.3333333333339</v>
      </c>
      <c r="M55" s="47">
        <f t="shared" si="38"/>
        <v>8333.3333333333339</v>
      </c>
      <c r="N55" s="47">
        <f t="shared" si="38"/>
        <v>8333.3333333333339</v>
      </c>
      <c r="O55" s="47">
        <f t="shared" si="38"/>
        <v>8333.3333333333339</v>
      </c>
      <c r="P55" s="47">
        <f t="shared" si="38"/>
        <v>8333.3333333333339</v>
      </c>
      <c r="Q55" s="47">
        <f t="shared" si="38"/>
        <v>8333.3333333333339</v>
      </c>
      <c r="R55" s="47">
        <f t="shared" si="38"/>
        <v>8333.3333333333339</v>
      </c>
      <c r="S55" s="47">
        <f t="shared" si="38"/>
        <v>8333.3333333333339</v>
      </c>
      <c r="T55" s="47">
        <f t="shared" si="38"/>
        <v>8333.3333333333339</v>
      </c>
      <c r="U55" s="42">
        <f t="shared" si="29"/>
        <v>99999.999999999985</v>
      </c>
      <c r="V55" s="47">
        <f t="shared" ref="V55:AG55" si="39">$F39/12*V39</f>
        <v>9166.6666666666679</v>
      </c>
      <c r="W55" s="47">
        <f t="shared" si="39"/>
        <v>9166.6666666666679</v>
      </c>
      <c r="X55" s="47">
        <f t="shared" si="39"/>
        <v>9166.6666666666679</v>
      </c>
      <c r="Y55" s="47">
        <f t="shared" si="39"/>
        <v>9166.6666666666679</v>
      </c>
      <c r="Z55" s="47">
        <f t="shared" si="39"/>
        <v>9166.6666666666679</v>
      </c>
      <c r="AA55" s="47">
        <f t="shared" si="39"/>
        <v>9166.6666666666679</v>
      </c>
      <c r="AB55" s="47">
        <f t="shared" si="39"/>
        <v>9166.6666666666679</v>
      </c>
      <c r="AC55" s="47">
        <f t="shared" si="39"/>
        <v>9166.6666666666679</v>
      </c>
      <c r="AD55" s="47">
        <f t="shared" si="39"/>
        <v>9166.6666666666679</v>
      </c>
      <c r="AE55" s="47">
        <f t="shared" si="39"/>
        <v>9166.6666666666679</v>
      </c>
      <c r="AF55" s="47">
        <f t="shared" si="39"/>
        <v>9166.6666666666679</v>
      </c>
      <c r="AG55" s="47">
        <f t="shared" si="39"/>
        <v>9166.6666666666679</v>
      </c>
      <c r="AH55" s="42">
        <f t="shared" si="31"/>
        <v>110000.00000000004</v>
      </c>
    </row>
    <row r="56" spans="2:34">
      <c r="B56" s="87" t="str">
        <f t="shared" si="24"/>
        <v>Sr. Software Engineer</v>
      </c>
      <c r="D56" s="47"/>
      <c r="E56" s="47">
        <f t="shared" si="32"/>
        <v>487500</v>
      </c>
      <c r="F56" s="47">
        <f t="shared" si="33"/>
        <v>2475000</v>
      </c>
      <c r="G56" s="40">
        <f t="shared" si="25"/>
        <v>4.0769230769230766</v>
      </c>
      <c r="H56" s="86"/>
      <c r="I56" s="47">
        <f t="shared" ref="I56:T56" si="40">$E40/12*I40</f>
        <v>12500</v>
      </c>
      <c r="J56" s="47">
        <f t="shared" si="40"/>
        <v>12500</v>
      </c>
      <c r="K56" s="47">
        <f t="shared" si="40"/>
        <v>12500</v>
      </c>
      <c r="L56" s="47">
        <f t="shared" si="40"/>
        <v>37500</v>
      </c>
      <c r="M56" s="47">
        <f t="shared" si="40"/>
        <v>37500</v>
      </c>
      <c r="N56" s="47">
        <f t="shared" si="40"/>
        <v>37500</v>
      </c>
      <c r="O56" s="47">
        <f t="shared" si="40"/>
        <v>50000</v>
      </c>
      <c r="P56" s="47">
        <f t="shared" si="40"/>
        <v>50000</v>
      </c>
      <c r="Q56" s="47">
        <f t="shared" si="40"/>
        <v>50000</v>
      </c>
      <c r="R56" s="47">
        <f t="shared" si="40"/>
        <v>62500</v>
      </c>
      <c r="S56" s="47">
        <f t="shared" si="40"/>
        <v>62500</v>
      </c>
      <c r="T56" s="47">
        <f t="shared" si="40"/>
        <v>62500</v>
      </c>
      <c r="U56" s="42">
        <f t="shared" si="29"/>
        <v>487500</v>
      </c>
      <c r="V56" s="47">
        <f t="shared" ref="V56:AG56" si="41">$F40/12*V40</f>
        <v>123750</v>
      </c>
      <c r="W56" s="47">
        <f t="shared" si="41"/>
        <v>123750</v>
      </c>
      <c r="X56" s="47">
        <f t="shared" si="41"/>
        <v>123750</v>
      </c>
      <c r="Y56" s="47">
        <f t="shared" si="41"/>
        <v>178750</v>
      </c>
      <c r="Z56" s="47">
        <f t="shared" si="41"/>
        <v>178750</v>
      </c>
      <c r="AA56" s="47">
        <f t="shared" si="41"/>
        <v>178750</v>
      </c>
      <c r="AB56" s="47">
        <f t="shared" si="41"/>
        <v>233750</v>
      </c>
      <c r="AC56" s="47">
        <f t="shared" si="41"/>
        <v>233750</v>
      </c>
      <c r="AD56" s="47">
        <f t="shared" si="41"/>
        <v>233750</v>
      </c>
      <c r="AE56" s="47">
        <f t="shared" si="41"/>
        <v>288750</v>
      </c>
      <c r="AF56" s="47">
        <f t="shared" si="41"/>
        <v>288750</v>
      </c>
      <c r="AG56" s="47">
        <f t="shared" si="41"/>
        <v>288750</v>
      </c>
      <c r="AH56" s="42">
        <f t="shared" si="31"/>
        <v>2475000</v>
      </c>
    </row>
    <row r="57" spans="2:34">
      <c r="B57" s="87" t="str">
        <f t="shared" si="24"/>
        <v>Software Engineer</v>
      </c>
      <c r="D57" s="47"/>
      <c r="E57" s="47">
        <f t="shared" si="32"/>
        <v>470000</v>
      </c>
      <c r="F57" s="47">
        <f t="shared" si="33"/>
        <v>858000</v>
      </c>
      <c r="G57" s="40">
        <f t="shared" si="25"/>
        <v>0.82553191489361699</v>
      </c>
      <c r="H57" s="86"/>
      <c r="I57" s="47">
        <f t="shared" ref="I57:T57" si="42">$E41/12*I41</f>
        <v>30000</v>
      </c>
      <c r="J57" s="47">
        <f t="shared" si="42"/>
        <v>40000</v>
      </c>
      <c r="K57" s="47">
        <f t="shared" si="42"/>
        <v>40000</v>
      </c>
      <c r="L57" s="47">
        <f t="shared" si="42"/>
        <v>40000</v>
      </c>
      <c r="M57" s="47">
        <f t="shared" si="42"/>
        <v>40000</v>
      </c>
      <c r="N57" s="47">
        <f t="shared" si="42"/>
        <v>40000</v>
      </c>
      <c r="O57" s="47">
        <f t="shared" si="42"/>
        <v>40000</v>
      </c>
      <c r="P57" s="47">
        <f t="shared" si="42"/>
        <v>40000</v>
      </c>
      <c r="Q57" s="47">
        <f t="shared" si="42"/>
        <v>40000</v>
      </c>
      <c r="R57" s="47">
        <f t="shared" si="42"/>
        <v>40000</v>
      </c>
      <c r="S57" s="47">
        <f t="shared" si="42"/>
        <v>40000</v>
      </c>
      <c r="T57" s="47">
        <f t="shared" si="42"/>
        <v>40000</v>
      </c>
      <c r="U57" s="42">
        <f t="shared" si="29"/>
        <v>470000</v>
      </c>
      <c r="V57" s="47">
        <f t="shared" ref="V57:AG57" si="43">$F41/12*V41</f>
        <v>44000</v>
      </c>
      <c r="W57" s="47">
        <f t="shared" si="43"/>
        <v>44000</v>
      </c>
      <c r="X57" s="47">
        <f t="shared" si="43"/>
        <v>55000</v>
      </c>
      <c r="Y57" s="47">
        <f t="shared" si="43"/>
        <v>55000</v>
      </c>
      <c r="Z57" s="47">
        <f t="shared" si="43"/>
        <v>66000</v>
      </c>
      <c r="AA57" s="47">
        <f t="shared" si="43"/>
        <v>66000</v>
      </c>
      <c r="AB57" s="47">
        <f t="shared" si="43"/>
        <v>77000</v>
      </c>
      <c r="AC57" s="47">
        <f t="shared" si="43"/>
        <v>77000</v>
      </c>
      <c r="AD57" s="47">
        <f t="shared" si="43"/>
        <v>88000</v>
      </c>
      <c r="AE57" s="47">
        <f t="shared" si="43"/>
        <v>88000</v>
      </c>
      <c r="AF57" s="47">
        <f t="shared" si="43"/>
        <v>99000</v>
      </c>
      <c r="AG57" s="47">
        <f t="shared" si="43"/>
        <v>99000</v>
      </c>
      <c r="AH57" s="42">
        <f t="shared" si="31"/>
        <v>858000</v>
      </c>
    </row>
    <row r="58" spans="2:34">
      <c r="B58" s="87" t="str">
        <f t="shared" si="24"/>
        <v>IT Manager</v>
      </c>
      <c r="D58" s="47"/>
      <c r="E58" s="47">
        <f t="shared" si="32"/>
        <v>86666.666666666672</v>
      </c>
      <c r="F58" s="47">
        <f t="shared" si="33"/>
        <v>143000</v>
      </c>
      <c r="G58" s="40">
        <f t="shared" si="25"/>
        <v>0.64999999999999991</v>
      </c>
      <c r="H58" s="86"/>
      <c r="I58" s="47">
        <f t="shared" ref="I58:T58" si="44">$E42/12*I42</f>
        <v>0</v>
      </c>
      <c r="J58" s="47">
        <f t="shared" si="44"/>
        <v>0</v>
      </c>
      <c r="K58" s="47">
        <f t="shared" si="44"/>
        <v>0</v>
      </c>
      <c r="L58" s="47">
        <f t="shared" si="44"/>
        <v>0</v>
      </c>
      <c r="M58" s="47">
        <f t="shared" si="44"/>
        <v>10833.333333333334</v>
      </c>
      <c r="N58" s="47">
        <f t="shared" si="44"/>
        <v>10833.333333333334</v>
      </c>
      <c r="O58" s="47">
        <f t="shared" si="44"/>
        <v>10833.333333333334</v>
      </c>
      <c r="P58" s="47">
        <f t="shared" si="44"/>
        <v>10833.333333333334</v>
      </c>
      <c r="Q58" s="47">
        <f t="shared" si="44"/>
        <v>10833.333333333334</v>
      </c>
      <c r="R58" s="47">
        <f t="shared" si="44"/>
        <v>10833.333333333334</v>
      </c>
      <c r="S58" s="47">
        <f t="shared" si="44"/>
        <v>10833.333333333334</v>
      </c>
      <c r="T58" s="47">
        <f t="shared" si="44"/>
        <v>10833.333333333334</v>
      </c>
      <c r="U58" s="42">
        <f t="shared" si="29"/>
        <v>86666.666666666672</v>
      </c>
      <c r="V58" s="47">
        <f t="shared" ref="V58:AG58" si="45">$F42/12*V42</f>
        <v>11916.666666666666</v>
      </c>
      <c r="W58" s="47">
        <f t="shared" si="45"/>
        <v>11916.666666666666</v>
      </c>
      <c r="X58" s="47">
        <f t="shared" si="45"/>
        <v>11916.666666666666</v>
      </c>
      <c r="Y58" s="47">
        <f t="shared" si="45"/>
        <v>11916.666666666666</v>
      </c>
      <c r="Z58" s="47">
        <f t="shared" si="45"/>
        <v>11916.666666666666</v>
      </c>
      <c r="AA58" s="47">
        <f t="shared" si="45"/>
        <v>11916.666666666666</v>
      </c>
      <c r="AB58" s="47">
        <f t="shared" si="45"/>
        <v>11916.666666666666</v>
      </c>
      <c r="AC58" s="47">
        <f t="shared" si="45"/>
        <v>11916.666666666666</v>
      </c>
      <c r="AD58" s="47">
        <f t="shared" si="45"/>
        <v>11916.666666666666</v>
      </c>
      <c r="AE58" s="47">
        <f t="shared" si="45"/>
        <v>11916.666666666666</v>
      </c>
      <c r="AF58" s="47">
        <f t="shared" si="45"/>
        <v>11916.666666666666</v>
      </c>
      <c r="AG58" s="47">
        <f t="shared" si="45"/>
        <v>11916.666666666666</v>
      </c>
      <c r="AH58" s="42">
        <f t="shared" si="31"/>
        <v>143000</v>
      </c>
    </row>
    <row r="59" spans="2:34">
      <c r="B59" s="87" t="str">
        <f t="shared" si="24"/>
        <v>Additional Position - Eng 1</v>
      </c>
      <c r="D59" s="47"/>
      <c r="E59" s="47">
        <f t="shared" si="32"/>
        <v>99999.999999999985</v>
      </c>
      <c r="F59" s="47">
        <f t="shared" si="33"/>
        <v>110000.00000000004</v>
      </c>
      <c r="G59" s="40">
        <f t="shared" si="25"/>
        <v>0.1000000000000006</v>
      </c>
      <c r="H59" s="86"/>
      <c r="I59" s="47">
        <f t="shared" ref="I59:T59" si="46">$E43/12*I43</f>
        <v>8333.3333333333339</v>
      </c>
      <c r="J59" s="47">
        <f t="shared" si="46"/>
        <v>8333.3333333333339</v>
      </c>
      <c r="K59" s="47">
        <f t="shared" si="46"/>
        <v>8333.3333333333339</v>
      </c>
      <c r="L59" s="47">
        <f t="shared" si="46"/>
        <v>8333.3333333333339</v>
      </c>
      <c r="M59" s="47">
        <f t="shared" si="46"/>
        <v>8333.3333333333339</v>
      </c>
      <c r="N59" s="47">
        <f t="shared" si="46"/>
        <v>8333.3333333333339</v>
      </c>
      <c r="O59" s="47">
        <f t="shared" si="46"/>
        <v>8333.3333333333339</v>
      </c>
      <c r="P59" s="47">
        <f t="shared" si="46"/>
        <v>8333.3333333333339</v>
      </c>
      <c r="Q59" s="47">
        <f t="shared" si="46"/>
        <v>8333.3333333333339</v>
      </c>
      <c r="R59" s="47">
        <f t="shared" si="46"/>
        <v>8333.3333333333339</v>
      </c>
      <c r="S59" s="47">
        <f t="shared" si="46"/>
        <v>8333.3333333333339</v>
      </c>
      <c r="T59" s="47">
        <f t="shared" si="46"/>
        <v>8333.3333333333339</v>
      </c>
      <c r="U59" s="42">
        <f t="shared" si="29"/>
        <v>99999.999999999985</v>
      </c>
      <c r="V59" s="47">
        <f t="shared" ref="V59:AG59" si="47">$F43/12*V43</f>
        <v>9166.6666666666679</v>
      </c>
      <c r="W59" s="47">
        <f t="shared" si="47"/>
        <v>9166.6666666666679</v>
      </c>
      <c r="X59" s="47">
        <f t="shared" si="47"/>
        <v>9166.6666666666679</v>
      </c>
      <c r="Y59" s="47">
        <f t="shared" si="47"/>
        <v>9166.6666666666679</v>
      </c>
      <c r="Z59" s="47">
        <f t="shared" si="47"/>
        <v>9166.6666666666679</v>
      </c>
      <c r="AA59" s="47">
        <f t="shared" si="47"/>
        <v>9166.6666666666679</v>
      </c>
      <c r="AB59" s="47">
        <f t="shared" si="47"/>
        <v>9166.6666666666679</v>
      </c>
      <c r="AC59" s="47">
        <f t="shared" si="47"/>
        <v>9166.6666666666679</v>
      </c>
      <c r="AD59" s="47">
        <f t="shared" si="47"/>
        <v>9166.6666666666679</v>
      </c>
      <c r="AE59" s="47">
        <f t="shared" si="47"/>
        <v>9166.6666666666679</v>
      </c>
      <c r="AF59" s="47">
        <f t="shared" si="47"/>
        <v>9166.6666666666679</v>
      </c>
      <c r="AG59" s="47">
        <f t="shared" si="47"/>
        <v>9166.6666666666679</v>
      </c>
      <c r="AH59" s="42">
        <f t="shared" si="31"/>
        <v>110000.00000000004</v>
      </c>
    </row>
    <row r="60" spans="2:34">
      <c r="B60" s="87" t="str">
        <f t="shared" si="24"/>
        <v>Additional Position - Eng 2</v>
      </c>
      <c r="D60" s="47"/>
      <c r="E60" s="47">
        <f t="shared" si="32"/>
        <v>99999.999999999985</v>
      </c>
      <c r="F60" s="47">
        <f t="shared" si="33"/>
        <v>192500.00000000006</v>
      </c>
      <c r="G60" s="40">
        <f t="shared" si="25"/>
        <v>0.92500000000000082</v>
      </c>
      <c r="H60" s="86"/>
      <c r="I60" s="47">
        <f t="shared" ref="I60:T60" si="48">$E44/12*I44</f>
        <v>8333.3333333333339</v>
      </c>
      <c r="J60" s="47">
        <f t="shared" si="48"/>
        <v>8333.3333333333339</v>
      </c>
      <c r="K60" s="47">
        <f t="shared" si="48"/>
        <v>8333.3333333333339</v>
      </c>
      <c r="L60" s="47">
        <f t="shared" si="48"/>
        <v>8333.3333333333339</v>
      </c>
      <c r="M60" s="47">
        <f t="shared" si="48"/>
        <v>8333.3333333333339</v>
      </c>
      <c r="N60" s="47">
        <f t="shared" si="48"/>
        <v>8333.3333333333339</v>
      </c>
      <c r="O60" s="47">
        <f t="shared" si="48"/>
        <v>8333.3333333333339</v>
      </c>
      <c r="P60" s="47">
        <f t="shared" si="48"/>
        <v>8333.3333333333339</v>
      </c>
      <c r="Q60" s="47">
        <f t="shared" si="48"/>
        <v>8333.3333333333339</v>
      </c>
      <c r="R60" s="47">
        <f t="shared" si="48"/>
        <v>8333.3333333333339</v>
      </c>
      <c r="S60" s="47">
        <f t="shared" si="48"/>
        <v>8333.3333333333339</v>
      </c>
      <c r="T60" s="47">
        <f t="shared" si="48"/>
        <v>8333.3333333333339</v>
      </c>
      <c r="U60" s="42">
        <f t="shared" si="29"/>
        <v>99999.999999999985</v>
      </c>
      <c r="V60" s="47">
        <f t="shared" ref="V60:AG60" si="49">$F44/12*V44</f>
        <v>9166.6666666666679</v>
      </c>
      <c r="W60" s="47">
        <f t="shared" si="49"/>
        <v>9166.6666666666679</v>
      </c>
      <c r="X60" s="47">
        <f t="shared" si="49"/>
        <v>9166.6666666666679</v>
      </c>
      <c r="Y60" s="47">
        <f t="shared" si="49"/>
        <v>18333.333333333336</v>
      </c>
      <c r="Z60" s="47">
        <f t="shared" si="49"/>
        <v>18333.333333333336</v>
      </c>
      <c r="AA60" s="47">
        <f t="shared" si="49"/>
        <v>18333.333333333336</v>
      </c>
      <c r="AB60" s="47">
        <f t="shared" si="49"/>
        <v>18333.333333333336</v>
      </c>
      <c r="AC60" s="47">
        <f t="shared" si="49"/>
        <v>18333.333333333336</v>
      </c>
      <c r="AD60" s="47">
        <f t="shared" si="49"/>
        <v>18333.333333333336</v>
      </c>
      <c r="AE60" s="47">
        <f t="shared" si="49"/>
        <v>18333.333333333336</v>
      </c>
      <c r="AF60" s="47">
        <f t="shared" si="49"/>
        <v>18333.333333333336</v>
      </c>
      <c r="AG60" s="47">
        <f t="shared" si="49"/>
        <v>18333.333333333336</v>
      </c>
      <c r="AH60" s="42">
        <f t="shared" si="31"/>
        <v>192500.00000000006</v>
      </c>
    </row>
    <row r="61" spans="2:34">
      <c r="B61" s="50" t="s">
        <v>17</v>
      </c>
      <c r="D61" s="47"/>
      <c r="E61" s="90">
        <f>SUM(E51:E60)</f>
        <v>1894166.6666666667</v>
      </c>
      <c r="F61" s="90">
        <f>SUM(F51:F60)</f>
        <v>5666500</v>
      </c>
      <c r="H61" s="86"/>
      <c r="I61" s="90">
        <f t="shared" ref="I61:AG61" si="50">SUM(I51:I60)</f>
        <v>100000</v>
      </c>
      <c r="J61" s="90">
        <f t="shared" si="50"/>
        <v>110000</v>
      </c>
      <c r="K61" s="90">
        <f t="shared" si="50"/>
        <v>110000</v>
      </c>
      <c r="L61" s="90">
        <f t="shared" si="50"/>
        <v>135000</v>
      </c>
      <c r="M61" s="90">
        <f t="shared" si="50"/>
        <v>145833.33333333334</v>
      </c>
      <c r="N61" s="90">
        <f t="shared" si="50"/>
        <v>145833.33333333334</v>
      </c>
      <c r="O61" s="90">
        <f t="shared" si="50"/>
        <v>175000.00000000003</v>
      </c>
      <c r="P61" s="90">
        <f t="shared" si="50"/>
        <v>175000.00000000003</v>
      </c>
      <c r="Q61" s="90">
        <f t="shared" si="50"/>
        <v>190000.00000000003</v>
      </c>
      <c r="R61" s="90">
        <f t="shared" si="50"/>
        <v>202500.00000000003</v>
      </c>
      <c r="S61" s="90">
        <f t="shared" si="50"/>
        <v>202500.00000000003</v>
      </c>
      <c r="T61" s="90">
        <f t="shared" si="50"/>
        <v>202500.00000000003</v>
      </c>
      <c r="U61" s="91">
        <f t="shared" si="29"/>
        <v>1894166.6666666667</v>
      </c>
      <c r="V61" s="90">
        <f t="shared" si="50"/>
        <v>304916.66666666674</v>
      </c>
      <c r="W61" s="90">
        <f t="shared" si="50"/>
        <v>304916.66666666674</v>
      </c>
      <c r="X61" s="90">
        <f t="shared" si="50"/>
        <v>315916.66666666674</v>
      </c>
      <c r="Y61" s="90">
        <f t="shared" si="50"/>
        <v>407583.33333333331</v>
      </c>
      <c r="Z61" s="90">
        <f t="shared" si="50"/>
        <v>418583.33333333331</v>
      </c>
      <c r="AA61" s="90">
        <f t="shared" si="50"/>
        <v>418583.33333333331</v>
      </c>
      <c r="AB61" s="90">
        <f t="shared" si="50"/>
        <v>512083.33333333331</v>
      </c>
      <c r="AC61" s="90">
        <f t="shared" si="50"/>
        <v>528583.33333333337</v>
      </c>
      <c r="AD61" s="90">
        <f t="shared" si="50"/>
        <v>539583.33333333337</v>
      </c>
      <c r="AE61" s="90">
        <f t="shared" si="50"/>
        <v>622083.33333333326</v>
      </c>
      <c r="AF61" s="90">
        <f t="shared" si="50"/>
        <v>633083.33333333326</v>
      </c>
      <c r="AG61" s="90">
        <f t="shared" si="50"/>
        <v>660583.33333333326</v>
      </c>
      <c r="AH61" s="91">
        <f t="shared" si="31"/>
        <v>5666500</v>
      </c>
    </row>
    <row r="62" spans="2:34">
      <c r="B62" s="50"/>
      <c r="C62" s="47"/>
      <c r="D62" s="47"/>
      <c r="E62" s="47"/>
      <c r="F62" s="47"/>
      <c r="H62" s="86"/>
      <c r="I62" s="47"/>
      <c r="J62" s="47"/>
      <c r="K62" s="47"/>
      <c r="L62" s="47"/>
      <c r="M62" s="47"/>
      <c r="N62" s="47"/>
      <c r="O62" s="47"/>
      <c r="P62" s="47"/>
      <c r="Q62" s="47"/>
      <c r="R62" s="47"/>
      <c r="S62" s="47"/>
      <c r="T62" s="47"/>
      <c r="U62" s="42"/>
      <c r="V62" s="47"/>
      <c r="W62" s="47"/>
      <c r="X62" s="47"/>
      <c r="Y62" s="47"/>
      <c r="Z62" s="47"/>
      <c r="AA62" s="47"/>
      <c r="AB62" s="47"/>
      <c r="AC62" s="47"/>
      <c r="AD62" s="47"/>
      <c r="AE62" s="47"/>
      <c r="AF62" s="47"/>
      <c r="AG62" s="47"/>
      <c r="AH62" s="42"/>
    </row>
    <row r="63" spans="2:34">
      <c r="B63" s="50" t="s">
        <v>88</v>
      </c>
      <c r="C63" s="92">
        <v>0.13362018314142854</v>
      </c>
      <c r="D63" s="92"/>
      <c r="E63" s="47">
        <f t="shared" ref="E63" si="51">SUM(I63:T63)</f>
        <v>253098.89690038923</v>
      </c>
      <c r="F63" s="47">
        <f t="shared" ref="F63" si="52">SUM(V63:AG63)</f>
        <v>757158.76777090481</v>
      </c>
      <c r="G63" s="40">
        <f t="shared" ref="G63" si="53">(F63-E63)/E63</f>
        <v>1.9915530136383635</v>
      </c>
      <c r="H63" s="86"/>
      <c r="I63" s="47">
        <f>I61*$C$63</f>
        <v>13362.018314142853</v>
      </c>
      <c r="J63" s="47">
        <f t="shared" ref="J63:AG63" si="54">J61*$C$63</f>
        <v>14698.220145557139</v>
      </c>
      <c r="K63" s="47">
        <f t="shared" si="54"/>
        <v>14698.220145557139</v>
      </c>
      <c r="L63" s="47">
        <f t="shared" si="54"/>
        <v>18038.724724092852</v>
      </c>
      <c r="M63" s="47">
        <f t="shared" si="54"/>
        <v>19486.276708124995</v>
      </c>
      <c r="N63" s="47">
        <f t="shared" si="54"/>
        <v>19486.276708124995</v>
      </c>
      <c r="O63" s="47">
        <f t="shared" si="54"/>
        <v>23383.53204975</v>
      </c>
      <c r="P63" s="47">
        <f t="shared" si="54"/>
        <v>23383.53204975</v>
      </c>
      <c r="Q63" s="47">
        <f t="shared" si="54"/>
        <v>25387.834796871426</v>
      </c>
      <c r="R63" s="47">
        <f t="shared" si="54"/>
        <v>27058.087086139283</v>
      </c>
      <c r="S63" s="47">
        <f t="shared" si="54"/>
        <v>27058.087086139283</v>
      </c>
      <c r="T63" s="47">
        <f t="shared" si="54"/>
        <v>27058.087086139283</v>
      </c>
      <c r="U63" s="42">
        <f t="shared" si="29"/>
        <v>253098.89690038923</v>
      </c>
      <c r="V63" s="47">
        <f t="shared" si="54"/>
        <v>40743.020842873928</v>
      </c>
      <c r="W63" s="47">
        <f t="shared" si="54"/>
        <v>40743.020842873928</v>
      </c>
      <c r="X63" s="47">
        <f t="shared" si="54"/>
        <v>42212.842857429641</v>
      </c>
      <c r="Y63" s="47">
        <f t="shared" si="54"/>
        <v>54461.35964539391</v>
      </c>
      <c r="Z63" s="47">
        <f t="shared" si="54"/>
        <v>55931.181659949623</v>
      </c>
      <c r="AA63" s="47">
        <f t="shared" si="54"/>
        <v>55931.181659949623</v>
      </c>
      <c r="AB63" s="47">
        <f t="shared" si="54"/>
        <v>68424.668783673202</v>
      </c>
      <c r="AC63" s="47">
        <f t="shared" si="54"/>
        <v>70629.401805506772</v>
      </c>
      <c r="AD63" s="47">
        <f t="shared" si="54"/>
        <v>72099.223820062485</v>
      </c>
      <c r="AE63" s="47">
        <f t="shared" si="54"/>
        <v>83122.888929230321</v>
      </c>
      <c r="AF63" s="47">
        <f t="shared" si="54"/>
        <v>84592.710943786034</v>
      </c>
      <c r="AG63" s="47">
        <f t="shared" si="54"/>
        <v>88267.265980175333</v>
      </c>
      <c r="AH63" s="42">
        <f t="shared" si="31"/>
        <v>757158.76777090481</v>
      </c>
    </row>
    <row r="64" spans="2:34">
      <c r="B64" s="50"/>
      <c r="C64" s="47"/>
      <c r="D64" s="47"/>
      <c r="E64" s="47"/>
      <c r="F64" s="47"/>
      <c r="H64" s="86"/>
      <c r="I64" s="47"/>
      <c r="J64" s="47"/>
      <c r="K64" s="47"/>
      <c r="L64" s="47"/>
      <c r="M64" s="47"/>
      <c r="N64" s="47"/>
      <c r="O64" s="47"/>
      <c r="P64" s="47"/>
      <c r="Q64" s="47"/>
      <c r="R64" s="47"/>
      <c r="S64" s="47"/>
      <c r="T64" s="47"/>
      <c r="U64" s="42"/>
      <c r="V64" s="47"/>
      <c r="W64" s="47"/>
      <c r="X64" s="47"/>
      <c r="Y64" s="47"/>
      <c r="Z64" s="47"/>
      <c r="AA64" s="47"/>
      <c r="AB64" s="47"/>
      <c r="AC64" s="47"/>
      <c r="AD64" s="47"/>
      <c r="AE64" s="47"/>
      <c r="AF64" s="47"/>
      <c r="AG64" s="47"/>
      <c r="AH64" s="42"/>
    </row>
    <row r="65" spans="2:34" s="49" customFormat="1" ht="15" thickBot="1">
      <c r="B65" s="93" t="s">
        <v>18</v>
      </c>
      <c r="C65" s="94"/>
      <c r="D65" s="94"/>
      <c r="E65" s="95">
        <f t="shared" ref="E65:F65" si="55">SUM(E63,E61)</f>
        <v>2147265.5635670559</v>
      </c>
      <c r="F65" s="95">
        <f t="shared" si="55"/>
        <v>6423658.767770905</v>
      </c>
      <c r="G65" s="40">
        <f t="shared" ref="G65" si="56">(F65-E65)/E65</f>
        <v>1.9915530136383637</v>
      </c>
      <c r="H65" s="96"/>
      <c r="I65" s="95">
        <f>SUM(I63,I61)</f>
        <v>113362.01831414286</v>
      </c>
      <c r="J65" s="95">
        <f t="shared" ref="J65:AG65" si="57">SUM(J63,J61)</f>
        <v>124698.22014555713</v>
      </c>
      <c r="K65" s="95">
        <f t="shared" si="57"/>
        <v>124698.22014555713</v>
      </c>
      <c r="L65" s="95">
        <f t="shared" si="57"/>
        <v>153038.72472409284</v>
      </c>
      <c r="M65" s="95">
        <f t="shared" si="57"/>
        <v>165319.61004145833</v>
      </c>
      <c r="N65" s="95">
        <f t="shared" si="57"/>
        <v>165319.61004145833</v>
      </c>
      <c r="O65" s="95">
        <f t="shared" si="57"/>
        <v>198383.53204975004</v>
      </c>
      <c r="P65" s="95">
        <f t="shared" si="57"/>
        <v>198383.53204975004</v>
      </c>
      <c r="Q65" s="95">
        <f t="shared" si="57"/>
        <v>215387.83479687147</v>
      </c>
      <c r="R65" s="95">
        <f t="shared" si="57"/>
        <v>229558.08708613931</v>
      </c>
      <c r="S65" s="95">
        <f t="shared" si="57"/>
        <v>229558.08708613931</v>
      </c>
      <c r="T65" s="95">
        <f t="shared" si="57"/>
        <v>229558.08708613931</v>
      </c>
      <c r="U65" s="97">
        <f t="shared" si="29"/>
        <v>2147265.5635670559</v>
      </c>
      <c r="V65" s="95">
        <f t="shared" si="57"/>
        <v>345659.6875095407</v>
      </c>
      <c r="W65" s="95">
        <f t="shared" si="57"/>
        <v>345659.6875095407</v>
      </c>
      <c r="X65" s="95">
        <f t="shared" si="57"/>
        <v>358129.50952409639</v>
      </c>
      <c r="Y65" s="95">
        <f t="shared" si="57"/>
        <v>462044.69297872722</v>
      </c>
      <c r="Z65" s="95">
        <f t="shared" si="57"/>
        <v>474514.51499328297</v>
      </c>
      <c r="AA65" s="95">
        <f t="shared" si="57"/>
        <v>474514.51499328297</v>
      </c>
      <c r="AB65" s="95">
        <f t="shared" si="57"/>
        <v>580508.00211700657</v>
      </c>
      <c r="AC65" s="95">
        <f t="shared" si="57"/>
        <v>599212.73513884016</v>
      </c>
      <c r="AD65" s="95">
        <f t="shared" si="57"/>
        <v>611682.55715339584</v>
      </c>
      <c r="AE65" s="95">
        <f t="shared" si="57"/>
        <v>705206.22226256353</v>
      </c>
      <c r="AF65" s="95">
        <f t="shared" si="57"/>
        <v>717676.04427711933</v>
      </c>
      <c r="AG65" s="95">
        <f t="shared" si="57"/>
        <v>748850.5993135086</v>
      </c>
      <c r="AH65" s="97">
        <f t="shared" si="31"/>
        <v>6423658.7677709041</v>
      </c>
    </row>
    <row r="66" spans="2:34">
      <c r="U66" s="43"/>
      <c r="AH66" s="43"/>
    </row>
    <row r="67" spans="2:34" ht="18">
      <c r="B67" s="27" t="s">
        <v>19</v>
      </c>
      <c r="U67" s="43"/>
      <c r="AH67" s="43"/>
    </row>
    <row r="68" spans="2:34">
      <c r="U68" s="43"/>
      <c r="AH68" s="43"/>
    </row>
    <row r="69" spans="2:34">
      <c r="B69" s="87" t="s">
        <v>31</v>
      </c>
      <c r="E69" s="47">
        <f t="shared" ref="E69:E70" si="58">SUM(I69:T69)</f>
        <v>275000</v>
      </c>
      <c r="F69" s="47">
        <f t="shared" ref="F69:F71" si="59">SUM(V69:AG69)</f>
        <v>420000</v>
      </c>
      <c r="G69" s="40">
        <f t="shared" ref="G69:G71" si="60">(F69-E69)/E69</f>
        <v>0.52727272727272723</v>
      </c>
      <c r="I69" s="41">
        <v>20000</v>
      </c>
      <c r="J69" s="41">
        <v>20000</v>
      </c>
      <c r="K69" s="41">
        <v>20000</v>
      </c>
      <c r="L69" s="41">
        <v>20000</v>
      </c>
      <c r="M69" s="41">
        <v>20000</v>
      </c>
      <c r="N69" s="41">
        <v>25000</v>
      </c>
      <c r="O69" s="41">
        <v>25000</v>
      </c>
      <c r="P69" s="41">
        <v>25000</v>
      </c>
      <c r="Q69" s="41">
        <v>25000</v>
      </c>
      <c r="R69" s="41">
        <v>25000</v>
      </c>
      <c r="S69" s="41">
        <v>25000</v>
      </c>
      <c r="T69" s="41">
        <v>25000</v>
      </c>
      <c r="U69" s="42">
        <f t="shared" si="29"/>
        <v>275000</v>
      </c>
      <c r="V69" s="41">
        <v>30000</v>
      </c>
      <c r="W69" s="41">
        <v>30000</v>
      </c>
      <c r="X69" s="41">
        <v>30000</v>
      </c>
      <c r="Y69" s="41">
        <v>30000</v>
      </c>
      <c r="Z69" s="41">
        <v>30000</v>
      </c>
      <c r="AA69" s="41">
        <v>30000</v>
      </c>
      <c r="AB69" s="41">
        <v>40000</v>
      </c>
      <c r="AC69" s="41">
        <v>40000</v>
      </c>
      <c r="AD69" s="41">
        <v>40000</v>
      </c>
      <c r="AE69" s="41">
        <v>40000</v>
      </c>
      <c r="AF69" s="41">
        <v>40000</v>
      </c>
      <c r="AG69" s="41">
        <v>40000</v>
      </c>
      <c r="AH69" s="42">
        <f t="shared" si="31"/>
        <v>420000</v>
      </c>
    </row>
    <row r="70" spans="2:34">
      <c r="B70" s="87" t="s">
        <v>116</v>
      </c>
      <c r="E70" s="47">
        <f t="shared" si="58"/>
        <v>60000</v>
      </c>
      <c r="F70" s="47">
        <f t="shared" si="59"/>
        <v>60000</v>
      </c>
      <c r="G70" s="40">
        <f t="shared" si="60"/>
        <v>0</v>
      </c>
      <c r="I70" s="41">
        <v>5000</v>
      </c>
      <c r="J70" s="41">
        <v>5000</v>
      </c>
      <c r="K70" s="41">
        <v>5000</v>
      </c>
      <c r="L70" s="41">
        <v>5000</v>
      </c>
      <c r="M70" s="41">
        <v>5000</v>
      </c>
      <c r="N70" s="41">
        <v>5000</v>
      </c>
      <c r="O70" s="41">
        <v>5000</v>
      </c>
      <c r="P70" s="41">
        <v>5000</v>
      </c>
      <c r="Q70" s="41">
        <v>5000</v>
      </c>
      <c r="R70" s="41">
        <v>5000</v>
      </c>
      <c r="S70" s="41">
        <v>5000</v>
      </c>
      <c r="T70" s="41">
        <v>5000</v>
      </c>
      <c r="U70" s="42">
        <f t="shared" si="29"/>
        <v>60000</v>
      </c>
      <c r="V70" s="41">
        <v>5000</v>
      </c>
      <c r="W70" s="41">
        <v>5000</v>
      </c>
      <c r="X70" s="41">
        <v>5000</v>
      </c>
      <c r="Y70" s="41">
        <v>5000</v>
      </c>
      <c r="Z70" s="41">
        <v>5000</v>
      </c>
      <c r="AA70" s="41">
        <v>5000</v>
      </c>
      <c r="AB70" s="41">
        <v>5000</v>
      </c>
      <c r="AC70" s="41">
        <v>5000</v>
      </c>
      <c r="AD70" s="41">
        <v>5000</v>
      </c>
      <c r="AE70" s="41">
        <v>5000</v>
      </c>
      <c r="AF70" s="41">
        <v>5000</v>
      </c>
      <c r="AG70" s="41">
        <v>5000</v>
      </c>
      <c r="AH70" s="42">
        <f t="shared" si="31"/>
        <v>60000</v>
      </c>
    </row>
    <row r="71" spans="2:34">
      <c r="B71" s="87" t="s">
        <v>47</v>
      </c>
      <c r="E71" s="47">
        <f t="shared" ref="E71" si="61">SUM(I71:T71)</f>
        <v>257000</v>
      </c>
      <c r="F71" s="47">
        <f t="shared" si="59"/>
        <v>649500</v>
      </c>
      <c r="G71" s="40">
        <f t="shared" si="60"/>
        <v>1.527237354085603</v>
      </c>
      <c r="I71" s="41">
        <v>11000</v>
      </c>
      <c r="J71" s="41">
        <v>15500</v>
      </c>
      <c r="K71" s="41">
        <v>15500</v>
      </c>
      <c r="L71" s="41">
        <v>18500</v>
      </c>
      <c r="M71" s="41">
        <v>19500</v>
      </c>
      <c r="N71" s="41">
        <v>20500</v>
      </c>
      <c r="O71" s="41">
        <v>23500</v>
      </c>
      <c r="P71" s="41">
        <v>24500</v>
      </c>
      <c r="Q71" s="41">
        <v>25000</v>
      </c>
      <c r="R71" s="41">
        <v>27500</v>
      </c>
      <c r="S71" s="41">
        <v>27500</v>
      </c>
      <c r="T71" s="41">
        <v>28500</v>
      </c>
      <c r="U71" s="42">
        <f t="shared" si="29"/>
        <v>257000</v>
      </c>
      <c r="V71" s="41">
        <v>38500</v>
      </c>
      <c r="W71" s="41">
        <v>38500</v>
      </c>
      <c r="X71" s="41">
        <v>39000</v>
      </c>
      <c r="Y71" s="41">
        <v>48000</v>
      </c>
      <c r="Z71" s="41">
        <v>50000</v>
      </c>
      <c r="AA71" s="41">
        <v>49500</v>
      </c>
      <c r="AB71" s="41">
        <v>59000</v>
      </c>
      <c r="AC71" s="41">
        <v>60000</v>
      </c>
      <c r="AD71" s="41">
        <v>60500</v>
      </c>
      <c r="AE71" s="41">
        <v>68000</v>
      </c>
      <c r="AF71" s="41">
        <v>68500</v>
      </c>
      <c r="AG71" s="41">
        <v>70000</v>
      </c>
      <c r="AH71" s="42">
        <f t="shared" si="31"/>
        <v>649500</v>
      </c>
    </row>
    <row r="72" spans="2:34">
      <c r="B72" s="87"/>
      <c r="U72" s="43"/>
      <c r="AH72" s="43"/>
    </row>
    <row r="73" spans="2:34">
      <c r="B73" s="87" t="s">
        <v>4</v>
      </c>
      <c r="E73" s="47">
        <f t="shared" ref="E73" si="62">SUM(I73:T73)</f>
        <v>48000</v>
      </c>
      <c r="F73" s="47">
        <f t="shared" ref="F73" si="63">SUM(V73:AG73)</f>
        <v>120000</v>
      </c>
      <c r="G73" s="40">
        <f t="shared" ref="G73:G77" si="64">(F73-E73)/E73</f>
        <v>1.5</v>
      </c>
      <c r="I73" s="39">
        <f>Control!I27</f>
        <v>4000</v>
      </c>
      <c r="J73" s="39">
        <f>Control!J27</f>
        <v>4000</v>
      </c>
      <c r="K73" s="39">
        <f>Control!K27</f>
        <v>4000</v>
      </c>
      <c r="L73" s="39">
        <f>Control!L27</f>
        <v>4000</v>
      </c>
      <c r="M73" s="39">
        <f>Control!M27</f>
        <v>4000</v>
      </c>
      <c r="N73" s="39">
        <f>Control!N27</f>
        <v>4000</v>
      </c>
      <c r="O73" s="39">
        <f>Control!O27</f>
        <v>4000</v>
      </c>
      <c r="P73" s="39">
        <f>Control!P27</f>
        <v>4000</v>
      </c>
      <c r="Q73" s="39">
        <f>Control!Q27</f>
        <v>4000</v>
      </c>
      <c r="R73" s="39">
        <f>Control!R27</f>
        <v>4000</v>
      </c>
      <c r="S73" s="39">
        <f>Control!S27</f>
        <v>4000</v>
      </c>
      <c r="T73" s="39">
        <f>Control!T27</f>
        <v>4000</v>
      </c>
      <c r="U73" s="52">
        <f t="shared" si="29"/>
        <v>48000</v>
      </c>
      <c r="V73" s="39">
        <f>Control!V27</f>
        <v>10000</v>
      </c>
      <c r="W73" s="39">
        <f>Control!W27</f>
        <v>10000</v>
      </c>
      <c r="X73" s="39">
        <f>Control!X27</f>
        <v>10000</v>
      </c>
      <c r="Y73" s="39">
        <f>Control!Y27</f>
        <v>10000</v>
      </c>
      <c r="Z73" s="39">
        <f>Control!Z27</f>
        <v>10000</v>
      </c>
      <c r="AA73" s="39">
        <f>Control!AA27</f>
        <v>10000</v>
      </c>
      <c r="AB73" s="39">
        <f>Control!AB27</f>
        <v>10000</v>
      </c>
      <c r="AC73" s="39">
        <f>Control!AC27</f>
        <v>10000</v>
      </c>
      <c r="AD73" s="39">
        <f>Control!AD27</f>
        <v>10000</v>
      </c>
      <c r="AE73" s="39">
        <f>Control!AE27</f>
        <v>10000</v>
      </c>
      <c r="AF73" s="39">
        <f>Control!AF27</f>
        <v>10000</v>
      </c>
      <c r="AG73" s="39">
        <f>Control!AG27</f>
        <v>10000</v>
      </c>
      <c r="AH73" s="52">
        <f t="shared" si="31"/>
        <v>120000</v>
      </c>
    </row>
    <row r="74" spans="2:34">
      <c r="U74" s="43"/>
      <c r="AH74" s="43"/>
    </row>
    <row r="75" spans="2:34" s="49" customFormat="1" ht="15" thickBot="1">
      <c r="B75" s="93" t="s">
        <v>22</v>
      </c>
      <c r="C75" s="94"/>
      <c r="D75" s="94"/>
      <c r="E75" s="95">
        <f t="shared" ref="E75:F75" si="65">SUM(E69:E74)</f>
        <v>640000</v>
      </c>
      <c r="F75" s="95">
        <f t="shared" si="65"/>
        <v>1249500</v>
      </c>
      <c r="G75" s="40">
        <f t="shared" si="64"/>
        <v>0.95234375000000004</v>
      </c>
      <c r="H75" s="96"/>
      <c r="I75" s="95">
        <f>SUM(I69:I74)</f>
        <v>40000</v>
      </c>
      <c r="J75" s="95">
        <f t="shared" ref="J75:AG75" si="66">SUM(J69:J74)</f>
        <v>44500</v>
      </c>
      <c r="K75" s="95">
        <f t="shared" si="66"/>
        <v>44500</v>
      </c>
      <c r="L75" s="95">
        <f t="shared" si="66"/>
        <v>47500</v>
      </c>
      <c r="M75" s="95">
        <f t="shared" si="66"/>
        <v>48500</v>
      </c>
      <c r="N75" s="95">
        <f t="shared" si="66"/>
        <v>54500</v>
      </c>
      <c r="O75" s="95">
        <f t="shared" si="66"/>
        <v>57500</v>
      </c>
      <c r="P75" s="95">
        <f t="shared" si="66"/>
        <v>58500</v>
      </c>
      <c r="Q75" s="95">
        <f t="shared" si="66"/>
        <v>59000</v>
      </c>
      <c r="R75" s="95">
        <f t="shared" si="66"/>
        <v>61500</v>
      </c>
      <c r="S75" s="95">
        <f t="shared" si="66"/>
        <v>61500</v>
      </c>
      <c r="T75" s="95">
        <f t="shared" si="66"/>
        <v>62500</v>
      </c>
      <c r="U75" s="97">
        <f t="shared" si="29"/>
        <v>640000</v>
      </c>
      <c r="V75" s="95">
        <f t="shared" si="66"/>
        <v>83500</v>
      </c>
      <c r="W75" s="95">
        <f t="shared" si="66"/>
        <v>83500</v>
      </c>
      <c r="X75" s="95">
        <f t="shared" si="66"/>
        <v>84000</v>
      </c>
      <c r="Y75" s="95">
        <f t="shared" si="66"/>
        <v>93000</v>
      </c>
      <c r="Z75" s="95">
        <f t="shared" si="66"/>
        <v>95000</v>
      </c>
      <c r="AA75" s="95">
        <f t="shared" si="66"/>
        <v>94500</v>
      </c>
      <c r="AB75" s="95">
        <f t="shared" si="66"/>
        <v>114000</v>
      </c>
      <c r="AC75" s="95">
        <f t="shared" si="66"/>
        <v>115000</v>
      </c>
      <c r="AD75" s="95">
        <f t="shared" si="66"/>
        <v>115500</v>
      </c>
      <c r="AE75" s="95">
        <f t="shared" si="66"/>
        <v>123000</v>
      </c>
      <c r="AF75" s="95">
        <f t="shared" si="66"/>
        <v>123500</v>
      </c>
      <c r="AG75" s="95">
        <f t="shared" si="66"/>
        <v>125000</v>
      </c>
      <c r="AH75" s="97">
        <f t="shared" si="31"/>
        <v>1249500</v>
      </c>
    </row>
    <row r="76" spans="2:34">
      <c r="U76" s="43"/>
      <c r="AH76" s="43"/>
    </row>
    <row r="77" spans="2:34" ht="19" thickBot="1">
      <c r="B77" s="27" t="s">
        <v>71</v>
      </c>
      <c r="E77" s="98">
        <f t="shared" ref="E77:F77" si="67">SUM(E75,E65)</f>
        <v>2787265.5635670559</v>
      </c>
      <c r="F77" s="98">
        <f t="shared" si="67"/>
        <v>7673158.767770905</v>
      </c>
      <c r="G77" s="40">
        <f t="shared" si="64"/>
        <v>1.7529342263142789</v>
      </c>
      <c r="I77" s="98">
        <f>SUM(I75,I65)</f>
        <v>153362.01831414286</v>
      </c>
      <c r="J77" s="98">
        <f t="shared" ref="J77:AG77" si="68">SUM(J75,J65)</f>
        <v>169198.22014555713</v>
      </c>
      <c r="K77" s="98">
        <f t="shared" si="68"/>
        <v>169198.22014555713</v>
      </c>
      <c r="L77" s="98">
        <f t="shared" si="68"/>
        <v>200538.72472409284</v>
      </c>
      <c r="M77" s="98">
        <f t="shared" si="68"/>
        <v>213819.61004145833</v>
      </c>
      <c r="N77" s="98">
        <f t="shared" si="68"/>
        <v>219819.61004145833</v>
      </c>
      <c r="O77" s="98">
        <f t="shared" si="68"/>
        <v>255883.53204975004</v>
      </c>
      <c r="P77" s="98">
        <f t="shared" si="68"/>
        <v>256883.53204975004</v>
      </c>
      <c r="Q77" s="98">
        <f t="shared" si="68"/>
        <v>274387.83479687147</v>
      </c>
      <c r="R77" s="98">
        <f t="shared" si="68"/>
        <v>291058.08708613931</v>
      </c>
      <c r="S77" s="98">
        <f t="shared" si="68"/>
        <v>291058.08708613931</v>
      </c>
      <c r="T77" s="98">
        <f t="shared" si="68"/>
        <v>292058.08708613931</v>
      </c>
      <c r="U77" s="99">
        <f t="shared" si="29"/>
        <v>2787265.5635670559</v>
      </c>
      <c r="V77" s="98">
        <f t="shared" si="68"/>
        <v>429159.6875095407</v>
      </c>
      <c r="W77" s="98">
        <f t="shared" si="68"/>
        <v>429159.6875095407</v>
      </c>
      <c r="X77" s="98">
        <f t="shared" si="68"/>
        <v>442129.50952409639</v>
      </c>
      <c r="Y77" s="98">
        <f t="shared" si="68"/>
        <v>555044.69297872717</v>
      </c>
      <c r="Z77" s="98">
        <f t="shared" si="68"/>
        <v>569514.51499328297</v>
      </c>
      <c r="AA77" s="98">
        <f t="shared" si="68"/>
        <v>569014.51499328297</v>
      </c>
      <c r="AB77" s="98">
        <f t="shared" si="68"/>
        <v>694508.00211700657</v>
      </c>
      <c r="AC77" s="98">
        <f t="shared" si="68"/>
        <v>714212.73513884016</v>
      </c>
      <c r="AD77" s="98">
        <f t="shared" si="68"/>
        <v>727182.55715339584</v>
      </c>
      <c r="AE77" s="98">
        <f t="shared" si="68"/>
        <v>828206.22226256353</v>
      </c>
      <c r="AF77" s="98">
        <f t="shared" si="68"/>
        <v>841176.04427711933</v>
      </c>
      <c r="AG77" s="98">
        <f t="shared" si="68"/>
        <v>873850.5993135086</v>
      </c>
      <c r="AH77" s="99">
        <f t="shared" si="31"/>
        <v>7673158.7677709041</v>
      </c>
    </row>
    <row r="78" spans="2:34" ht="15" thickTop="1"/>
    <row r="80" spans="2:34" s="68" customFormat="1" ht="20">
      <c r="B80" s="67" t="s">
        <v>38</v>
      </c>
    </row>
    <row r="81" spans="2:116" s="71" customFormat="1" ht="15" thickBot="1">
      <c r="B81" s="37" t="s">
        <v>61</v>
      </c>
      <c r="C81" s="71">
        <v>18</v>
      </c>
      <c r="E81" s="71">
        <v>18</v>
      </c>
      <c r="F81" s="71">
        <f>E81+15</f>
        <v>33</v>
      </c>
      <c r="I81" s="71">
        <v>19</v>
      </c>
      <c r="J81" s="71">
        <f>I81+1</f>
        <v>20</v>
      </c>
      <c r="K81" s="71">
        <f t="shared" ref="K81:T81" si="69">J81+1</f>
        <v>21</v>
      </c>
      <c r="L81" s="71">
        <f t="shared" si="69"/>
        <v>22</v>
      </c>
      <c r="M81" s="71">
        <f t="shared" si="69"/>
        <v>23</v>
      </c>
      <c r="N81" s="71">
        <f t="shared" si="69"/>
        <v>24</v>
      </c>
      <c r="O81" s="71">
        <f t="shared" si="69"/>
        <v>25</v>
      </c>
      <c r="P81" s="71">
        <f t="shared" si="69"/>
        <v>26</v>
      </c>
      <c r="Q81" s="71">
        <f t="shared" si="69"/>
        <v>27</v>
      </c>
      <c r="R81" s="71">
        <f t="shared" si="69"/>
        <v>28</v>
      </c>
      <c r="S81" s="71">
        <f t="shared" si="69"/>
        <v>29</v>
      </c>
      <c r="T81" s="71">
        <f t="shared" si="69"/>
        <v>30</v>
      </c>
      <c r="V81" s="71">
        <v>34</v>
      </c>
      <c r="W81" s="71">
        <f t="shared" ref="W81:AG81" si="70">V81+1</f>
        <v>35</v>
      </c>
      <c r="X81" s="71">
        <f t="shared" si="70"/>
        <v>36</v>
      </c>
      <c r="Y81" s="71">
        <f t="shared" si="70"/>
        <v>37</v>
      </c>
      <c r="Z81" s="71">
        <f t="shared" si="70"/>
        <v>38</v>
      </c>
      <c r="AA81" s="71">
        <f t="shared" si="70"/>
        <v>39</v>
      </c>
      <c r="AB81" s="71">
        <f t="shared" si="70"/>
        <v>40</v>
      </c>
      <c r="AC81" s="71">
        <f t="shared" si="70"/>
        <v>41</v>
      </c>
      <c r="AD81" s="71">
        <f t="shared" si="70"/>
        <v>42</v>
      </c>
      <c r="AE81" s="71">
        <f t="shared" si="70"/>
        <v>43</v>
      </c>
      <c r="AF81" s="71">
        <f t="shared" si="70"/>
        <v>44</v>
      </c>
      <c r="AG81" s="71">
        <f t="shared" si="70"/>
        <v>45</v>
      </c>
    </row>
    <row r="82" spans="2:116" s="36" customFormat="1" ht="18" thickTop="1" thickBot="1">
      <c r="B82" s="82"/>
      <c r="C82" s="28"/>
      <c r="D82" s="28"/>
      <c r="E82" s="29" t="s">
        <v>5</v>
      </c>
      <c r="F82" s="30" t="s">
        <v>6</v>
      </c>
      <c r="G82" s="31" t="s">
        <v>7</v>
      </c>
      <c r="H82" s="28"/>
      <c r="I82" s="29">
        <v>43466</v>
      </c>
      <c r="J82" s="32">
        <v>43497</v>
      </c>
      <c r="K82" s="32">
        <v>43525</v>
      </c>
      <c r="L82" s="32">
        <v>43556</v>
      </c>
      <c r="M82" s="32">
        <v>43586</v>
      </c>
      <c r="N82" s="32">
        <v>43617</v>
      </c>
      <c r="O82" s="32">
        <v>43647</v>
      </c>
      <c r="P82" s="32">
        <v>43678</v>
      </c>
      <c r="Q82" s="32">
        <v>43709</v>
      </c>
      <c r="R82" s="32">
        <v>43739</v>
      </c>
      <c r="S82" s="32">
        <v>43770</v>
      </c>
      <c r="T82" s="32">
        <v>43800</v>
      </c>
      <c r="U82" s="61" t="s">
        <v>5</v>
      </c>
      <c r="V82" s="35">
        <v>43831</v>
      </c>
      <c r="W82" s="35">
        <v>43862</v>
      </c>
      <c r="X82" s="35">
        <v>43891</v>
      </c>
      <c r="Y82" s="35">
        <v>43922</v>
      </c>
      <c r="Z82" s="35">
        <v>43952</v>
      </c>
      <c r="AA82" s="35">
        <v>43983</v>
      </c>
      <c r="AB82" s="35">
        <v>44013</v>
      </c>
      <c r="AC82" s="35">
        <v>44044</v>
      </c>
      <c r="AD82" s="35">
        <v>44075</v>
      </c>
      <c r="AE82" s="35">
        <v>44105</v>
      </c>
      <c r="AF82" s="35">
        <v>44136</v>
      </c>
      <c r="AG82" s="30">
        <v>44166</v>
      </c>
      <c r="AH82" s="30" t="s">
        <v>6</v>
      </c>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row>
    <row r="83" spans="2:116" ht="19" thickTop="1">
      <c r="B83" s="27" t="s">
        <v>8</v>
      </c>
      <c r="U83" s="83"/>
      <c r="AH83" s="83"/>
    </row>
    <row r="84" spans="2:116">
      <c r="U84" s="83"/>
      <c r="AH84" s="83"/>
    </row>
    <row r="85" spans="2:116" ht="16">
      <c r="B85" s="84" t="s">
        <v>9</v>
      </c>
      <c r="C85" s="73"/>
      <c r="D85" s="73"/>
      <c r="E85" s="49" t="s">
        <v>16</v>
      </c>
      <c r="H85" s="73"/>
      <c r="U85" s="43"/>
      <c r="AH85" s="43"/>
    </row>
    <row r="86" spans="2:116">
      <c r="B86" s="87" t="str">
        <f>B35</f>
        <v>CTO</v>
      </c>
      <c r="C86" s="47"/>
      <c r="D86" s="47"/>
      <c r="E86" s="100">
        <f t="shared" ref="E86:F95" si="71">E35</f>
        <v>240000</v>
      </c>
      <c r="F86" s="100">
        <f t="shared" si="71"/>
        <v>260000</v>
      </c>
      <c r="G86" s="40">
        <f>IFERROR((F86-E86)/E86,"")</f>
        <v>8.3333333333333329E-2</v>
      </c>
      <c r="H86" s="86"/>
      <c r="I86" s="101">
        <f t="shared" ref="I86" si="72">I35</f>
        <v>1</v>
      </c>
      <c r="J86" s="101">
        <f t="shared" ref="J86:Q86" si="73">IF(I86&lt;&gt;I35,I86,J35)</f>
        <v>1</v>
      </c>
      <c r="K86" s="101">
        <f t="shared" si="73"/>
        <v>1</v>
      </c>
      <c r="L86" s="101">
        <f t="shared" si="73"/>
        <v>1</v>
      </c>
      <c r="M86" s="101">
        <f t="shared" si="73"/>
        <v>1</v>
      </c>
      <c r="N86" s="101">
        <f t="shared" si="73"/>
        <v>1</v>
      </c>
      <c r="O86" s="101">
        <f t="shared" si="73"/>
        <v>1</v>
      </c>
      <c r="P86" s="101">
        <f t="shared" si="73"/>
        <v>1</v>
      </c>
      <c r="Q86" s="101">
        <f t="shared" si="73"/>
        <v>1</v>
      </c>
      <c r="R86" s="101">
        <f>IF(Q86&lt;&gt;Q35,Q86,R35)</f>
        <v>1</v>
      </c>
      <c r="S86" s="101">
        <f t="shared" ref="S86:AG86" si="74">IF(R86&lt;&gt;R35,R86,S35)</f>
        <v>1</v>
      </c>
      <c r="T86" s="101">
        <f t="shared" si="74"/>
        <v>1</v>
      </c>
      <c r="U86" s="102">
        <f>T86</f>
        <v>1</v>
      </c>
      <c r="V86" s="101">
        <f t="shared" ref="V86:V95" si="75">IF(T86&lt;&gt;T35,T86,V35)</f>
        <v>1</v>
      </c>
      <c r="W86" s="101">
        <f t="shared" si="74"/>
        <v>1</v>
      </c>
      <c r="X86" s="101">
        <f t="shared" si="74"/>
        <v>1</v>
      </c>
      <c r="Y86" s="101">
        <f t="shared" si="74"/>
        <v>1</v>
      </c>
      <c r="Z86" s="101">
        <f t="shared" si="74"/>
        <v>1</v>
      </c>
      <c r="AA86" s="101">
        <f t="shared" si="74"/>
        <v>1</v>
      </c>
      <c r="AB86" s="101">
        <f t="shared" si="74"/>
        <v>1</v>
      </c>
      <c r="AC86" s="101">
        <f t="shared" si="74"/>
        <v>1</v>
      </c>
      <c r="AD86" s="101">
        <f t="shared" si="74"/>
        <v>1</v>
      </c>
      <c r="AE86" s="101">
        <f t="shared" si="74"/>
        <v>1</v>
      </c>
      <c r="AF86" s="101">
        <f t="shared" si="74"/>
        <v>1</v>
      </c>
      <c r="AG86" s="101">
        <f t="shared" si="74"/>
        <v>1</v>
      </c>
      <c r="AH86" s="102">
        <f>AG86</f>
        <v>1</v>
      </c>
    </row>
    <row r="87" spans="2:116">
      <c r="B87" s="87" t="str">
        <f t="shared" ref="B87:B95" si="76">B36</f>
        <v>Engineering Director</v>
      </c>
      <c r="C87" s="47"/>
      <c r="D87" s="47"/>
      <c r="E87" s="100">
        <f t="shared" si="71"/>
        <v>200000</v>
      </c>
      <c r="F87" s="100">
        <f t="shared" si="71"/>
        <v>220000.00000000003</v>
      </c>
      <c r="G87" s="40">
        <f t="shared" ref="G87:G101" si="77">IFERROR((F87-E87)/E87,"")</f>
        <v>0.10000000000000014</v>
      </c>
      <c r="H87" s="86"/>
      <c r="I87" s="101">
        <f t="shared" ref="I87" si="78">I36</f>
        <v>0</v>
      </c>
      <c r="J87" s="101">
        <f t="shared" ref="J87:AG87" si="79">IF(I87&lt;&gt;I36,I87,J36)</f>
        <v>0</v>
      </c>
      <c r="K87" s="101">
        <f t="shared" si="79"/>
        <v>0</v>
      </c>
      <c r="L87" s="101">
        <f t="shared" si="79"/>
        <v>0</v>
      </c>
      <c r="M87" s="101">
        <f t="shared" si="79"/>
        <v>0</v>
      </c>
      <c r="N87" s="101">
        <f t="shared" si="79"/>
        <v>0</v>
      </c>
      <c r="O87" s="101">
        <f t="shared" si="79"/>
        <v>1</v>
      </c>
      <c r="P87" s="101">
        <f t="shared" si="79"/>
        <v>1</v>
      </c>
      <c r="Q87" s="101">
        <f t="shared" si="79"/>
        <v>1</v>
      </c>
      <c r="R87" s="101">
        <f t="shared" si="79"/>
        <v>1</v>
      </c>
      <c r="S87" s="101">
        <f t="shared" si="79"/>
        <v>1</v>
      </c>
      <c r="T87" s="101">
        <f t="shared" si="79"/>
        <v>1</v>
      </c>
      <c r="U87" s="102">
        <f t="shared" ref="U87:U103" si="80">T87</f>
        <v>1</v>
      </c>
      <c r="V87" s="101">
        <f t="shared" si="75"/>
        <v>1</v>
      </c>
      <c r="W87" s="101">
        <f t="shared" si="79"/>
        <v>1</v>
      </c>
      <c r="X87" s="101">
        <f t="shared" si="79"/>
        <v>1</v>
      </c>
      <c r="Y87" s="101">
        <f t="shared" si="79"/>
        <v>1</v>
      </c>
      <c r="Z87" s="101">
        <f t="shared" si="79"/>
        <v>1</v>
      </c>
      <c r="AA87" s="101">
        <f t="shared" si="79"/>
        <v>1</v>
      </c>
      <c r="AB87" s="101">
        <f t="shared" si="79"/>
        <v>1</v>
      </c>
      <c r="AC87" s="101">
        <f t="shared" si="79"/>
        <v>1</v>
      </c>
      <c r="AD87" s="101">
        <f t="shared" si="79"/>
        <v>1</v>
      </c>
      <c r="AE87" s="101">
        <f t="shared" si="79"/>
        <v>1</v>
      </c>
      <c r="AF87" s="101">
        <f t="shared" si="79"/>
        <v>1</v>
      </c>
      <c r="AG87" s="101">
        <f t="shared" si="79"/>
        <v>1</v>
      </c>
      <c r="AH87" s="102">
        <f t="shared" ref="AH87:AH103" si="81">AG87</f>
        <v>1</v>
      </c>
    </row>
    <row r="88" spans="2:116">
      <c r="B88" s="87" t="str">
        <f t="shared" si="76"/>
        <v>VP Software</v>
      </c>
      <c r="C88" s="47"/>
      <c r="D88" s="47"/>
      <c r="E88" s="100">
        <f t="shared" si="71"/>
        <v>150000</v>
      </c>
      <c r="F88" s="100">
        <f t="shared" si="71"/>
        <v>165000</v>
      </c>
      <c r="G88" s="40">
        <f t="shared" si="77"/>
        <v>0.1</v>
      </c>
      <c r="H88" s="86"/>
      <c r="I88" s="101">
        <f t="shared" ref="I88" si="82">I37</f>
        <v>1</v>
      </c>
      <c r="J88" s="101">
        <f t="shared" ref="J88:AG88" si="83">IF(I88&lt;&gt;I37,I88,J37)</f>
        <v>1</v>
      </c>
      <c r="K88" s="101">
        <f t="shared" si="83"/>
        <v>1</v>
      </c>
      <c r="L88" s="101">
        <f t="shared" si="83"/>
        <v>1</v>
      </c>
      <c r="M88" s="101">
        <f t="shared" si="83"/>
        <v>1</v>
      </c>
      <c r="N88" s="101">
        <f t="shared" si="83"/>
        <v>1</v>
      </c>
      <c r="O88" s="101">
        <f t="shared" si="83"/>
        <v>1</v>
      </c>
      <c r="P88" s="101">
        <f t="shared" si="83"/>
        <v>1</v>
      </c>
      <c r="Q88" s="101">
        <f t="shared" si="83"/>
        <v>1</v>
      </c>
      <c r="R88" s="101">
        <f t="shared" si="83"/>
        <v>1</v>
      </c>
      <c r="S88" s="101">
        <f t="shared" si="83"/>
        <v>1</v>
      </c>
      <c r="T88" s="101">
        <f t="shared" si="83"/>
        <v>1</v>
      </c>
      <c r="U88" s="102">
        <f t="shared" si="80"/>
        <v>1</v>
      </c>
      <c r="V88" s="101">
        <f t="shared" si="75"/>
        <v>3</v>
      </c>
      <c r="W88" s="101">
        <f t="shared" si="83"/>
        <v>3</v>
      </c>
      <c r="X88" s="101">
        <f t="shared" si="83"/>
        <v>3</v>
      </c>
      <c r="Y88" s="101">
        <f t="shared" si="83"/>
        <v>5</v>
      </c>
      <c r="Z88" s="101">
        <f t="shared" si="83"/>
        <v>5</v>
      </c>
      <c r="AA88" s="101">
        <f t="shared" si="83"/>
        <v>5</v>
      </c>
      <c r="AB88" s="101">
        <f t="shared" si="83"/>
        <v>7</v>
      </c>
      <c r="AC88" s="101">
        <f t="shared" si="83"/>
        <v>7</v>
      </c>
      <c r="AD88" s="101">
        <f t="shared" si="83"/>
        <v>7</v>
      </c>
      <c r="AE88" s="101">
        <f t="shared" si="83"/>
        <v>9</v>
      </c>
      <c r="AF88" s="101">
        <f t="shared" si="83"/>
        <v>9</v>
      </c>
      <c r="AG88" s="101">
        <f t="shared" si="83"/>
        <v>11</v>
      </c>
      <c r="AH88" s="102">
        <f t="shared" si="81"/>
        <v>11</v>
      </c>
    </row>
    <row r="89" spans="2:116">
      <c r="B89" s="87" t="str">
        <f t="shared" si="76"/>
        <v>Security Engineer</v>
      </c>
      <c r="C89" s="47"/>
      <c r="D89" s="47"/>
      <c r="E89" s="100">
        <f t="shared" si="71"/>
        <v>180000</v>
      </c>
      <c r="F89" s="100">
        <f t="shared" si="71"/>
        <v>198000.00000000003</v>
      </c>
      <c r="G89" s="40">
        <f t="shared" si="77"/>
        <v>0.10000000000000016</v>
      </c>
      <c r="H89" s="86"/>
      <c r="I89" s="101">
        <f t="shared" ref="I89" si="84">I38</f>
        <v>0</v>
      </c>
      <c r="J89" s="101">
        <f t="shared" ref="J89:AG89" si="85">IF(I89&lt;&gt;I38,I89,J38)</f>
        <v>0</v>
      </c>
      <c r="K89" s="101">
        <f t="shared" si="85"/>
        <v>0</v>
      </c>
      <c r="L89" s="101">
        <f t="shared" si="85"/>
        <v>0</v>
      </c>
      <c r="M89" s="101">
        <f t="shared" si="85"/>
        <v>0</v>
      </c>
      <c r="N89" s="101">
        <f t="shared" si="85"/>
        <v>0</v>
      </c>
      <c r="O89" s="101">
        <f t="shared" si="85"/>
        <v>0</v>
      </c>
      <c r="P89" s="101">
        <f t="shared" si="85"/>
        <v>0</v>
      </c>
      <c r="Q89" s="101">
        <f t="shared" si="85"/>
        <v>1</v>
      </c>
      <c r="R89" s="101">
        <f t="shared" si="85"/>
        <v>1</v>
      </c>
      <c r="S89" s="101">
        <f t="shared" si="85"/>
        <v>1</v>
      </c>
      <c r="T89" s="101">
        <f t="shared" si="85"/>
        <v>1</v>
      </c>
      <c r="U89" s="102">
        <f t="shared" si="80"/>
        <v>1</v>
      </c>
      <c r="V89" s="101">
        <f t="shared" si="75"/>
        <v>1</v>
      </c>
      <c r="W89" s="101">
        <f t="shared" si="85"/>
        <v>1</v>
      </c>
      <c r="X89" s="101">
        <f t="shared" si="85"/>
        <v>1</v>
      </c>
      <c r="Y89" s="101">
        <f t="shared" si="85"/>
        <v>1</v>
      </c>
      <c r="Z89" s="101">
        <f t="shared" si="85"/>
        <v>1</v>
      </c>
      <c r="AA89" s="101">
        <f t="shared" si="85"/>
        <v>1</v>
      </c>
      <c r="AB89" s="101">
        <f t="shared" si="85"/>
        <v>1</v>
      </c>
      <c r="AC89" s="101">
        <f t="shared" si="85"/>
        <v>2</v>
      </c>
      <c r="AD89" s="101">
        <f t="shared" si="85"/>
        <v>2</v>
      </c>
      <c r="AE89" s="101">
        <f t="shared" si="85"/>
        <v>2</v>
      </c>
      <c r="AF89" s="101">
        <f t="shared" si="85"/>
        <v>2</v>
      </c>
      <c r="AG89" s="101">
        <f t="shared" si="85"/>
        <v>2</v>
      </c>
      <c r="AH89" s="102">
        <f t="shared" si="81"/>
        <v>2</v>
      </c>
    </row>
    <row r="90" spans="2:116">
      <c r="B90" s="87" t="str">
        <f t="shared" si="76"/>
        <v>Enigineering Manager</v>
      </c>
      <c r="C90" s="47"/>
      <c r="D90" s="47"/>
      <c r="E90" s="100">
        <f t="shared" si="71"/>
        <v>100000</v>
      </c>
      <c r="F90" s="100">
        <f t="shared" si="71"/>
        <v>110000.00000000001</v>
      </c>
      <c r="G90" s="40">
        <f t="shared" si="77"/>
        <v>0.10000000000000014</v>
      </c>
      <c r="H90" s="86"/>
      <c r="I90" s="101">
        <f t="shared" ref="I90" si="86">I39</f>
        <v>1</v>
      </c>
      <c r="J90" s="101">
        <f t="shared" ref="J90:AG90" si="87">IF(I90&lt;&gt;I39,I90,J39)</f>
        <v>1</v>
      </c>
      <c r="K90" s="101">
        <f t="shared" si="87"/>
        <v>1</v>
      </c>
      <c r="L90" s="101">
        <f t="shared" si="87"/>
        <v>1</v>
      </c>
      <c r="M90" s="101">
        <f t="shared" si="87"/>
        <v>1</v>
      </c>
      <c r="N90" s="101">
        <f t="shared" si="87"/>
        <v>1</v>
      </c>
      <c r="O90" s="101">
        <f t="shared" si="87"/>
        <v>1</v>
      </c>
      <c r="P90" s="101">
        <f t="shared" si="87"/>
        <v>1</v>
      </c>
      <c r="Q90" s="101">
        <f t="shared" si="87"/>
        <v>1</v>
      </c>
      <c r="R90" s="101">
        <f t="shared" si="87"/>
        <v>1</v>
      </c>
      <c r="S90" s="101">
        <f t="shared" si="87"/>
        <v>1</v>
      </c>
      <c r="T90" s="101">
        <f t="shared" si="87"/>
        <v>1</v>
      </c>
      <c r="U90" s="102">
        <f t="shared" si="80"/>
        <v>1</v>
      </c>
      <c r="V90" s="101">
        <f t="shared" si="75"/>
        <v>1</v>
      </c>
      <c r="W90" s="101">
        <f t="shared" si="87"/>
        <v>1</v>
      </c>
      <c r="X90" s="101">
        <f t="shared" si="87"/>
        <v>1</v>
      </c>
      <c r="Y90" s="101">
        <f t="shared" si="87"/>
        <v>1</v>
      </c>
      <c r="Z90" s="101">
        <f t="shared" si="87"/>
        <v>1</v>
      </c>
      <c r="AA90" s="101">
        <f t="shared" si="87"/>
        <v>1</v>
      </c>
      <c r="AB90" s="101">
        <f t="shared" si="87"/>
        <v>1</v>
      </c>
      <c r="AC90" s="101">
        <f t="shared" si="87"/>
        <v>1</v>
      </c>
      <c r="AD90" s="101">
        <f t="shared" si="87"/>
        <v>1</v>
      </c>
      <c r="AE90" s="101">
        <f t="shared" si="87"/>
        <v>1</v>
      </c>
      <c r="AF90" s="101">
        <f t="shared" si="87"/>
        <v>1</v>
      </c>
      <c r="AG90" s="101">
        <f t="shared" si="87"/>
        <v>1</v>
      </c>
      <c r="AH90" s="102">
        <f t="shared" si="81"/>
        <v>1</v>
      </c>
    </row>
    <row r="91" spans="2:116">
      <c r="B91" s="87" t="str">
        <f t="shared" si="76"/>
        <v>Sr. Software Engineer</v>
      </c>
      <c r="C91" s="47"/>
      <c r="D91" s="47"/>
      <c r="E91" s="100">
        <f t="shared" si="71"/>
        <v>150000</v>
      </c>
      <c r="F91" s="100">
        <f t="shared" si="71"/>
        <v>165000</v>
      </c>
      <c r="G91" s="40">
        <f t="shared" si="77"/>
        <v>0.1</v>
      </c>
      <c r="H91" s="86"/>
      <c r="I91" s="101">
        <f t="shared" ref="I91" si="88">I40</f>
        <v>1</v>
      </c>
      <c r="J91" s="101">
        <f t="shared" ref="J91:AG91" si="89">IF(I91&lt;&gt;I40,I91,J40)</f>
        <v>1</v>
      </c>
      <c r="K91" s="101">
        <f t="shared" si="89"/>
        <v>1</v>
      </c>
      <c r="L91" s="101">
        <f t="shared" si="89"/>
        <v>3</v>
      </c>
      <c r="M91" s="101">
        <f t="shared" si="89"/>
        <v>3</v>
      </c>
      <c r="N91" s="101">
        <f t="shared" si="89"/>
        <v>3</v>
      </c>
      <c r="O91" s="101">
        <f t="shared" si="89"/>
        <v>4</v>
      </c>
      <c r="P91" s="101">
        <f t="shared" si="89"/>
        <v>4</v>
      </c>
      <c r="Q91" s="101">
        <f t="shared" si="89"/>
        <v>4</v>
      </c>
      <c r="R91" s="101">
        <f t="shared" si="89"/>
        <v>5</v>
      </c>
      <c r="S91" s="101">
        <f t="shared" si="89"/>
        <v>5</v>
      </c>
      <c r="T91" s="101">
        <f t="shared" si="89"/>
        <v>5</v>
      </c>
      <c r="U91" s="102">
        <f t="shared" si="80"/>
        <v>5</v>
      </c>
      <c r="V91" s="101">
        <f t="shared" si="75"/>
        <v>9</v>
      </c>
      <c r="W91" s="101">
        <f t="shared" si="89"/>
        <v>9</v>
      </c>
      <c r="X91" s="101">
        <f t="shared" si="89"/>
        <v>9</v>
      </c>
      <c r="Y91" s="101">
        <f t="shared" si="89"/>
        <v>13</v>
      </c>
      <c r="Z91" s="101">
        <f t="shared" si="89"/>
        <v>13</v>
      </c>
      <c r="AA91" s="101">
        <f t="shared" si="89"/>
        <v>13</v>
      </c>
      <c r="AB91" s="101">
        <f t="shared" si="89"/>
        <v>17</v>
      </c>
      <c r="AC91" s="101">
        <f t="shared" si="89"/>
        <v>17</v>
      </c>
      <c r="AD91" s="101">
        <f t="shared" si="89"/>
        <v>17</v>
      </c>
      <c r="AE91" s="101">
        <f t="shared" si="89"/>
        <v>21</v>
      </c>
      <c r="AF91" s="101">
        <f t="shared" si="89"/>
        <v>21</v>
      </c>
      <c r="AG91" s="101">
        <f t="shared" si="89"/>
        <v>21</v>
      </c>
      <c r="AH91" s="102">
        <f t="shared" si="81"/>
        <v>21</v>
      </c>
    </row>
    <row r="92" spans="2:116">
      <c r="B92" s="87" t="str">
        <f t="shared" si="76"/>
        <v>Software Engineer</v>
      </c>
      <c r="C92" s="47"/>
      <c r="D92" s="47"/>
      <c r="E92" s="100">
        <f t="shared" si="71"/>
        <v>120000</v>
      </c>
      <c r="F92" s="100">
        <f t="shared" si="71"/>
        <v>132000</v>
      </c>
      <c r="G92" s="40">
        <f t="shared" si="77"/>
        <v>0.1</v>
      </c>
      <c r="H92" s="86"/>
      <c r="I92" s="101">
        <f t="shared" ref="I92" si="90">I41</f>
        <v>3</v>
      </c>
      <c r="J92" s="101">
        <f t="shared" ref="J92:AG92" si="91">IF(I92&lt;&gt;I41,I92,J41)</f>
        <v>4</v>
      </c>
      <c r="K92" s="101">
        <f t="shared" si="91"/>
        <v>4</v>
      </c>
      <c r="L92" s="101">
        <f t="shared" si="91"/>
        <v>4</v>
      </c>
      <c r="M92" s="101">
        <f t="shared" si="91"/>
        <v>4</v>
      </c>
      <c r="N92" s="101">
        <f t="shared" si="91"/>
        <v>4</v>
      </c>
      <c r="O92" s="101">
        <f t="shared" si="91"/>
        <v>4</v>
      </c>
      <c r="P92" s="101">
        <f t="shared" si="91"/>
        <v>4</v>
      </c>
      <c r="Q92" s="101">
        <f t="shared" si="91"/>
        <v>4</v>
      </c>
      <c r="R92" s="101">
        <f t="shared" si="91"/>
        <v>4</v>
      </c>
      <c r="S92" s="101">
        <f t="shared" si="91"/>
        <v>4</v>
      </c>
      <c r="T92" s="101">
        <f t="shared" si="91"/>
        <v>4</v>
      </c>
      <c r="U92" s="102">
        <f t="shared" si="80"/>
        <v>4</v>
      </c>
      <c r="V92" s="101">
        <f t="shared" si="75"/>
        <v>4</v>
      </c>
      <c r="W92" s="101">
        <f t="shared" si="91"/>
        <v>4</v>
      </c>
      <c r="X92" s="101">
        <f t="shared" si="91"/>
        <v>5</v>
      </c>
      <c r="Y92" s="101">
        <f t="shared" si="91"/>
        <v>5</v>
      </c>
      <c r="Z92" s="101">
        <f t="shared" si="91"/>
        <v>6</v>
      </c>
      <c r="AA92" s="101">
        <f t="shared" si="91"/>
        <v>6</v>
      </c>
      <c r="AB92" s="101">
        <f t="shared" si="91"/>
        <v>7</v>
      </c>
      <c r="AC92" s="101">
        <f t="shared" si="91"/>
        <v>7</v>
      </c>
      <c r="AD92" s="101">
        <f t="shared" si="91"/>
        <v>8</v>
      </c>
      <c r="AE92" s="101">
        <f t="shared" si="91"/>
        <v>8</v>
      </c>
      <c r="AF92" s="101">
        <f t="shared" si="91"/>
        <v>9</v>
      </c>
      <c r="AG92" s="101">
        <f t="shared" si="91"/>
        <v>9</v>
      </c>
      <c r="AH92" s="102">
        <f t="shared" si="81"/>
        <v>9</v>
      </c>
    </row>
    <row r="93" spans="2:116">
      <c r="B93" s="87" t="str">
        <f t="shared" si="76"/>
        <v>IT Manager</v>
      </c>
      <c r="C93" s="47"/>
      <c r="D93" s="47"/>
      <c r="E93" s="100">
        <f t="shared" si="71"/>
        <v>130000</v>
      </c>
      <c r="F93" s="100">
        <f t="shared" si="71"/>
        <v>143000</v>
      </c>
      <c r="G93" s="40">
        <f t="shared" si="77"/>
        <v>0.1</v>
      </c>
      <c r="H93" s="86"/>
      <c r="I93" s="101">
        <f t="shared" ref="I93" si="92">I42</f>
        <v>0</v>
      </c>
      <c r="J93" s="101">
        <f t="shared" ref="J93:AG93" si="93">IF(I93&lt;&gt;I42,I93,J42)</f>
        <v>0</v>
      </c>
      <c r="K93" s="101">
        <f t="shared" si="93"/>
        <v>0</v>
      </c>
      <c r="L93" s="101">
        <f t="shared" si="93"/>
        <v>0</v>
      </c>
      <c r="M93" s="101">
        <f t="shared" si="93"/>
        <v>1</v>
      </c>
      <c r="N93" s="101">
        <f t="shared" si="93"/>
        <v>1</v>
      </c>
      <c r="O93" s="101">
        <f t="shared" si="93"/>
        <v>1</v>
      </c>
      <c r="P93" s="101">
        <f t="shared" si="93"/>
        <v>1</v>
      </c>
      <c r="Q93" s="101">
        <f t="shared" si="93"/>
        <v>1</v>
      </c>
      <c r="R93" s="101">
        <f t="shared" si="93"/>
        <v>1</v>
      </c>
      <c r="S93" s="101">
        <f t="shared" si="93"/>
        <v>1</v>
      </c>
      <c r="T93" s="101">
        <f t="shared" si="93"/>
        <v>1</v>
      </c>
      <c r="U93" s="102">
        <f t="shared" si="80"/>
        <v>1</v>
      </c>
      <c r="V93" s="101">
        <f t="shared" si="75"/>
        <v>1</v>
      </c>
      <c r="W93" s="101">
        <f t="shared" si="93"/>
        <v>1</v>
      </c>
      <c r="X93" s="101">
        <f t="shared" si="93"/>
        <v>1</v>
      </c>
      <c r="Y93" s="101">
        <f t="shared" si="93"/>
        <v>1</v>
      </c>
      <c r="Z93" s="101">
        <f t="shared" si="93"/>
        <v>1</v>
      </c>
      <c r="AA93" s="101">
        <f t="shared" si="93"/>
        <v>1</v>
      </c>
      <c r="AB93" s="101">
        <f t="shared" si="93"/>
        <v>1</v>
      </c>
      <c r="AC93" s="101">
        <f t="shared" si="93"/>
        <v>1</v>
      </c>
      <c r="AD93" s="101">
        <f t="shared" si="93"/>
        <v>1</v>
      </c>
      <c r="AE93" s="101">
        <f t="shared" si="93"/>
        <v>1</v>
      </c>
      <c r="AF93" s="101">
        <f t="shared" si="93"/>
        <v>1</v>
      </c>
      <c r="AG93" s="101">
        <f t="shared" si="93"/>
        <v>1</v>
      </c>
      <c r="AH93" s="102">
        <f t="shared" si="81"/>
        <v>1</v>
      </c>
    </row>
    <row r="94" spans="2:116">
      <c r="B94" s="87" t="str">
        <f t="shared" si="76"/>
        <v>Additional Position - Eng 1</v>
      </c>
      <c r="C94" s="47"/>
      <c r="D94" s="47"/>
      <c r="E94" s="100">
        <f t="shared" si="71"/>
        <v>100000</v>
      </c>
      <c r="F94" s="100">
        <f t="shared" si="71"/>
        <v>110000.00000000001</v>
      </c>
      <c r="G94" s="40">
        <f t="shared" si="77"/>
        <v>0.10000000000000014</v>
      </c>
      <c r="H94" s="86"/>
      <c r="I94" s="101">
        <f t="shared" ref="I94" si="94">I43</f>
        <v>1</v>
      </c>
      <c r="J94" s="101">
        <f t="shared" ref="J94:AG94" si="95">IF(I94&lt;&gt;I43,I94,J43)</f>
        <v>1</v>
      </c>
      <c r="K94" s="101">
        <f t="shared" si="95"/>
        <v>1</v>
      </c>
      <c r="L94" s="101">
        <f t="shared" si="95"/>
        <v>1</v>
      </c>
      <c r="M94" s="101">
        <f t="shared" si="95"/>
        <v>1</v>
      </c>
      <c r="N94" s="101">
        <f t="shared" si="95"/>
        <v>1</v>
      </c>
      <c r="O94" s="101">
        <f t="shared" si="95"/>
        <v>1</v>
      </c>
      <c r="P94" s="101">
        <f t="shared" si="95"/>
        <v>1</v>
      </c>
      <c r="Q94" s="101">
        <f t="shared" si="95"/>
        <v>1</v>
      </c>
      <c r="R94" s="101">
        <f t="shared" si="95"/>
        <v>1</v>
      </c>
      <c r="S94" s="101">
        <f t="shared" si="95"/>
        <v>1</v>
      </c>
      <c r="T94" s="101">
        <f t="shared" si="95"/>
        <v>1</v>
      </c>
      <c r="U94" s="102">
        <f t="shared" si="80"/>
        <v>1</v>
      </c>
      <c r="V94" s="101">
        <f t="shared" si="75"/>
        <v>1</v>
      </c>
      <c r="W94" s="101">
        <f t="shared" si="95"/>
        <v>1</v>
      </c>
      <c r="X94" s="101">
        <f t="shared" si="95"/>
        <v>1</v>
      </c>
      <c r="Y94" s="101">
        <f t="shared" si="95"/>
        <v>1</v>
      </c>
      <c r="Z94" s="101">
        <f t="shared" si="95"/>
        <v>1</v>
      </c>
      <c r="AA94" s="101">
        <f t="shared" si="95"/>
        <v>1</v>
      </c>
      <c r="AB94" s="101">
        <f t="shared" si="95"/>
        <v>1</v>
      </c>
      <c r="AC94" s="101">
        <f t="shared" si="95"/>
        <v>1</v>
      </c>
      <c r="AD94" s="101">
        <f t="shared" si="95"/>
        <v>1</v>
      </c>
      <c r="AE94" s="101">
        <f t="shared" si="95"/>
        <v>1</v>
      </c>
      <c r="AF94" s="101">
        <f t="shared" si="95"/>
        <v>1</v>
      </c>
      <c r="AG94" s="101">
        <f t="shared" si="95"/>
        <v>1</v>
      </c>
      <c r="AH94" s="102">
        <f t="shared" si="81"/>
        <v>1</v>
      </c>
    </row>
    <row r="95" spans="2:116">
      <c r="B95" s="87" t="str">
        <f t="shared" si="76"/>
        <v>Additional Position - Eng 2</v>
      </c>
      <c r="C95" s="47"/>
      <c r="D95" s="47"/>
      <c r="E95" s="100">
        <f t="shared" si="71"/>
        <v>100000</v>
      </c>
      <c r="F95" s="100">
        <f t="shared" si="71"/>
        <v>110000.00000000001</v>
      </c>
      <c r="G95" s="40">
        <f t="shared" si="77"/>
        <v>0.10000000000000014</v>
      </c>
      <c r="H95" s="86"/>
      <c r="I95" s="101">
        <f t="shared" ref="I95" si="96">I44</f>
        <v>1</v>
      </c>
      <c r="J95" s="101">
        <f t="shared" ref="J95:AG95" si="97">IF(I95&lt;&gt;I44,I95,J44)</f>
        <v>1</v>
      </c>
      <c r="K95" s="101">
        <f t="shared" si="97"/>
        <v>1</v>
      </c>
      <c r="L95" s="101">
        <f t="shared" si="97"/>
        <v>1</v>
      </c>
      <c r="M95" s="101">
        <f t="shared" si="97"/>
        <v>1</v>
      </c>
      <c r="N95" s="101">
        <f t="shared" si="97"/>
        <v>1</v>
      </c>
      <c r="O95" s="101">
        <f t="shared" si="97"/>
        <v>1</v>
      </c>
      <c r="P95" s="101">
        <f t="shared" si="97"/>
        <v>1</v>
      </c>
      <c r="Q95" s="101">
        <f t="shared" si="97"/>
        <v>1</v>
      </c>
      <c r="R95" s="101">
        <f t="shared" si="97"/>
        <v>1</v>
      </c>
      <c r="S95" s="101">
        <f t="shared" si="97"/>
        <v>1</v>
      </c>
      <c r="T95" s="101">
        <f t="shared" si="97"/>
        <v>1</v>
      </c>
      <c r="U95" s="102">
        <f t="shared" si="80"/>
        <v>1</v>
      </c>
      <c r="V95" s="101">
        <f t="shared" si="75"/>
        <v>1</v>
      </c>
      <c r="W95" s="101">
        <f t="shared" si="97"/>
        <v>1</v>
      </c>
      <c r="X95" s="101">
        <f t="shared" si="97"/>
        <v>1</v>
      </c>
      <c r="Y95" s="101">
        <f t="shared" si="97"/>
        <v>2</v>
      </c>
      <c r="Z95" s="101">
        <f t="shared" si="97"/>
        <v>2</v>
      </c>
      <c r="AA95" s="101">
        <f t="shared" si="97"/>
        <v>2</v>
      </c>
      <c r="AB95" s="101">
        <f t="shared" si="97"/>
        <v>2</v>
      </c>
      <c r="AC95" s="101">
        <f t="shared" si="97"/>
        <v>2</v>
      </c>
      <c r="AD95" s="101">
        <f t="shared" si="97"/>
        <v>2</v>
      </c>
      <c r="AE95" s="101">
        <f t="shared" si="97"/>
        <v>2</v>
      </c>
      <c r="AF95" s="101">
        <f t="shared" si="97"/>
        <v>2</v>
      </c>
      <c r="AG95" s="101">
        <f t="shared" si="97"/>
        <v>2</v>
      </c>
      <c r="AH95" s="102">
        <f t="shared" si="81"/>
        <v>2</v>
      </c>
    </row>
    <row r="96" spans="2:116">
      <c r="B96" s="103" t="s">
        <v>72</v>
      </c>
      <c r="C96" s="47"/>
      <c r="D96" s="47"/>
      <c r="E96" s="104"/>
      <c r="F96" s="104"/>
      <c r="G96" s="40" t="str">
        <f t="shared" si="77"/>
        <v/>
      </c>
      <c r="H96" s="86"/>
      <c r="I96" s="105"/>
      <c r="J96" s="105"/>
      <c r="K96" s="105"/>
      <c r="L96" s="105"/>
      <c r="M96" s="105"/>
      <c r="N96" s="105"/>
      <c r="O96" s="105"/>
      <c r="P96" s="105"/>
      <c r="Q96" s="105"/>
      <c r="R96" s="105"/>
      <c r="S96" s="105"/>
      <c r="T96" s="105"/>
      <c r="U96" s="102"/>
      <c r="V96" s="105"/>
      <c r="W96" s="105"/>
      <c r="X96" s="105"/>
      <c r="Y96" s="105"/>
      <c r="Z96" s="105"/>
      <c r="AA96" s="105"/>
      <c r="AB96" s="105"/>
      <c r="AC96" s="105"/>
      <c r="AD96" s="105"/>
      <c r="AE96" s="105"/>
      <c r="AF96" s="105"/>
      <c r="AG96" s="105"/>
      <c r="AH96" s="102"/>
    </row>
    <row r="97" spans="2:34">
      <c r="B97" s="103" t="s">
        <v>72</v>
      </c>
      <c r="C97" s="47"/>
      <c r="D97" s="47"/>
      <c r="E97" s="104"/>
      <c r="F97" s="104"/>
      <c r="G97" s="40" t="str">
        <f t="shared" si="77"/>
        <v/>
      </c>
      <c r="H97" s="86"/>
      <c r="I97" s="105"/>
      <c r="J97" s="105"/>
      <c r="K97" s="105"/>
      <c r="L97" s="105"/>
      <c r="M97" s="105"/>
      <c r="N97" s="105"/>
      <c r="O97" s="105"/>
      <c r="P97" s="105"/>
      <c r="Q97" s="105"/>
      <c r="R97" s="105"/>
      <c r="S97" s="105"/>
      <c r="T97" s="105"/>
      <c r="U97" s="102"/>
      <c r="V97" s="105"/>
      <c r="W97" s="105"/>
      <c r="X97" s="105"/>
      <c r="Y97" s="105"/>
      <c r="Z97" s="105"/>
      <c r="AA97" s="105"/>
      <c r="AB97" s="105"/>
      <c r="AC97" s="105"/>
      <c r="AD97" s="105"/>
      <c r="AE97" s="105"/>
      <c r="AF97" s="105"/>
      <c r="AG97" s="105"/>
      <c r="AH97" s="102"/>
    </row>
    <row r="98" spans="2:34">
      <c r="B98" s="103" t="s">
        <v>72</v>
      </c>
      <c r="C98" s="47"/>
      <c r="D98" s="47"/>
      <c r="E98" s="104"/>
      <c r="F98" s="104"/>
      <c r="G98" s="40" t="str">
        <f t="shared" si="77"/>
        <v/>
      </c>
      <c r="H98" s="86"/>
      <c r="I98" s="105"/>
      <c r="J98" s="105"/>
      <c r="K98" s="105"/>
      <c r="L98" s="105"/>
      <c r="M98" s="105"/>
      <c r="N98" s="105"/>
      <c r="O98" s="105"/>
      <c r="P98" s="105"/>
      <c r="Q98" s="105"/>
      <c r="R98" s="105"/>
      <c r="S98" s="105"/>
      <c r="T98" s="105"/>
      <c r="U98" s="102"/>
      <c r="V98" s="105"/>
      <c r="W98" s="105"/>
      <c r="X98" s="105"/>
      <c r="Y98" s="105"/>
      <c r="Z98" s="105"/>
      <c r="AA98" s="105"/>
      <c r="AB98" s="105"/>
      <c r="AC98" s="105"/>
      <c r="AD98" s="105"/>
      <c r="AE98" s="105"/>
      <c r="AF98" s="105"/>
      <c r="AG98" s="105"/>
      <c r="AH98" s="102"/>
    </row>
    <row r="99" spans="2:34">
      <c r="B99" s="103" t="s">
        <v>72</v>
      </c>
      <c r="C99" s="47"/>
      <c r="D99" s="47"/>
      <c r="E99" s="104"/>
      <c r="F99" s="104"/>
      <c r="G99" s="40" t="str">
        <f t="shared" si="77"/>
        <v/>
      </c>
      <c r="H99" s="86"/>
      <c r="I99" s="105"/>
      <c r="J99" s="105"/>
      <c r="K99" s="105"/>
      <c r="L99" s="105"/>
      <c r="M99" s="105"/>
      <c r="N99" s="105"/>
      <c r="O99" s="105"/>
      <c r="P99" s="105"/>
      <c r="Q99" s="105"/>
      <c r="R99" s="105"/>
      <c r="S99" s="105"/>
      <c r="T99" s="105"/>
      <c r="U99" s="102"/>
      <c r="V99" s="105"/>
      <c r="W99" s="105"/>
      <c r="X99" s="105"/>
      <c r="Y99" s="105"/>
      <c r="Z99" s="105"/>
      <c r="AA99" s="105"/>
      <c r="AB99" s="105"/>
      <c r="AC99" s="105"/>
      <c r="AD99" s="105"/>
      <c r="AE99" s="105"/>
      <c r="AF99" s="105"/>
      <c r="AG99" s="105"/>
      <c r="AH99" s="102"/>
    </row>
    <row r="100" spans="2:34">
      <c r="B100" s="103" t="s">
        <v>72</v>
      </c>
      <c r="C100" s="47"/>
      <c r="D100" s="47"/>
      <c r="E100" s="104"/>
      <c r="F100" s="104"/>
      <c r="G100" s="40" t="str">
        <f t="shared" si="77"/>
        <v/>
      </c>
      <c r="H100" s="86"/>
      <c r="I100" s="105"/>
      <c r="J100" s="105"/>
      <c r="K100" s="105"/>
      <c r="L100" s="105"/>
      <c r="M100" s="105"/>
      <c r="N100" s="105"/>
      <c r="O100" s="105"/>
      <c r="P100" s="105"/>
      <c r="Q100" s="105"/>
      <c r="R100" s="105"/>
      <c r="S100" s="105"/>
      <c r="T100" s="105"/>
      <c r="U100" s="102"/>
      <c r="V100" s="105"/>
      <c r="W100" s="105"/>
      <c r="X100" s="105"/>
      <c r="Y100" s="105"/>
      <c r="Z100" s="105"/>
      <c r="AA100" s="105"/>
      <c r="AB100" s="105"/>
      <c r="AC100" s="105"/>
      <c r="AD100" s="105"/>
      <c r="AE100" s="105"/>
      <c r="AF100" s="105"/>
      <c r="AG100" s="105"/>
      <c r="AH100" s="102"/>
    </row>
    <row r="101" spans="2:34">
      <c r="B101" s="103" t="s">
        <v>72</v>
      </c>
      <c r="C101" s="47"/>
      <c r="D101" s="47"/>
      <c r="E101" s="104"/>
      <c r="F101" s="104"/>
      <c r="G101" s="40" t="str">
        <f t="shared" si="77"/>
        <v/>
      </c>
      <c r="H101" s="86"/>
      <c r="I101" s="105"/>
      <c r="J101" s="105"/>
      <c r="K101" s="105"/>
      <c r="L101" s="105"/>
      <c r="M101" s="105"/>
      <c r="N101" s="105"/>
      <c r="O101" s="105"/>
      <c r="P101" s="105"/>
      <c r="Q101" s="105"/>
      <c r="R101" s="105"/>
      <c r="S101" s="105"/>
      <c r="T101" s="105"/>
      <c r="U101" s="102"/>
      <c r="V101" s="105"/>
      <c r="W101" s="105"/>
      <c r="X101" s="105"/>
      <c r="Y101" s="105"/>
      <c r="Z101" s="105"/>
      <c r="AA101" s="105"/>
      <c r="AB101" s="105"/>
      <c r="AC101" s="105"/>
      <c r="AD101" s="105"/>
      <c r="AE101" s="105"/>
      <c r="AF101" s="105"/>
      <c r="AG101" s="105"/>
      <c r="AH101" s="102"/>
    </row>
    <row r="102" spans="2:34">
      <c r="B102" s="87"/>
      <c r="C102" s="47"/>
      <c r="D102" s="47"/>
      <c r="E102" s="47"/>
      <c r="F102" s="47"/>
      <c r="G102" s="40"/>
      <c r="H102" s="86"/>
      <c r="I102" s="106"/>
      <c r="J102" s="106"/>
      <c r="K102" s="106"/>
      <c r="L102" s="106"/>
      <c r="M102" s="106"/>
      <c r="N102" s="106"/>
      <c r="O102" s="106"/>
      <c r="P102" s="106"/>
      <c r="Q102" s="106"/>
      <c r="R102" s="106"/>
      <c r="S102" s="106"/>
      <c r="T102" s="106"/>
      <c r="U102" s="102"/>
      <c r="V102" s="106"/>
      <c r="W102" s="106"/>
      <c r="X102" s="106"/>
      <c r="Y102" s="106"/>
      <c r="Z102" s="106"/>
      <c r="AA102" s="106"/>
      <c r="AB102" s="106"/>
      <c r="AC102" s="106"/>
      <c r="AD102" s="106"/>
      <c r="AE102" s="106"/>
      <c r="AF102" s="106"/>
      <c r="AG102" s="106"/>
      <c r="AH102" s="102"/>
    </row>
    <row r="103" spans="2:34">
      <c r="B103" s="50" t="s">
        <v>14</v>
      </c>
      <c r="C103" s="47"/>
      <c r="D103" s="47"/>
      <c r="E103" s="44">
        <f t="shared" ref="E103" si="98">T103</f>
        <v>17</v>
      </c>
      <c r="F103" s="44">
        <f t="shared" ref="F103" si="99">AG103</f>
        <v>50</v>
      </c>
      <c r="G103" s="40">
        <f t="shared" ref="G103" si="100">(F103-E103)/E103</f>
        <v>1.9411764705882353</v>
      </c>
      <c r="H103" s="86"/>
      <c r="I103" s="88">
        <f>SUM(I86:I102)</f>
        <v>9</v>
      </c>
      <c r="J103" s="88">
        <f t="shared" ref="J103:AG103" si="101">SUM(J86:J102)</f>
        <v>10</v>
      </c>
      <c r="K103" s="88">
        <f t="shared" si="101"/>
        <v>10</v>
      </c>
      <c r="L103" s="88">
        <f t="shared" si="101"/>
        <v>12</v>
      </c>
      <c r="M103" s="88">
        <f t="shared" si="101"/>
        <v>13</v>
      </c>
      <c r="N103" s="88">
        <f t="shared" si="101"/>
        <v>13</v>
      </c>
      <c r="O103" s="88">
        <f t="shared" si="101"/>
        <v>15</v>
      </c>
      <c r="P103" s="88">
        <f t="shared" si="101"/>
        <v>15</v>
      </c>
      <c r="Q103" s="88">
        <f t="shared" si="101"/>
        <v>16</v>
      </c>
      <c r="R103" s="88">
        <f t="shared" si="101"/>
        <v>17</v>
      </c>
      <c r="S103" s="88">
        <f t="shared" si="101"/>
        <v>17</v>
      </c>
      <c r="T103" s="88">
        <f t="shared" si="101"/>
        <v>17</v>
      </c>
      <c r="U103" s="107">
        <f t="shared" si="80"/>
        <v>17</v>
      </c>
      <c r="V103" s="88">
        <f t="shared" si="101"/>
        <v>23</v>
      </c>
      <c r="W103" s="88">
        <f t="shared" si="101"/>
        <v>23</v>
      </c>
      <c r="X103" s="88">
        <f t="shared" si="101"/>
        <v>24</v>
      </c>
      <c r="Y103" s="88">
        <f t="shared" si="101"/>
        <v>31</v>
      </c>
      <c r="Z103" s="88">
        <f t="shared" si="101"/>
        <v>32</v>
      </c>
      <c r="AA103" s="88">
        <f t="shared" si="101"/>
        <v>32</v>
      </c>
      <c r="AB103" s="88">
        <f t="shared" si="101"/>
        <v>39</v>
      </c>
      <c r="AC103" s="88">
        <f t="shared" si="101"/>
        <v>40</v>
      </c>
      <c r="AD103" s="88">
        <f t="shared" si="101"/>
        <v>41</v>
      </c>
      <c r="AE103" s="88">
        <f t="shared" si="101"/>
        <v>47</v>
      </c>
      <c r="AF103" s="88">
        <f t="shared" si="101"/>
        <v>48</v>
      </c>
      <c r="AG103" s="88">
        <f t="shared" si="101"/>
        <v>50</v>
      </c>
      <c r="AH103" s="107">
        <f t="shared" si="81"/>
        <v>50</v>
      </c>
    </row>
    <row r="104" spans="2:34">
      <c r="B104" s="50"/>
      <c r="C104" s="47"/>
      <c r="D104" s="47"/>
      <c r="H104" s="86"/>
      <c r="I104" s="47"/>
      <c r="J104" s="47"/>
      <c r="K104" s="47"/>
      <c r="L104" s="47"/>
      <c r="M104" s="47"/>
      <c r="N104" s="47"/>
      <c r="O104" s="47"/>
      <c r="P104" s="47"/>
      <c r="Q104" s="47"/>
      <c r="R104" s="47"/>
      <c r="S104" s="47"/>
      <c r="T104" s="47"/>
      <c r="U104" s="42"/>
      <c r="V104" s="47"/>
      <c r="W104" s="47"/>
      <c r="X104" s="47"/>
      <c r="Y104" s="47"/>
      <c r="Z104" s="47"/>
      <c r="AA104" s="47"/>
      <c r="AB104" s="47"/>
      <c r="AC104" s="47"/>
      <c r="AD104" s="47"/>
      <c r="AE104" s="47"/>
      <c r="AF104" s="47"/>
      <c r="AG104" s="47"/>
      <c r="AH104" s="42"/>
    </row>
    <row r="105" spans="2:34" ht="18">
      <c r="B105" s="27" t="s">
        <v>8</v>
      </c>
      <c r="U105" s="43"/>
      <c r="AH105" s="43"/>
    </row>
    <row r="106" spans="2:34">
      <c r="B106" s="50"/>
      <c r="U106" s="43"/>
      <c r="AH106" s="43"/>
    </row>
    <row r="107" spans="2:34" ht="16">
      <c r="B107" s="84" t="s">
        <v>15</v>
      </c>
      <c r="D107" s="73"/>
      <c r="H107" s="73"/>
      <c r="U107" s="43"/>
      <c r="AH107" s="43"/>
    </row>
    <row r="108" spans="2:34">
      <c r="B108" s="87" t="str">
        <f>B86</f>
        <v>CTO</v>
      </c>
      <c r="D108" s="47"/>
      <c r="E108" s="47">
        <f>SUM(I108:T108)</f>
        <v>240000</v>
      </c>
      <c r="F108" s="47">
        <f>SUM(V108:AG108)</f>
        <v>259999.99999999997</v>
      </c>
      <c r="G108" s="40">
        <f t="shared" ref="G108:G123" si="102">IFERROR((F108-E108)/E108,"")</f>
        <v>8.3333333333333218E-2</v>
      </c>
      <c r="H108" s="86"/>
      <c r="I108" s="47">
        <f t="shared" ref="I108:T108" si="103">I86*$E86/12</f>
        <v>20000</v>
      </c>
      <c r="J108" s="47">
        <f t="shared" si="103"/>
        <v>20000</v>
      </c>
      <c r="K108" s="47">
        <f t="shared" si="103"/>
        <v>20000</v>
      </c>
      <c r="L108" s="47">
        <f t="shared" si="103"/>
        <v>20000</v>
      </c>
      <c r="M108" s="47">
        <f t="shared" si="103"/>
        <v>20000</v>
      </c>
      <c r="N108" s="47">
        <f t="shared" si="103"/>
        <v>20000</v>
      </c>
      <c r="O108" s="47">
        <f t="shared" si="103"/>
        <v>20000</v>
      </c>
      <c r="P108" s="47">
        <f t="shared" si="103"/>
        <v>20000</v>
      </c>
      <c r="Q108" s="47">
        <f t="shared" si="103"/>
        <v>20000</v>
      </c>
      <c r="R108" s="47">
        <f t="shared" si="103"/>
        <v>20000</v>
      </c>
      <c r="S108" s="47">
        <f t="shared" si="103"/>
        <v>20000</v>
      </c>
      <c r="T108" s="47">
        <f t="shared" si="103"/>
        <v>20000</v>
      </c>
      <c r="U108" s="42">
        <f>SUM(I108:T108)</f>
        <v>240000</v>
      </c>
      <c r="V108" s="47">
        <f t="shared" ref="V108:AG108" si="104">V86*$F86/12</f>
        <v>21666.666666666668</v>
      </c>
      <c r="W108" s="47">
        <f t="shared" si="104"/>
        <v>21666.666666666668</v>
      </c>
      <c r="X108" s="47">
        <f t="shared" si="104"/>
        <v>21666.666666666668</v>
      </c>
      <c r="Y108" s="47">
        <f t="shared" si="104"/>
        <v>21666.666666666668</v>
      </c>
      <c r="Z108" s="47">
        <f t="shared" si="104"/>
        <v>21666.666666666668</v>
      </c>
      <c r="AA108" s="47">
        <f t="shared" si="104"/>
        <v>21666.666666666668</v>
      </c>
      <c r="AB108" s="47">
        <f t="shared" si="104"/>
        <v>21666.666666666668</v>
      </c>
      <c r="AC108" s="47">
        <f t="shared" si="104"/>
        <v>21666.666666666668</v>
      </c>
      <c r="AD108" s="47">
        <f t="shared" si="104"/>
        <v>21666.666666666668</v>
      </c>
      <c r="AE108" s="47">
        <f t="shared" si="104"/>
        <v>21666.666666666668</v>
      </c>
      <c r="AF108" s="47">
        <f t="shared" si="104"/>
        <v>21666.666666666668</v>
      </c>
      <c r="AG108" s="47">
        <f t="shared" si="104"/>
        <v>21666.666666666668</v>
      </c>
      <c r="AH108" s="42">
        <f>SUM(V108:AG108)</f>
        <v>259999.99999999997</v>
      </c>
    </row>
    <row r="109" spans="2:34">
      <c r="B109" s="87" t="str">
        <f t="shared" ref="B109:B123" si="105">B87</f>
        <v>Engineering Director</v>
      </c>
      <c r="D109" s="47"/>
      <c r="E109" s="47">
        <f>SUM(I109:T109)</f>
        <v>100000.00000000001</v>
      </c>
      <c r="F109" s="47">
        <f>SUM(V109:AG109)</f>
        <v>220000.00000000009</v>
      </c>
      <c r="G109" s="40">
        <f t="shared" si="102"/>
        <v>1.2000000000000006</v>
      </c>
      <c r="H109" s="86"/>
      <c r="I109" s="47">
        <f t="shared" ref="I109:T109" si="106">I87*$E87/12</f>
        <v>0</v>
      </c>
      <c r="J109" s="47">
        <f t="shared" si="106"/>
        <v>0</v>
      </c>
      <c r="K109" s="47">
        <f t="shared" si="106"/>
        <v>0</v>
      </c>
      <c r="L109" s="47">
        <f t="shared" si="106"/>
        <v>0</v>
      </c>
      <c r="M109" s="47">
        <f t="shared" si="106"/>
        <v>0</v>
      </c>
      <c r="N109" s="47">
        <f t="shared" si="106"/>
        <v>0</v>
      </c>
      <c r="O109" s="47">
        <f t="shared" si="106"/>
        <v>16666.666666666668</v>
      </c>
      <c r="P109" s="47">
        <f t="shared" si="106"/>
        <v>16666.666666666668</v>
      </c>
      <c r="Q109" s="47">
        <f t="shared" si="106"/>
        <v>16666.666666666668</v>
      </c>
      <c r="R109" s="47">
        <f t="shared" si="106"/>
        <v>16666.666666666668</v>
      </c>
      <c r="S109" s="47">
        <f t="shared" si="106"/>
        <v>16666.666666666668</v>
      </c>
      <c r="T109" s="47">
        <f t="shared" si="106"/>
        <v>16666.666666666668</v>
      </c>
      <c r="U109" s="42">
        <f t="shared" ref="U109:U140" si="107">SUM(I109:T109)</f>
        <v>100000.00000000001</v>
      </c>
      <c r="V109" s="47">
        <f t="shared" ref="V109:AG109" si="108">V87*$F87/12</f>
        <v>18333.333333333336</v>
      </c>
      <c r="W109" s="47">
        <f t="shared" si="108"/>
        <v>18333.333333333336</v>
      </c>
      <c r="X109" s="47">
        <f t="shared" si="108"/>
        <v>18333.333333333336</v>
      </c>
      <c r="Y109" s="47">
        <f t="shared" si="108"/>
        <v>18333.333333333336</v>
      </c>
      <c r="Z109" s="47">
        <f t="shared" si="108"/>
        <v>18333.333333333336</v>
      </c>
      <c r="AA109" s="47">
        <f t="shared" si="108"/>
        <v>18333.333333333336</v>
      </c>
      <c r="AB109" s="47">
        <f t="shared" si="108"/>
        <v>18333.333333333336</v>
      </c>
      <c r="AC109" s="47">
        <f t="shared" si="108"/>
        <v>18333.333333333336</v>
      </c>
      <c r="AD109" s="47">
        <f t="shared" si="108"/>
        <v>18333.333333333336</v>
      </c>
      <c r="AE109" s="47">
        <f t="shared" si="108"/>
        <v>18333.333333333336</v>
      </c>
      <c r="AF109" s="47">
        <f t="shared" si="108"/>
        <v>18333.333333333336</v>
      </c>
      <c r="AG109" s="47">
        <f t="shared" si="108"/>
        <v>18333.333333333336</v>
      </c>
      <c r="AH109" s="42">
        <f t="shared" ref="AH109:AH140" si="109">SUM(V109:AG109)</f>
        <v>220000.00000000009</v>
      </c>
    </row>
    <row r="110" spans="2:34">
      <c r="B110" s="87" t="str">
        <f t="shared" si="105"/>
        <v>VP Software</v>
      </c>
      <c r="D110" s="47"/>
      <c r="E110" s="47">
        <f t="shared" ref="E110:E115" si="110">SUM(I110:T110)</f>
        <v>150000</v>
      </c>
      <c r="F110" s="47">
        <f t="shared" ref="F110:F115" si="111">SUM(V110:AG110)</f>
        <v>1017500</v>
      </c>
      <c r="G110" s="40">
        <f t="shared" si="102"/>
        <v>5.7833333333333332</v>
      </c>
      <c r="H110" s="86"/>
      <c r="I110" s="47">
        <f t="shared" ref="I110:T110" si="112">I88*$E88/12</f>
        <v>12500</v>
      </c>
      <c r="J110" s="47">
        <f t="shared" si="112"/>
        <v>12500</v>
      </c>
      <c r="K110" s="47">
        <f t="shared" si="112"/>
        <v>12500</v>
      </c>
      <c r="L110" s="47">
        <f t="shared" si="112"/>
        <v>12500</v>
      </c>
      <c r="M110" s="47">
        <f t="shared" si="112"/>
        <v>12500</v>
      </c>
      <c r="N110" s="47">
        <f t="shared" si="112"/>
        <v>12500</v>
      </c>
      <c r="O110" s="47">
        <f t="shared" si="112"/>
        <v>12500</v>
      </c>
      <c r="P110" s="47">
        <f t="shared" si="112"/>
        <v>12500</v>
      </c>
      <c r="Q110" s="47">
        <f t="shared" si="112"/>
        <v>12500</v>
      </c>
      <c r="R110" s="47">
        <f t="shared" si="112"/>
        <v>12500</v>
      </c>
      <c r="S110" s="47">
        <f t="shared" si="112"/>
        <v>12500</v>
      </c>
      <c r="T110" s="47">
        <f t="shared" si="112"/>
        <v>12500</v>
      </c>
      <c r="U110" s="42">
        <f t="shared" si="107"/>
        <v>150000</v>
      </c>
      <c r="V110" s="47">
        <f t="shared" ref="V110:AG110" si="113">V88*$F88/12</f>
        <v>41250</v>
      </c>
      <c r="W110" s="47">
        <f t="shared" si="113"/>
        <v>41250</v>
      </c>
      <c r="X110" s="47">
        <f t="shared" si="113"/>
        <v>41250</v>
      </c>
      <c r="Y110" s="47">
        <f t="shared" si="113"/>
        <v>68750</v>
      </c>
      <c r="Z110" s="47">
        <f t="shared" si="113"/>
        <v>68750</v>
      </c>
      <c r="AA110" s="47">
        <f t="shared" si="113"/>
        <v>68750</v>
      </c>
      <c r="AB110" s="47">
        <f t="shared" si="113"/>
        <v>96250</v>
      </c>
      <c r="AC110" s="47">
        <f t="shared" si="113"/>
        <v>96250</v>
      </c>
      <c r="AD110" s="47">
        <f t="shared" si="113"/>
        <v>96250</v>
      </c>
      <c r="AE110" s="47">
        <f t="shared" si="113"/>
        <v>123750</v>
      </c>
      <c r="AF110" s="47">
        <f t="shared" si="113"/>
        <v>123750</v>
      </c>
      <c r="AG110" s="47">
        <f t="shared" si="113"/>
        <v>151250</v>
      </c>
      <c r="AH110" s="42">
        <f t="shared" si="109"/>
        <v>1017500</v>
      </c>
    </row>
    <row r="111" spans="2:34">
      <c r="B111" s="87" t="str">
        <f t="shared" si="105"/>
        <v>Security Engineer</v>
      </c>
      <c r="D111" s="47"/>
      <c r="E111" s="47">
        <f t="shared" si="110"/>
        <v>60000</v>
      </c>
      <c r="F111" s="47">
        <f t="shared" si="111"/>
        <v>280500.00000000006</v>
      </c>
      <c r="G111" s="40">
        <f t="shared" si="102"/>
        <v>3.6750000000000012</v>
      </c>
      <c r="H111" s="86"/>
      <c r="I111" s="47">
        <f t="shared" ref="I111:T111" si="114">I89*$E89/12</f>
        <v>0</v>
      </c>
      <c r="J111" s="47">
        <f t="shared" si="114"/>
        <v>0</v>
      </c>
      <c r="K111" s="47">
        <f t="shared" si="114"/>
        <v>0</v>
      </c>
      <c r="L111" s="47">
        <f t="shared" si="114"/>
        <v>0</v>
      </c>
      <c r="M111" s="47">
        <f t="shared" si="114"/>
        <v>0</v>
      </c>
      <c r="N111" s="47">
        <f t="shared" si="114"/>
        <v>0</v>
      </c>
      <c r="O111" s="47">
        <f t="shared" si="114"/>
        <v>0</v>
      </c>
      <c r="P111" s="47">
        <f t="shared" si="114"/>
        <v>0</v>
      </c>
      <c r="Q111" s="47">
        <f t="shared" si="114"/>
        <v>15000</v>
      </c>
      <c r="R111" s="47">
        <f t="shared" si="114"/>
        <v>15000</v>
      </c>
      <c r="S111" s="47">
        <f t="shared" si="114"/>
        <v>15000</v>
      </c>
      <c r="T111" s="47">
        <f t="shared" si="114"/>
        <v>15000</v>
      </c>
      <c r="U111" s="42">
        <f t="shared" si="107"/>
        <v>60000</v>
      </c>
      <c r="V111" s="47">
        <f t="shared" ref="V111:AG111" si="115">V89*$F89/12</f>
        <v>16500.000000000004</v>
      </c>
      <c r="W111" s="47">
        <f t="shared" si="115"/>
        <v>16500.000000000004</v>
      </c>
      <c r="X111" s="47">
        <f t="shared" si="115"/>
        <v>16500.000000000004</v>
      </c>
      <c r="Y111" s="47">
        <f t="shared" si="115"/>
        <v>16500.000000000004</v>
      </c>
      <c r="Z111" s="47">
        <f t="shared" si="115"/>
        <v>16500.000000000004</v>
      </c>
      <c r="AA111" s="47">
        <f t="shared" si="115"/>
        <v>16500.000000000004</v>
      </c>
      <c r="AB111" s="47">
        <f t="shared" si="115"/>
        <v>16500.000000000004</v>
      </c>
      <c r="AC111" s="47">
        <f t="shared" si="115"/>
        <v>33000.000000000007</v>
      </c>
      <c r="AD111" s="47">
        <f t="shared" si="115"/>
        <v>33000.000000000007</v>
      </c>
      <c r="AE111" s="47">
        <f t="shared" si="115"/>
        <v>33000.000000000007</v>
      </c>
      <c r="AF111" s="47">
        <f t="shared" si="115"/>
        <v>33000.000000000007</v>
      </c>
      <c r="AG111" s="47">
        <f t="shared" si="115"/>
        <v>33000.000000000007</v>
      </c>
      <c r="AH111" s="42">
        <f t="shared" si="109"/>
        <v>280500.00000000006</v>
      </c>
    </row>
    <row r="112" spans="2:34">
      <c r="B112" s="87" t="str">
        <f t="shared" si="105"/>
        <v>Enigineering Manager</v>
      </c>
      <c r="D112" s="47"/>
      <c r="E112" s="47">
        <f t="shared" si="110"/>
        <v>99999.999999999985</v>
      </c>
      <c r="F112" s="47">
        <f t="shared" si="111"/>
        <v>110000.00000000004</v>
      </c>
      <c r="G112" s="40">
        <f t="shared" si="102"/>
        <v>0.1000000000000006</v>
      </c>
      <c r="H112" s="86"/>
      <c r="I112" s="47">
        <f t="shared" ref="I112:T112" si="116">I90*$E90/12</f>
        <v>8333.3333333333339</v>
      </c>
      <c r="J112" s="47">
        <f t="shared" si="116"/>
        <v>8333.3333333333339</v>
      </c>
      <c r="K112" s="47">
        <f t="shared" si="116"/>
        <v>8333.3333333333339</v>
      </c>
      <c r="L112" s="47">
        <f t="shared" si="116"/>
        <v>8333.3333333333339</v>
      </c>
      <c r="M112" s="47">
        <f t="shared" si="116"/>
        <v>8333.3333333333339</v>
      </c>
      <c r="N112" s="47">
        <f t="shared" si="116"/>
        <v>8333.3333333333339</v>
      </c>
      <c r="O112" s="47">
        <f t="shared" si="116"/>
        <v>8333.3333333333339</v>
      </c>
      <c r="P112" s="47">
        <f t="shared" si="116"/>
        <v>8333.3333333333339</v>
      </c>
      <c r="Q112" s="47">
        <f t="shared" si="116"/>
        <v>8333.3333333333339</v>
      </c>
      <c r="R112" s="47">
        <f t="shared" si="116"/>
        <v>8333.3333333333339</v>
      </c>
      <c r="S112" s="47">
        <f t="shared" si="116"/>
        <v>8333.3333333333339</v>
      </c>
      <c r="T112" s="47">
        <f t="shared" si="116"/>
        <v>8333.3333333333339</v>
      </c>
      <c r="U112" s="42">
        <f t="shared" si="107"/>
        <v>99999.999999999985</v>
      </c>
      <c r="V112" s="47">
        <f t="shared" ref="V112:AG112" si="117">V90*$F90/12</f>
        <v>9166.6666666666679</v>
      </c>
      <c r="W112" s="47">
        <f t="shared" si="117"/>
        <v>9166.6666666666679</v>
      </c>
      <c r="X112" s="47">
        <f t="shared" si="117"/>
        <v>9166.6666666666679</v>
      </c>
      <c r="Y112" s="47">
        <f t="shared" si="117"/>
        <v>9166.6666666666679</v>
      </c>
      <c r="Z112" s="47">
        <f t="shared" si="117"/>
        <v>9166.6666666666679</v>
      </c>
      <c r="AA112" s="47">
        <f t="shared" si="117"/>
        <v>9166.6666666666679</v>
      </c>
      <c r="AB112" s="47">
        <f t="shared" si="117"/>
        <v>9166.6666666666679</v>
      </c>
      <c r="AC112" s="47">
        <f t="shared" si="117"/>
        <v>9166.6666666666679</v>
      </c>
      <c r="AD112" s="47">
        <f t="shared" si="117"/>
        <v>9166.6666666666679</v>
      </c>
      <c r="AE112" s="47">
        <f t="shared" si="117"/>
        <v>9166.6666666666679</v>
      </c>
      <c r="AF112" s="47">
        <f t="shared" si="117"/>
        <v>9166.6666666666679</v>
      </c>
      <c r="AG112" s="47">
        <f t="shared" si="117"/>
        <v>9166.6666666666679</v>
      </c>
      <c r="AH112" s="42">
        <f t="shared" si="109"/>
        <v>110000.00000000004</v>
      </c>
    </row>
    <row r="113" spans="2:34">
      <c r="B113" s="87" t="str">
        <f t="shared" si="105"/>
        <v>Sr. Software Engineer</v>
      </c>
      <c r="D113" s="47"/>
      <c r="E113" s="47">
        <f t="shared" si="110"/>
        <v>487500</v>
      </c>
      <c r="F113" s="47">
        <f t="shared" si="111"/>
        <v>2475000</v>
      </c>
      <c r="G113" s="40">
        <f t="shared" si="102"/>
        <v>4.0769230769230766</v>
      </c>
      <c r="H113" s="86"/>
      <c r="I113" s="47">
        <f t="shared" ref="I113:T113" si="118">I91*$E91/12</f>
        <v>12500</v>
      </c>
      <c r="J113" s="47">
        <f t="shared" si="118"/>
        <v>12500</v>
      </c>
      <c r="K113" s="47">
        <f t="shared" si="118"/>
        <v>12500</v>
      </c>
      <c r="L113" s="47">
        <f t="shared" si="118"/>
        <v>37500</v>
      </c>
      <c r="M113" s="47">
        <f t="shared" si="118"/>
        <v>37500</v>
      </c>
      <c r="N113" s="47">
        <f t="shared" si="118"/>
        <v>37500</v>
      </c>
      <c r="O113" s="47">
        <f t="shared" si="118"/>
        <v>50000</v>
      </c>
      <c r="P113" s="47">
        <f t="shared" si="118"/>
        <v>50000</v>
      </c>
      <c r="Q113" s="47">
        <f t="shared" si="118"/>
        <v>50000</v>
      </c>
      <c r="R113" s="47">
        <f t="shared" si="118"/>
        <v>62500</v>
      </c>
      <c r="S113" s="47">
        <f t="shared" si="118"/>
        <v>62500</v>
      </c>
      <c r="T113" s="47">
        <f t="shared" si="118"/>
        <v>62500</v>
      </c>
      <c r="U113" s="42">
        <f t="shared" si="107"/>
        <v>487500</v>
      </c>
      <c r="V113" s="47">
        <f t="shared" ref="V113:AG113" si="119">V91*$F91/12</f>
        <v>123750</v>
      </c>
      <c r="W113" s="47">
        <f t="shared" si="119"/>
        <v>123750</v>
      </c>
      <c r="X113" s="47">
        <f t="shared" si="119"/>
        <v>123750</v>
      </c>
      <c r="Y113" s="47">
        <f t="shared" si="119"/>
        <v>178750</v>
      </c>
      <c r="Z113" s="47">
        <f t="shared" si="119"/>
        <v>178750</v>
      </c>
      <c r="AA113" s="47">
        <f t="shared" si="119"/>
        <v>178750</v>
      </c>
      <c r="AB113" s="47">
        <f t="shared" si="119"/>
        <v>233750</v>
      </c>
      <c r="AC113" s="47">
        <f t="shared" si="119"/>
        <v>233750</v>
      </c>
      <c r="AD113" s="47">
        <f t="shared" si="119"/>
        <v>233750</v>
      </c>
      <c r="AE113" s="47">
        <f t="shared" si="119"/>
        <v>288750</v>
      </c>
      <c r="AF113" s="47">
        <f t="shared" si="119"/>
        <v>288750</v>
      </c>
      <c r="AG113" s="47">
        <f t="shared" si="119"/>
        <v>288750</v>
      </c>
      <c r="AH113" s="42">
        <f t="shared" si="109"/>
        <v>2475000</v>
      </c>
    </row>
    <row r="114" spans="2:34">
      <c r="B114" s="87" t="str">
        <f t="shared" si="105"/>
        <v>Software Engineer</v>
      </c>
      <c r="D114" s="47"/>
      <c r="E114" s="47">
        <f t="shared" si="110"/>
        <v>470000</v>
      </c>
      <c r="F114" s="47">
        <f t="shared" si="111"/>
        <v>858000</v>
      </c>
      <c r="G114" s="40">
        <f t="shared" si="102"/>
        <v>0.82553191489361699</v>
      </c>
      <c r="H114" s="86"/>
      <c r="I114" s="47">
        <f t="shared" ref="I114:T114" si="120">I92*$E92/12</f>
        <v>30000</v>
      </c>
      <c r="J114" s="47">
        <f t="shared" si="120"/>
        <v>40000</v>
      </c>
      <c r="K114" s="47">
        <f t="shared" si="120"/>
        <v>40000</v>
      </c>
      <c r="L114" s="47">
        <f t="shared" si="120"/>
        <v>40000</v>
      </c>
      <c r="M114" s="47">
        <f t="shared" si="120"/>
        <v>40000</v>
      </c>
      <c r="N114" s="47">
        <f t="shared" si="120"/>
        <v>40000</v>
      </c>
      <c r="O114" s="47">
        <f t="shared" si="120"/>
        <v>40000</v>
      </c>
      <c r="P114" s="47">
        <f t="shared" si="120"/>
        <v>40000</v>
      </c>
      <c r="Q114" s="47">
        <f t="shared" si="120"/>
        <v>40000</v>
      </c>
      <c r="R114" s="47">
        <f t="shared" si="120"/>
        <v>40000</v>
      </c>
      <c r="S114" s="47">
        <f t="shared" si="120"/>
        <v>40000</v>
      </c>
      <c r="T114" s="47">
        <f t="shared" si="120"/>
        <v>40000</v>
      </c>
      <c r="U114" s="42">
        <f t="shared" si="107"/>
        <v>470000</v>
      </c>
      <c r="V114" s="47">
        <f t="shared" ref="V114:AG114" si="121">V92*$F92/12</f>
        <v>44000</v>
      </c>
      <c r="W114" s="47">
        <f t="shared" si="121"/>
        <v>44000</v>
      </c>
      <c r="X114" s="47">
        <f t="shared" si="121"/>
        <v>55000</v>
      </c>
      <c r="Y114" s="47">
        <f t="shared" si="121"/>
        <v>55000</v>
      </c>
      <c r="Z114" s="47">
        <f t="shared" si="121"/>
        <v>66000</v>
      </c>
      <c r="AA114" s="47">
        <f t="shared" si="121"/>
        <v>66000</v>
      </c>
      <c r="AB114" s="47">
        <f t="shared" si="121"/>
        <v>77000</v>
      </c>
      <c r="AC114" s="47">
        <f t="shared" si="121"/>
        <v>77000</v>
      </c>
      <c r="AD114" s="47">
        <f t="shared" si="121"/>
        <v>88000</v>
      </c>
      <c r="AE114" s="47">
        <f t="shared" si="121"/>
        <v>88000</v>
      </c>
      <c r="AF114" s="47">
        <f t="shared" si="121"/>
        <v>99000</v>
      </c>
      <c r="AG114" s="47">
        <f t="shared" si="121"/>
        <v>99000</v>
      </c>
      <c r="AH114" s="42">
        <f t="shared" si="109"/>
        <v>858000</v>
      </c>
    </row>
    <row r="115" spans="2:34">
      <c r="B115" s="87" t="str">
        <f t="shared" si="105"/>
        <v>IT Manager</v>
      </c>
      <c r="D115" s="47"/>
      <c r="E115" s="47">
        <f t="shared" si="110"/>
        <v>86666.666666666672</v>
      </c>
      <c r="F115" s="47">
        <f t="shared" si="111"/>
        <v>143000</v>
      </c>
      <c r="G115" s="40">
        <f t="shared" si="102"/>
        <v>0.64999999999999991</v>
      </c>
      <c r="H115" s="86"/>
      <c r="I115" s="47">
        <f t="shared" ref="I115:T115" si="122">I93*$E93/12</f>
        <v>0</v>
      </c>
      <c r="J115" s="47">
        <f t="shared" si="122"/>
        <v>0</v>
      </c>
      <c r="K115" s="47">
        <f t="shared" si="122"/>
        <v>0</v>
      </c>
      <c r="L115" s="47">
        <f t="shared" si="122"/>
        <v>0</v>
      </c>
      <c r="M115" s="47">
        <f t="shared" si="122"/>
        <v>10833.333333333334</v>
      </c>
      <c r="N115" s="47">
        <f t="shared" si="122"/>
        <v>10833.333333333334</v>
      </c>
      <c r="O115" s="47">
        <f t="shared" si="122"/>
        <v>10833.333333333334</v>
      </c>
      <c r="P115" s="47">
        <f t="shared" si="122"/>
        <v>10833.333333333334</v>
      </c>
      <c r="Q115" s="47">
        <f t="shared" si="122"/>
        <v>10833.333333333334</v>
      </c>
      <c r="R115" s="47">
        <f t="shared" si="122"/>
        <v>10833.333333333334</v>
      </c>
      <c r="S115" s="47">
        <f t="shared" si="122"/>
        <v>10833.333333333334</v>
      </c>
      <c r="T115" s="47">
        <f t="shared" si="122"/>
        <v>10833.333333333334</v>
      </c>
      <c r="U115" s="42">
        <f t="shared" si="107"/>
        <v>86666.666666666672</v>
      </c>
      <c r="V115" s="47">
        <f t="shared" ref="V115:AG115" si="123">V93*$F93/12</f>
        <v>11916.666666666666</v>
      </c>
      <c r="W115" s="47">
        <f t="shared" si="123"/>
        <v>11916.666666666666</v>
      </c>
      <c r="X115" s="47">
        <f t="shared" si="123"/>
        <v>11916.666666666666</v>
      </c>
      <c r="Y115" s="47">
        <f t="shared" si="123"/>
        <v>11916.666666666666</v>
      </c>
      <c r="Z115" s="47">
        <f t="shared" si="123"/>
        <v>11916.666666666666</v>
      </c>
      <c r="AA115" s="47">
        <f t="shared" si="123"/>
        <v>11916.666666666666</v>
      </c>
      <c r="AB115" s="47">
        <f t="shared" si="123"/>
        <v>11916.666666666666</v>
      </c>
      <c r="AC115" s="47">
        <f t="shared" si="123"/>
        <v>11916.666666666666</v>
      </c>
      <c r="AD115" s="47">
        <f t="shared" si="123"/>
        <v>11916.666666666666</v>
      </c>
      <c r="AE115" s="47">
        <f t="shared" si="123"/>
        <v>11916.666666666666</v>
      </c>
      <c r="AF115" s="47">
        <f t="shared" si="123"/>
        <v>11916.666666666666</v>
      </c>
      <c r="AG115" s="47">
        <f t="shared" si="123"/>
        <v>11916.666666666666</v>
      </c>
      <c r="AH115" s="42">
        <f t="shared" si="109"/>
        <v>143000</v>
      </c>
    </row>
    <row r="116" spans="2:34">
      <c r="B116" s="87" t="str">
        <f t="shared" si="105"/>
        <v>Additional Position - Eng 1</v>
      </c>
      <c r="D116" s="47"/>
      <c r="E116" s="47">
        <f t="shared" ref="E116:E123" si="124">SUM(I116:T116)</f>
        <v>99999.999999999985</v>
      </c>
      <c r="F116" s="47">
        <f t="shared" ref="F116:F123" si="125">SUM(V116:AG116)</f>
        <v>110000.00000000004</v>
      </c>
      <c r="G116" s="40">
        <f t="shared" si="102"/>
        <v>0.1000000000000006</v>
      </c>
      <c r="H116" s="86"/>
      <c r="I116" s="47">
        <f t="shared" ref="I116:T116" si="126">I94*$E94/12</f>
        <v>8333.3333333333339</v>
      </c>
      <c r="J116" s="47">
        <f t="shared" si="126"/>
        <v>8333.3333333333339</v>
      </c>
      <c r="K116" s="47">
        <f t="shared" si="126"/>
        <v>8333.3333333333339</v>
      </c>
      <c r="L116" s="47">
        <f t="shared" si="126"/>
        <v>8333.3333333333339</v>
      </c>
      <c r="M116" s="47">
        <f t="shared" si="126"/>
        <v>8333.3333333333339</v>
      </c>
      <c r="N116" s="47">
        <f t="shared" si="126"/>
        <v>8333.3333333333339</v>
      </c>
      <c r="O116" s="47">
        <f t="shared" si="126"/>
        <v>8333.3333333333339</v>
      </c>
      <c r="P116" s="47">
        <f t="shared" si="126"/>
        <v>8333.3333333333339</v>
      </c>
      <c r="Q116" s="47">
        <f t="shared" si="126"/>
        <v>8333.3333333333339</v>
      </c>
      <c r="R116" s="47">
        <f t="shared" si="126"/>
        <v>8333.3333333333339</v>
      </c>
      <c r="S116" s="47">
        <f t="shared" si="126"/>
        <v>8333.3333333333339</v>
      </c>
      <c r="T116" s="47">
        <f t="shared" si="126"/>
        <v>8333.3333333333339</v>
      </c>
      <c r="U116" s="42">
        <f t="shared" si="107"/>
        <v>99999.999999999985</v>
      </c>
      <c r="V116" s="47">
        <f t="shared" ref="V116:AG116" si="127">V94*$F94/12</f>
        <v>9166.6666666666679</v>
      </c>
      <c r="W116" s="47">
        <f t="shared" si="127"/>
        <v>9166.6666666666679</v>
      </c>
      <c r="X116" s="47">
        <f t="shared" si="127"/>
        <v>9166.6666666666679</v>
      </c>
      <c r="Y116" s="47">
        <f t="shared" si="127"/>
        <v>9166.6666666666679</v>
      </c>
      <c r="Z116" s="47">
        <f t="shared" si="127"/>
        <v>9166.6666666666679</v>
      </c>
      <c r="AA116" s="47">
        <f t="shared" si="127"/>
        <v>9166.6666666666679</v>
      </c>
      <c r="AB116" s="47">
        <f t="shared" si="127"/>
        <v>9166.6666666666679</v>
      </c>
      <c r="AC116" s="47">
        <f t="shared" si="127"/>
        <v>9166.6666666666679</v>
      </c>
      <c r="AD116" s="47">
        <f t="shared" si="127"/>
        <v>9166.6666666666679</v>
      </c>
      <c r="AE116" s="47">
        <f t="shared" si="127"/>
        <v>9166.6666666666679</v>
      </c>
      <c r="AF116" s="47">
        <f t="shared" si="127"/>
        <v>9166.6666666666679</v>
      </c>
      <c r="AG116" s="47">
        <f t="shared" si="127"/>
        <v>9166.6666666666679</v>
      </c>
      <c r="AH116" s="42">
        <f t="shared" si="109"/>
        <v>110000.00000000004</v>
      </c>
    </row>
    <row r="117" spans="2:34">
      <c r="B117" s="87" t="str">
        <f t="shared" si="105"/>
        <v>Additional Position - Eng 2</v>
      </c>
      <c r="D117" s="47"/>
      <c r="E117" s="47">
        <f t="shared" si="124"/>
        <v>99999.999999999985</v>
      </c>
      <c r="F117" s="47">
        <f t="shared" si="125"/>
        <v>192500.00000000006</v>
      </c>
      <c r="G117" s="40">
        <f t="shared" si="102"/>
        <v>0.92500000000000082</v>
      </c>
      <c r="H117" s="86"/>
      <c r="I117" s="47">
        <f t="shared" ref="I117:T117" si="128">I95*$E95/12</f>
        <v>8333.3333333333339</v>
      </c>
      <c r="J117" s="47">
        <f t="shared" si="128"/>
        <v>8333.3333333333339</v>
      </c>
      <c r="K117" s="47">
        <f t="shared" si="128"/>
        <v>8333.3333333333339</v>
      </c>
      <c r="L117" s="47">
        <f t="shared" si="128"/>
        <v>8333.3333333333339</v>
      </c>
      <c r="M117" s="47">
        <f t="shared" si="128"/>
        <v>8333.3333333333339</v>
      </c>
      <c r="N117" s="47">
        <f t="shared" si="128"/>
        <v>8333.3333333333339</v>
      </c>
      <c r="O117" s="47">
        <f t="shared" si="128"/>
        <v>8333.3333333333339</v>
      </c>
      <c r="P117" s="47">
        <f t="shared" si="128"/>
        <v>8333.3333333333339</v>
      </c>
      <c r="Q117" s="47">
        <f t="shared" si="128"/>
        <v>8333.3333333333339</v>
      </c>
      <c r="R117" s="47">
        <f t="shared" si="128"/>
        <v>8333.3333333333339</v>
      </c>
      <c r="S117" s="47">
        <f t="shared" si="128"/>
        <v>8333.3333333333339</v>
      </c>
      <c r="T117" s="47">
        <f t="shared" si="128"/>
        <v>8333.3333333333339</v>
      </c>
      <c r="U117" s="42">
        <f t="shared" si="107"/>
        <v>99999.999999999985</v>
      </c>
      <c r="V117" s="47">
        <f t="shared" ref="V117:AG117" si="129">V95*$F95/12</f>
        <v>9166.6666666666679</v>
      </c>
      <c r="W117" s="47">
        <f t="shared" si="129"/>
        <v>9166.6666666666679</v>
      </c>
      <c r="X117" s="47">
        <f t="shared" si="129"/>
        <v>9166.6666666666679</v>
      </c>
      <c r="Y117" s="47">
        <f t="shared" si="129"/>
        <v>18333.333333333336</v>
      </c>
      <c r="Z117" s="47">
        <f t="shared" si="129"/>
        <v>18333.333333333336</v>
      </c>
      <c r="AA117" s="47">
        <f t="shared" si="129"/>
        <v>18333.333333333336</v>
      </c>
      <c r="AB117" s="47">
        <f t="shared" si="129"/>
        <v>18333.333333333336</v>
      </c>
      <c r="AC117" s="47">
        <f t="shared" si="129"/>
        <v>18333.333333333336</v>
      </c>
      <c r="AD117" s="47">
        <f t="shared" si="129"/>
        <v>18333.333333333336</v>
      </c>
      <c r="AE117" s="47">
        <f t="shared" si="129"/>
        <v>18333.333333333336</v>
      </c>
      <c r="AF117" s="47">
        <f t="shared" si="129"/>
        <v>18333.333333333336</v>
      </c>
      <c r="AG117" s="47">
        <f t="shared" si="129"/>
        <v>18333.333333333336</v>
      </c>
      <c r="AH117" s="42">
        <f t="shared" si="109"/>
        <v>192500.00000000006</v>
      </c>
    </row>
    <row r="118" spans="2:34">
      <c r="B118" s="87" t="str">
        <f t="shared" si="105"/>
        <v>Additional Role</v>
      </c>
      <c r="D118" s="47"/>
      <c r="E118" s="47">
        <f t="shared" si="124"/>
        <v>0</v>
      </c>
      <c r="F118" s="47">
        <f t="shared" si="125"/>
        <v>0</v>
      </c>
      <c r="G118" s="40" t="str">
        <f t="shared" si="102"/>
        <v/>
      </c>
      <c r="H118" s="86"/>
      <c r="I118" s="47">
        <f t="shared" ref="I118:T118" si="130">I96*$E96/12</f>
        <v>0</v>
      </c>
      <c r="J118" s="47">
        <f t="shared" si="130"/>
        <v>0</v>
      </c>
      <c r="K118" s="47">
        <f t="shared" si="130"/>
        <v>0</v>
      </c>
      <c r="L118" s="47">
        <f t="shared" si="130"/>
        <v>0</v>
      </c>
      <c r="M118" s="47">
        <f t="shared" si="130"/>
        <v>0</v>
      </c>
      <c r="N118" s="47">
        <f t="shared" si="130"/>
        <v>0</v>
      </c>
      <c r="O118" s="47">
        <f t="shared" si="130"/>
        <v>0</v>
      </c>
      <c r="P118" s="47">
        <f t="shared" si="130"/>
        <v>0</v>
      </c>
      <c r="Q118" s="47">
        <f t="shared" si="130"/>
        <v>0</v>
      </c>
      <c r="R118" s="47">
        <f t="shared" si="130"/>
        <v>0</v>
      </c>
      <c r="S118" s="47">
        <f t="shared" si="130"/>
        <v>0</v>
      </c>
      <c r="T118" s="47">
        <f t="shared" si="130"/>
        <v>0</v>
      </c>
      <c r="U118" s="42">
        <f t="shared" si="107"/>
        <v>0</v>
      </c>
      <c r="V118" s="47">
        <f t="shared" ref="V118:AG118" si="131">V96*$F96/12</f>
        <v>0</v>
      </c>
      <c r="W118" s="47">
        <f t="shared" si="131"/>
        <v>0</v>
      </c>
      <c r="X118" s="47">
        <f t="shared" si="131"/>
        <v>0</v>
      </c>
      <c r="Y118" s="47">
        <f t="shared" si="131"/>
        <v>0</v>
      </c>
      <c r="Z118" s="47">
        <f t="shared" si="131"/>
        <v>0</v>
      </c>
      <c r="AA118" s="47">
        <f t="shared" si="131"/>
        <v>0</v>
      </c>
      <c r="AB118" s="47">
        <f t="shared" si="131"/>
        <v>0</v>
      </c>
      <c r="AC118" s="47">
        <f t="shared" si="131"/>
        <v>0</v>
      </c>
      <c r="AD118" s="47">
        <f t="shared" si="131"/>
        <v>0</v>
      </c>
      <c r="AE118" s="47">
        <f t="shared" si="131"/>
        <v>0</v>
      </c>
      <c r="AF118" s="47">
        <f t="shared" si="131"/>
        <v>0</v>
      </c>
      <c r="AG118" s="47">
        <f t="shared" si="131"/>
        <v>0</v>
      </c>
      <c r="AH118" s="42">
        <f t="shared" si="109"/>
        <v>0</v>
      </c>
    </row>
    <row r="119" spans="2:34">
      <c r="B119" s="87" t="str">
        <f t="shared" si="105"/>
        <v>Additional Role</v>
      </c>
      <c r="D119" s="47"/>
      <c r="E119" s="47">
        <f t="shared" si="124"/>
        <v>0</v>
      </c>
      <c r="F119" s="47">
        <f t="shared" si="125"/>
        <v>0</v>
      </c>
      <c r="G119" s="40" t="str">
        <f t="shared" si="102"/>
        <v/>
      </c>
      <c r="H119" s="86"/>
      <c r="I119" s="47">
        <f t="shared" ref="I119:T119" si="132">I97*$E97/12</f>
        <v>0</v>
      </c>
      <c r="J119" s="47">
        <f t="shared" si="132"/>
        <v>0</v>
      </c>
      <c r="K119" s="47">
        <f t="shared" si="132"/>
        <v>0</v>
      </c>
      <c r="L119" s="47">
        <f t="shared" si="132"/>
        <v>0</v>
      </c>
      <c r="M119" s="47">
        <f t="shared" si="132"/>
        <v>0</v>
      </c>
      <c r="N119" s="47">
        <f t="shared" si="132"/>
        <v>0</v>
      </c>
      <c r="O119" s="47">
        <f t="shared" si="132"/>
        <v>0</v>
      </c>
      <c r="P119" s="47">
        <f t="shared" si="132"/>
        <v>0</v>
      </c>
      <c r="Q119" s="47">
        <f t="shared" si="132"/>
        <v>0</v>
      </c>
      <c r="R119" s="47">
        <f t="shared" si="132"/>
        <v>0</v>
      </c>
      <c r="S119" s="47">
        <f t="shared" si="132"/>
        <v>0</v>
      </c>
      <c r="T119" s="47">
        <f t="shared" si="132"/>
        <v>0</v>
      </c>
      <c r="U119" s="42">
        <f t="shared" si="107"/>
        <v>0</v>
      </c>
      <c r="V119" s="47">
        <f t="shared" ref="V119:AG119" si="133">V97*$F97/12</f>
        <v>0</v>
      </c>
      <c r="W119" s="47">
        <f t="shared" si="133"/>
        <v>0</v>
      </c>
      <c r="X119" s="47">
        <f t="shared" si="133"/>
        <v>0</v>
      </c>
      <c r="Y119" s="47">
        <f t="shared" si="133"/>
        <v>0</v>
      </c>
      <c r="Z119" s="47">
        <f t="shared" si="133"/>
        <v>0</v>
      </c>
      <c r="AA119" s="47">
        <f t="shared" si="133"/>
        <v>0</v>
      </c>
      <c r="AB119" s="47">
        <f t="shared" si="133"/>
        <v>0</v>
      </c>
      <c r="AC119" s="47">
        <f t="shared" si="133"/>
        <v>0</v>
      </c>
      <c r="AD119" s="47">
        <f t="shared" si="133"/>
        <v>0</v>
      </c>
      <c r="AE119" s="47">
        <f t="shared" si="133"/>
        <v>0</v>
      </c>
      <c r="AF119" s="47">
        <f t="shared" si="133"/>
        <v>0</v>
      </c>
      <c r="AG119" s="47">
        <f t="shared" si="133"/>
        <v>0</v>
      </c>
      <c r="AH119" s="42">
        <f t="shared" si="109"/>
        <v>0</v>
      </c>
    </row>
    <row r="120" spans="2:34">
      <c r="B120" s="87" t="str">
        <f t="shared" si="105"/>
        <v>Additional Role</v>
      </c>
      <c r="D120" s="47"/>
      <c r="E120" s="47">
        <f t="shared" si="124"/>
        <v>0</v>
      </c>
      <c r="F120" s="47">
        <f t="shared" si="125"/>
        <v>0</v>
      </c>
      <c r="G120" s="40" t="str">
        <f t="shared" si="102"/>
        <v/>
      </c>
      <c r="H120" s="86"/>
      <c r="I120" s="47">
        <f t="shared" ref="I120:T120" si="134">I98*$E98/12</f>
        <v>0</v>
      </c>
      <c r="J120" s="47">
        <f t="shared" si="134"/>
        <v>0</v>
      </c>
      <c r="K120" s="47">
        <f t="shared" si="134"/>
        <v>0</v>
      </c>
      <c r="L120" s="47">
        <f t="shared" si="134"/>
        <v>0</v>
      </c>
      <c r="M120" s="47">
        <f t="shared" si="134"/>
        <v>0</v>
      </c>
      <c r="N120" s="47">
        <f t="shared" si="134"/>
        <v>0</v>
      </c>
      <c r="O120" s="47">
        <f t="shared" si="134"/>
        <v>0</v>
      </c>
      <c r="P120" s="47">
        <f t="shared" si="134"/>
        <v>0</v>
      </c>
      <c r="Q120" s="47">
        <f t="shared" si="134"/>
        <v>0</v>
      </c>
      <c r="R120" s="47">
        <f t="shared" si="134"/>
        <v>0</v>
      </c>
      <c r="S120" s="47">
        <f t="shared" si="134"/>
        <v>0</v>
      </c>
      <c r="T120" s="47">
        <f t="shared" si="134"/>
        <v>0</v>
      </c>
      <c r="U120" s="42">
        <f t="shared" si="107"/>
        <v>0</v>
      </c>
      <c r="V120" s="47">
        <f t="shared" ref="V120:AG120" si="135">V98*$F98/12</f>
        <v>0</v>
      </c>
      <c r="W120" s="47">
        <f t="shared" si="135"/>
        <v>0</v>
      </c>
      <c r="X120" s="47">
        <f t="shared" si="135"/>
        <v>0</v>
      </c>
      <c r="Y120" s="47">
        <f t="shared" si="135"/>
        <v>0</v>
      </c>
      <c r="Z120" s="47">
        <f t="shared" si="135"/>
        <v>0</v>
      </c>
      <c r="AA120" s="47">
        <f t="shared" si="135"/>
        <v>0</v>
      </c>
      <c r="AB120" s="47">
        <f t="shared" si="135"/>
        <v>0</v>
      </c>
      <c r="AC120" s="47">
        <f t="shared" si="135"/>
        <v>0</v>
      </c>
      <c r="AD120" s="47">
        <f t="shared" si="135"/>
        <v>0</v>
      </c>
      <c r="AE120" s="47">
        <f t="shared" si="135"/>
        <v>0</v>
      </c>
      <c r="AF120" s="47">
        <f t="shared" si="135"/>
        <v>0</v>
      </c>
      <c r="AG120" s="47">
        <f t="shared" si="135"/>
        <v>0</v>
      </c>
      <c r="AH120" s="42">
        <f t="shared" si="109"/>
        <v>0</v>
      </c>
    </row>
    <row r="121" spans="2:34">
      <c r="B121" s="87" t="str">
        <f t="shared" si="105"/>
        <v>Additional Role</v>
      </c>
      <c r="D121" s="47"/>
      <c r="E121" s="47">
        <f t="shared" si="124"/>
        <v>0</v>
      </c>
      <c r="F121" s="47">
        <f t="shared" si="125"/>
        <v>0</v>
      </c>
      <c r="G121" s="40" t="str">
        <f t="shared" si="102"/>
        <v/>
      </c>
      <c r="H121" s="86"/>
      <c r="I121" s="47">
        <f t="shared" ref="I121:T121" si="136">I99*$E99/12</f>
        <v>0</v>
      </c>
      <c r="J121" s="47">
        <f t="shared" si="136"/>
        <v>0</v>
      </c>
      <c r="K121" s="47">
        <f t="shared" si="136"/>
        <v>0</v>
      </c>
      <c r="L121" s="47">
        <f t="shared" si="136"/>
        <v>0</v>
      </c>
      <c r="M121" s="47">
        <f t="shared" si="136"/>
        <v>0</v>
      </c>
      <c r="N121" s="47">
        <f t="shared" si="136"/>
        <v>0</v>
      </c>
      <c r="O121" s="47">
        <f t="shared" si="136"/>
        <v>0</v>
      </c>
      <c r="P121" s="47">
        <f t="shared" si="136"/>
        <v>0</v>
      </c>
      <c r="Q121" s="47">
        <f t="shared" si="136"/>
        <v>0</v>
      </c>
      <c r="R121" s="47">
        <f t="shared" si="136"/>
        <v>0</v>
      </c>
      <c r="S121" s="47">
        <f t="shared" si="136"/>
        <v>0</v>
      </c>
      <c r="T121" s="47">
        <f t="shared" si="136"/>
        <v>0</v>
      </c>
      <c r="U121" s="42">
        <f t="shared" si="107"/>
        <v>0</v>
      </c>
      <c r="V121" s="47">
        <f t="shared" ref="V121:AG121" si="137">V99*$F99/12</f>
        <v>0</v>
      </c>
      <c r="W121" s="47">
        <f t="shared" si="137"/>
        <v>0</v>
      </c>
      <c r="X121" s="47">
        <f t="shared" si="137"/>
        <v>0</v>
      </c>
      <c r="Y121" s="47">
        <f t="shared" si="137"/>
        <v>0</v>
      </c>
      <c r="Z121" s="47">
        <f t="shared" si="137"/>
        <v>0</v>
      </c>
      <c r="AA121" s="47">
        <f t="shared" si="137"/>
        <v>0</v>
      </c>
      <c r="AB121" s="47">
        <f t="shared" si="137"/>
        <v>0</v>
      </c>
      <c r="AC121" s="47">
        <f t="shared" si="137"/>
        <v>0</v>
      </c>
      <c r="AD121" s="47">
        <f t="shared" si="137"/>
        <v>0</v>
      </c>
      <c r="AE121" s="47">
        <f t="shared" si="137"/>
        <v>0</v>
      </c>
      <c r="AF121" s="47">
        <f t="shared" si="137"/>
        <v>0</v>
      </c>
      <c r="AG121" s="47">
        <f t="shared" si="137"/>
        <v>0</v>
      </c>
      <c r="AH121" s="42">
        <f t="shared" si="109"/>
        <v>0</v>
      </c>
    </row>
    <row r="122" spans="2:34">
      <c r="B122" s="87" t="str">
        <f t="shared" si="105"/>
        <v>Additional Role</v>
      </c>
      <c r="D122" s="47"/>
      <c r="E122" s="47">
        <f t="shared" si="124"/>
        <v>0</v>
      </c>
      <c r="F122" s="47">
        <f t="shared" si="125"/>
        <v>0</v>
      </c>
      <c r="G122" s="40" t="str">
        <f t="shared" si="102"/>
        <v/>
      </c>
      <c r="H122" s="86"/>
      <c r="I122" s="47">
        <f t="shared" ref="I122:T122" si="138">I100*$E100/12</f>
        <v>0</v>
      </c>
      <c r="J122" s="47">
        <f t="shared" si="138"/>
        <v>0</v>
      </c>
      <c r="K122" s="47">
        <f t="shared" si="138"/>
        <v>0</v>
      </c>
      <c r="L122" s="47">
        <f t="shared" si="138"/>
        <v>0</v>
      </c>
      <c r="M122" s="47">
        <f t="shared" si="138"/>
        <v>0</v>
      </c>
      <c r="N122" s="47">
        <f t="shared" si="138"/>
        <v>0</v>
      </c>
      <c r="O122" s="47">
        <f t="shared" si="138"/>
        <v>0</v>
      </c>
      <c r="P122" s="47">
        <f t="shared" si="138"/>
        <v>0</v>
      </c>
      <c r="Q122" s="47">
        <f t="shared" si="138"/>
        <v>0</v>
      </c>
      <c r="R122" s="47">
        <f t="shared" si="138"/>
        <v>0</v>
      </c>
      <c r="S122" s="47">
        <f t="shared" si="138"/>
        <v>0</v>
      </c>
      <c r="T122" s="47">
        <f t="shared" si="138"/>
        <v>0</v>
      </c>
      <c r="U122" s="42">
        <f t="shared" si="107"/>
        <v>0</v>
      </c>
      <c r="V122" s="47">
        <f t="shared" ref="V122:AG122" si="139">V100*$F100/12</f>
        <v>0</v>
      </c>
      <c r="W122" s="47">
        <f t="shared" si="139"/>
        <v>0</v>
      </c>
      <c r="X122" s="47">
        <f t="shared" si="139"/>
        <v>0</v>
      </c>
      <c r="Y122" s="47">
        <f t="shared" si="139"/>
        <v>0</v>
      </c>
      <c r="Z122" s="47">
        <f t="shared" si="139"/>
        <v>0</v>
      </c>
      <c r="AA122" s="47">
        <f t="shared" si="139"/>
        <v>0</v>
      </c>
      <c r="AB122" s="47">
        <f t="shared" si="139"/>
        <v>0</v>
      </c>
      <c r="AC122" s="47">
        <f t="shared" si="139"/>
        <v>0</v>
      </c>
      <c r="AD122" s="47">
        <f t="shared" si="139"/>
        <v>0</v>
      </c>
      <c r="AE122" s="47">
        <f t="shared" si="139"/>
        <v>0</v>
      </c>
      <c r="AF122" s="47">
        <f t="shared" si="139"/>
        <v>0</v>
      </c>
      <c r="AG122" s="47">
        <f t="shared" si="139"/>
        <v>0</v>
      </c>
      <c r="AH122" s="42">
        <f t="shared" si="109"/>
        <v>0</v>
      </c>
    </row>
    <row r="123" spans="2:34">
      <c r="B123" s="87" t="str">
        <f t="shared" si="105"/>
        <v>Additional Role</v>
      </c>
      <c r="D123" s="47"/>
      <c r="E123" s="47">
        <f t="shared" si="124"/>
        <v>0</v>
      </c>
      <c r="F123" s="47">
        <f t="shared" si="125"/>
        <v>0</v>
      </c>
      <c r="G123" s="40" t="str">
        <f t="shared" si="102"/>
        <v/>
      </c>
      <c r="H123" s="86"/>
      <c r="I123" s="47">
        <f t="shared" ref="I123:T123" si="140">I101*$E101/12</f>
        <v>0</v>
      </c>
      <c r="J123" s="47">
        <f t="shared" si="140"/>
        <v>0</v>
      </c>
      <c r="K123" s="47">
        <f t="shared" si="140"/>
        <v>0</v>
      </c>
      <c r="L123" s="47">
        <f t="shared" si="140"/>
        <v>0</v>
      </c>
      <c r="M123" s="47">
        <f t="shared" si="140"/>
        <v>0</v>
      </c>
      <c r="N123" s="47">
        <f t="shared" si="140"/>
        <v>0</v>
      </c>
      <c r="O123" s="47">
        <f t="shared" si="140"/>
        <v>0</v>
      </c>
      <c r="P123" s="47">
        <f t="shared" si="140"/>
        <v>0</v>
      </c>
      <c r="Q123" s="47">
        <f t="shared" si="140"/>
        <v>0</v>
      </c>
      <c r="R123" s="47">
        <f t="shared" si="140"/>
        <v>0</v>
      </c>
      <c r="S123" s="47">
        <f t="shared" si="140"/>
        <v>0</v>
      </c>
      <c r="T123" s="47">
        <f t="shared" si="140"/>
        <v>0</v>
      </c>
      <c r="U123" s="42">
        <f t="shared" si="107"/>
        <v>0</v>
      </c>
      <c r="V123" s="47">
        <f t="shared" ref="V123:AG123" si="141">V101*$F101/12</f>
        <v>0</v>
      </c>
      <c r="W123" s="47">
        <f t="shared" si="141"/>
        <v>0</v>
      </c>
      <c r="X123" s="47">
        <f t="shared" si="141"/>
        <v>0</v>
      </c>
      <c r="Y123" s="47">
        <f t="shared" si="141"/>
        <v>0</v>
      </c>
      <c r="Z123" s="47">
        <f t="shared" si="141"/>
        <v>0</v>
      </c>
      <c r="AA123" s="47">
        <f t="shared" si="141"/>
        <v>0</v>
      </c>
      <c r="AB123" s="47">
        <f t="shared" si="141"/>
        <v>0</v>
      </c>
      <c r="AC123" s="47">
        <f t="shared" si="141"/>
        <v>0</v>
      </c>
      <c r="AD123" s="47">
        <f t="shared" si="141"/>
        <v>0</v>
      </c>
      <c r="AE123" s="47">
        <f t="shared" si="141"/>
        <v>0</v>
      </c>
      <c r="AF123" s="47">
        <f t="shared" si="141"/>
        <v>0</v>
      </c>
      <c r="AG123" s="47">
        <f t="shared" si="141"/>
        <v>0</v>
      </c>
      <c r="AH123" s="42">
        <f t="shared" si="109"/>
        <v>0</v>
      </c>
    </row>
    <row r="124" spans="2:34">
      <c r="B124" s="50" t="s">
        <v>17</v>
      </c>
      <c r="D124" s="47"/>
      <c r="E124" s="90">
        <f>SUM(E108:E123)</f>
        <v>1894166.6666666667</v>
      </c>
      <c r="F124" s="90">
        <f>SUM(F108:F123)</f>
        <v>5666500</v>
      </c>
      <c r="H124" s="86"/>
      <c r="I124" s="90">
        <f>SUM(I108:I123)</f>
        <v>100000</v>
      </c>
      <c r="J124" s="90">
        <f t="shared" ref="J124:AG124" si="142">SUM(J108:J123)</f>
        <v>110000</v>
      </c>
      <c r="K124" s="90">
        <f t="shared" si="142"/>
        <v>110000</v>
      </c>
      <c r="L124" s="90">
        <f t="shared" si="142"/>
        <v>135000</v>
      </c>
      <c r="M124" s="90">
        <f t="shared" si="142"/>
        <v>145833.33333333334</v>
      </c>
      <c r="N124" s="90">
        <f t="shared" si="142"/>
        <v>145833.33333333334</v>
      </c>
      <c r="O124" s="90">
        <f t="shared" si="142"/>
        <v>175000.00000000003</v>
      </c>
      <c r="P124" s="90">
        <f t="shared" si="142"/>
        <v>175000.00000000003</v>
      </c>
      <c r="Q124" s="90">
        <f t="shared" si="142"/>
        <v>190000.00000000003</v>
      </c>
      <c r="R124" s="90">
        <f t="shared" si="142"/>
        <v>202500.00000000003</v>
      </c>
      <c r="S124" s="90">
        <f t="shared" si="142"/>
        <v>202500.00000000003</v>
      </c>
      <c r="T124" s="90">
        <f t="shared" si="142"/>
        <v>202500.00000000003</v>
      </c>
      <c r="U124" s="91">
        <f t="shared" si="107"/>
        <v>1894166.6666666667</v>
      </c>
      <c r="V124" s="90">
        <f t="shared" si="142"/>
        <v>304916.66666666674</v>
      </c>
      <c r="W124" s="90">
        <f t="shared" si="142"/>
        <v>304916.66666666674</v>
      </c>
      <c r="X124" s="90">
        <f t="shared" si="142"/>
        <v>315916.66666666674</v>
      </c>
      <c r="Y124" s="90">
        <f t="shared" si="142"/>
        <v>407583.33333333331</v>
      </c>
      <c r="Z124" s="90">
        <f t="shared" si="142"/>
        <v>418583.33333333331</v>
      </c>
      <c r="AA124" s="90">
        <f t="shared" si="142"/>
        <v>418583.33333333331</v>
      </c>
      <c r="AB124" s="90">
        <f t="shared" si="142"/>
        <v>512083.33333333331</v>
      </c>
      <c r="AC124" s="90">
        <f t="shared" si="142"/>
        <v>528583.33333333337</v>
      </c>
      <c r="AD124" s="90">
        <f t="shared" si="142"/>
        <v>539583.33333333337</v>
      </c>
      <c r="AE124" s="90">
        <f t="shared" si="142"/>
        <v>622083.33333333326</v>
      </c>
      <c r="AF124" s="90">
        <f t="shared" si="142"/>
        <v>633083.33333333326</v>
      </c>
      <c r="AG124" s="90">
        <f t="shared" si="142"/>
        <v>660583.33333333326</v>
      </c>
      <c r="AH124" s="91">
        <f t="shared" si="109"/>
        <v>5666500</v>
      </c>
    </row>
    <row r="125" spans="2:34">
      <c r="B125" s="50"/>
      <c r="C125" s="47"/>
      <c r="D125" s="47"/>
      <c r="E125" s="47"/>
      <c r="F125" s="47"/>
      <c r="H125" s="86"/>
      <c r="I125" s="47"/>
      <c r="J125" s="47"/>
      <c r="K125" s="47"/>
      <c r="L125" s="47"/>
      <c r="M125" s="47"/>
      <c r="N125" s="47"/>
      <c r="O125" s="47"/>
      <c r="P125" s="47"/>
      <c r="Q125" s="47"/>
      <c r="R125" s="47"/>
      <c r="S125" s="47"/>
      <c r="T125" s="47"/>
      <c r="U125" s="42"/>
      <c r="V125" s="47"/>
      <c r="W125" s="47"/>
      <c r="X125" s="47"/>
      <c r="Y125" s="47"/>
      <c r="Z125" s="47"/>
      <c r="AA125" s="47"/>
      <c r="AB125" s="47"/>
      <c r="AC125" s="47"/>
      <c r="AD125" s="47"/>
      <c r="AE125" s="47"/>
      <c r="AF125" s="47"/>
      <c r="AG125" s="47"/>
      <c r="AH125" s="42"/>
    </row>
    <row r="126" spans="2:34">
      <c r="B126" s="50" t="s">
        <v>88</v>
      </c>
      <c r="C126" s="108">
        <f>C63</f>
        <v>0.13362018314142854</v>
      </c>
      <c r="D126" s="92"/>
      <c r="E126" s="47">
        <f t="shared" ref="E126" si="143">SUM(I126:T126)</f>
        <v>253098.89690038923</v>
      </c>
      <c r="F126" s="47">
        <f t="shared" ref="F126" si="144">SUM(V126:AG126)</f>
        <v>757158.76777090481</v>
      </c>
      <c r="G126" s="40">
        <f t="shared" ref="G126" si="145">(F126-E126)/E126</f>
        <v>1.9915530136383635</v>
      </c>
      <c r="H126" s="86"/>
      <c r="I126" s="47">
        <f>I124*$C$126</f>
        <v>13362.018314142853</v>
      </c>
      <c r="J126" s="47">
        <f t="shared" ref="J126:AG126" si="146">J124*$C$126</f>
        <v>14698.220145557139</v>
      </c>
      <c r="K126" s="47">
        <f t="shared" si="146"/>
        <v>14698.220145557139</v>
      </c>
      <c r="L126" s="47">
        <f t="shared" si="146"/>
        <v>18038.724724092852</v>
      </c>
      <c r="M126" s="47">
        <f t="shared" si="146"/>
        <v>19486.276708124995</v>
      </c>
      <c r="N126" s="47">
        <f t="shared" si="146"/>
        <v>19486.276708124995</v>
      </c>
      <c r="O126" s="47">
        <f t="shared" si="146"/>
        <v>23383.53204975</v>
      </c>
      <c r="P126" s="47">
        <f t="shared" si="146"/>
        <v>23383.53204975</v>
      </c>
      <c r="Q126" s="47">
        <f t="shared" si="146"/>
        <v>25387.834796871426</v>
      </c>
      <c r="R126" s="47">
        <f t="shared" si="146"/>
        <v>27058.087086139283</v>
      </c>
      <c r="S126" s="47">
        <f t="shared" si="146"/>
        <v>27058.087086139283</v>
      </c>
      <c r="T126" s="47">
        <f t="shared" si="146"/>
        <v>27058.087086139283</v>
      </c>
      <c r="U126" s="42">
        <f t="shared" si="107"/>
        <v>253098.89690038923</v>
      </c>
      <c r="V126" s="47">
        <f t="shared" si="146"/>
        <v>40743.020842873928</v>
      </c>
      <c r="W126" s="47">
        <f t="shared" si="146"/>
        <v>40743.020842873928</v>
      </c>
      <c r="X126" s="47">
        <f t="shared" si="146"/>
        <v>42212.842857429641</v>
      </c>
      <c r="Y126" s="47">
        <f t="shared" si="146"/>
        <v>54461.35964539391</v>
      </c>
      <c r="Z126" s="47">
        <f t="shared" si="146"/>
        <v>55931.181659949623</v>
      </c>
      <c r="AA126" s="47">
        <f t="shared" si="146"/>
        <v>55931.181659949623</v>
      </c>
      <c r="AB126" s="47">
        <f t="shared" si="146"/>
        <v>68424.668783673202</v>
      </c>
      <c r="AC126" s="47">
        <f t="shared" si="146"/>
        <v>70629.401805506772</v>
      </c>
      <c r="AD126" s="47">
        <f t="shared" si="146"/>
        <v>72099.223820062485</v>
      </c>
      <c r="AE126" s="47">
        <f t="shared" si="146"/>
        <v>83122.888929230321</v>
      </c>
      <c r="AF126" s="47">
        <f t="shared" si="146"/>
        <v>84592.710943786034</v>
      </c>
      <c r="AG126" s="47">
        <f t="shared" si="146"/>
        <v>88267.265980175333</v>
      </c>
      <c r="AH126" s="42">
        <f t="shared" si="109"/>
        <v>757158.76777090481</v>
      </c>
    </row>
    <row r="127" spans="2:34">
      <c r="B127" s="50"/>
      <c r="C127" s="47"/>
      <c r="D127" s="47"/>
      <c r="E127" s="47"/>
      <c r="F127" s="47"/>
      <c r="H127" s="86"/>
      <c r="I127" s="47"/>
      <c r="J127" s="47"/>
      <c r="K127" s="47"/>
      <c r="L127" s="47"/>
      <c r="M127" s="47"/>
      <c r="N127" s="47"/>
      <c r="O127" s="47"/>
      <c r="P127" s="47"/>
      <c r="Q127" s="47"/>
      <c r="R127" s="47"/>
      <c r="S127" s="47"/>
      <c r="T127" s="47"/>
      <c r="U127" s="42"/>
      <c r="V127" s="47"/>
      <c r="W127" s="47"/>
      <c r="X127" s="47"/>
      <c r="Y127" s="47"/>
      <c r="Z127" s="47"/>
      <c r="AA127" s="47"/>
      <c r="AB127" s="47"/>
      <c r="AC127" s="47"/>
      <c r="AD127" s="47"/>
      <c r="AE127" s="47"/>
      <c r="AF127" s="47"/>
      <c r="AG127" s="47"/>
      <c r="AH127" s="42"/>
    </row>
    <row r="128" spans="2:34" s="49" customFormat="1" ht="15" thickBot="1">
      <c r="B128" s="93" t="s">
        <v>18</v>
      </c>
      <c r="C128" s="94"/>
      <c r="D128" s="94"/>
      <c r="E128" s="95">
        <f t="shared" ref="E128:F128" si="147">SUM(E126,E124)</f>
        <v>2147265.5635670559</v>
      </c>
      <c r="F128" s="95">
        <f t="shared" si="147"/>
        <v>6423658.767770905</v>
      </c>
      <c r="G128" s="40">
        <f t="shared" ref="G128" si="148">(F128-E128)/E128</f>
        <v>1.9915530136383637</v>
      </c>
      <c r="H128" s="96"/>
      <c r="I128" s="95">
        <f>SUM(I126,I124)</f>
        <v>113362.01831414286</v>
      </c>
      <c r="J128" s="95">
        <f t="shared" ref="J128:AG128" si="149">SUM(J126,J124)</f>
        <v>124698.22014555713</v>
      </c>
      <c r="K128" s="95">
        <f t="shared" si="149"/>
        <v>124698.22014555713</v>
      </c>
      <c r="L128" s="95">
        <f t="shared" si="149"/>
        <v>153038.72472409284</v>
      </c>
      <c r="M128" s="95">
        <f t="shared" si="149"/>
        <v>165319.61004145833</v>
      </c>
      <c r="N128" s="95">
        <f t="shared" si="149"/>
        <v>165319.61004145833</v>
      </c>
      <c r="O128" s="95">
        <f t="shared" si="149"/>
        <v>198383.53204975004</v>
      </c>
      <c r="P128" s="95">
        <f t="shared" si="149"/>
        <v>198383.53204975004</v>
      </c>
      <c r="Q128" s="95">
        <f t="shared" si="149"/>
        <v>215387.83479687147</v>
      </c>
      <c r="R128" s="95">
        <f t="shared" si="149"/>
        <v>229558.08708613931</v>
      </c>
      <c r="S128" s="95">
        <f t="shared" si="149"/>
        <v>229558.08708613931</v>
      </c>
      <c r="T128" s="95">
        <f t="shared" si="149"/>
        <v>229558.08708613931</v>
      </c>
      <c r="U128" s="97">
        <f t="shared" si="107"/>
        <v>2147265.5635670559</v>
      </c>
      <c r="V128" s="95">
        <f t="shared" si="149"/>
        <v>345659.6875095407</v>
      </c>
      <c r="W128" s="95">
        <f t="shared" si="149"/>
        <v>345659.6875095407</v>
      </c>
      <c r="X128" s="95">
        <f t="shared" si="149"/>
        <v>358129.50952409639</v>
      </c>
      <c r="Y128" s="95">
        <f t="shared" si="149"/>
        <v>462044.69297872722</v>
      </c>
      <c r="Z128" s="95">
        <f t="shared" si="149"/>
        <v>474514.51499328297</v>
      </c>
      <c r="AA128" s="95">
        <f t="shared" si="149"/>
        <v>474514.51499328297</v>
      </c>
      <c r="AB128" s="95">
        <f t="shared" si="149"/>
        <v>580508.00211700657</v>
      </c>
      <c r="AC128" s="95">
        <f t="shared" si="149"/>
        <v>599212.73513884016</v>
      </c>
      <c r="AD128" s="95">
        <f t="shared" si="149"/>
        <v>611682.55715339584</v>
      </c>
      <c r="AE128" s="95">
        <f t="shared" si="149"/>
        <v>705206.22226256353</v>
      </c>
      <c r="AF128" s="95">
        <f t="shared" si="149"/>
        <v>717676.04427711933</v>
      </c>
      <c r="AG128" s="95">
        <f t="shared" si="149"/>
        <v>748850.5993135086</v>
      </c>
      <c r="AH128" s="97">
        <f t="shared" si="109"/>
        <v>6423658.7677709041</v>
      </c>
    </row>
    <row r="129" spans="2:34">
      <c r="U129" s="43"/>
      <c r="AH129" s="43"/>
    </row>
    <row r="130" spans="2:34" ht="18">
      <c r="B130" s="27" t="s">
        <v>19</v>
      </c>
      <c r="U130" s="43"/>
      <c r="AH130" s="43"/>
    </row>
    <row r="131" spans="2:34">
      <c r="U131" s="43"/>
      <c r="AH131" s="43"/>
    </row>
    <row r="132" spans="2:34">
      <c r="B132" s="87" t="s">
        <v>31</v>
      </c>
      <c r="E132" s="47">
        <f t="shared" ref="E132:E133" si="150">SUM(I132:T132)</f>
        <v>275000</v>
      </c>
      <c r="F132" s="47">
        <f t="shared" ref="F132:F133" si="151">SUM(V132:AG132)</f>
        <v>420000</v>
      </c>
      <c r="G132" s="40">
        <f t="shared" ref="G132:G133" si="152">(F132-E132)/E132</f>
        <v>0.52727272727272723</v>
      </c>
      <c r="I132" s="100">
        <f t="shared" ref="I132:AG132" si="153">I69</f>
        <v>20000</v>
      </c>
      <c r="J132" s="100">
        <f t="shared" si="153"/>
        <v>20000</v>
      </c>
      <c r="K132" s="100">
        <f t="shared" si="153"/>
        <v>20000</v>
      </c>
      <c r="L132" s="100">
        <f t="shared" si="153"/>
        <v>20000</v>
      </c>
      <c r="M132" s="100">
        <f t="shared" si="153"/>
        <v>20000</v>
      </c>
      <c r="N132" s="100">
        <f t="shared" si="153"/>
        <v>25000</v>
      </c>
      <c r="O132" s="100">
        <f t="shared" si="153"/>
        <v>25000</v>
      </c>
      <c r="P132" s="100">
        <f t="shared" si="153"/>
        <v>25000</v>
      </c>
      <c r="Q132" s="100">
        <f t="shared" si="153"/>
        <v>25000</v>
      </c>
      <c r="R132" s="100">
        <f t="shared" si="153"/>
        <v>25000</v>
      </c>
      <c r="S132" s="100">
        <f t="shared" si="153"/>
        <v>25000</v>
      </c>
      <c r="T132" s="100">
        <f t="shared" si="153"/>
        <v>25000</v>
      </c>
      <c r="U132" s="48">
        <f t="shared" si="107"/>
        <v>275000</v>
      </c>
      <c r="V132" s="100">
        <f t="shared" si="153"/>
        <v>30000</v>
      </c>
      <c r="W132" s="100">
        <f t="shared" si="153"/>
        <v>30000</v>
      </c>
      <c r="X132" s="100">
        <f t="shared" si="153"/>
        <v>30000</v>
      </c>
      <c r="Y132" s="100">
        <f t="shared" si="153"/>
        <v>30000</v>
      </c>
      <c r="Z132" s="100">
        <f t="shared" si="153"/>
        <v>30000</v>
      </c>
      <c r="AA132" s="100">
        <f t="shared" si="153"/>
        <v>30000</v>
      </c>
      <c r="AB132" s="100">
        <f t="shared" si="153"/>
        <v>40000</v>
      </c>
      <c r="AC132" s="100">
        <f t="shared" si="153"/>
        <v>40000</v>
      </c>
      <c r="AD132" s="100">
        <f t="shared" si="153"/>
        <v>40000</v>
      </c>
      <c r="AE132" s="100">
        <f t="shared" si="153"/>
        <v>40000</v>
      </c>
      <c r="AF132" s="100">
        <f t="shared" si="153"/>
        <v>40000</v>
      </c>
      <c r="AG132" s="100">
        <f t="shared" si="153"/>
        <v>40000</v>
      </c>
      <c r="AH132" s="48">
        <f t="shared" si="109"/>
        <v>420000</v>
      </c>
    </row>
    <row r="133" spans="2:34">
      <c r="B133" s="87" t="s">
        <v>116</v>
      </c>
      <c r="E133" s="47">
        <f t="shared" si="150"/>
        <v>60000</v>
      </c>
      <c r="F133" s="47">
        <f t="shared" si="151"/>
        <v>60000</v>
      </c>
      <c r="G133" s="40">
        <f t="shared" si="152"/>
        <v>0</v>
      </c>
      <c r="I133" s="100">
        <f t="shared" ref="I133:AG133" si="154">I70</f>
        <v>5000</v>
      </c>
      <c r="J133" s="100">
        <f t="shared" si="154"/>
        <v>5000</v>
      </c>
      <c r="K133" s="100">
        <f t="shared" si="154"/>
        <v>5000</v>
      </c>
      <c r="L133" s="100">
        <f t="shared" si="154"/>
        <v>5000</v>
      </c>
      <c r="M133" s="100">
        <f t="shared" si="154"/>
        <v>5000</v>
      </c>
      <c r="N133" s="100">
        <f t="shared" si="154"/>
        <v>5000</v>
      </c>
      <c r="O133" s="100">
        <f t="shared" si="154"/>
        <v>5000</v>
      </c>
      <c r="P133" s="100">
        <f t="shared" si="154"/>
        <v>5000</v>
      </c>
      <c r="Q133" s="100">
        <f t="shared" si="154"/>
        <v>5000</v>
      </c>
      <c r="R133" s="100">
        <f t="shared" si="154"/>
        <v>5000</v>
      </c>
      <c r="S133" s="100">
        <f t="shared" si="154"/>
        <v>5000</v>
      </c>
      <c r="T133" s="100">
        <f t="shared" si="154"/>
        <v>5000</v>
      </c>
      <c r="U133" s="48">
        <f t="shared" si="107"/>
        <v>60000</v>
      </c>
      <c r="V133" s="100">
        <f t="shared" si="154"/>
        <v>5000</v>
      </c>
      <c r="W133" s="100">
        <f t="shared" si="154"/>
        <v>5000</v>
      </c>
      <c r="X133" s="100">
        <f t="shared" si="154"/>
        <v>5000</v>
      </c>
      <c r="Y133" s="100">
        <f t="shared" si="154"/>
        <v>5000</v>
      </c>
      <c r="Z133" s="100">
        <f t="shared" si="154"/>
        <v>5000</v>
      </c>
      <c r="AA133" s="100">
        <f t="shared" si="154"/>
        <v>5000</v>
      </c>
      <c r="AB133" s="100">
        <f t="shared" si="154"/>
        <v>5000</v>
      </c>
      <c r="AC133" s="100">
        <f t="shared" si="154"/>
        <v>5000</v>
      </c>
      <c r="AD133" s="100">
        <f t="shared" si="154"/>
        <v>5000</v>
      </c>
      <c r="AE133" s="100">
        <f t="shared" si="154"/>
        <v>5000</v>
      </c>
      <c r="AF133" s="100">
        <f t="shared" si="154"/>
        <v>5000</v>
      </c>
      <c r="AG133" s="100">
        <f t="shared" si="154"/>
        <v>5000</v>
      </c>
      <c r="AH133" s="48">
        <f t="shared" si="109"/>
        <v>60000</v>
      </c>
    </row>
    <row r="134" spans="2:34">
      <c r="B134" s="87" t="s">
        <v>47</v>
      </c>
      <c r="E134" s="47">
        <f t="shared" ref="E134" si="155">SUM(I134:T134)</f>
        <v>257000</v>
      </c>
      <c r="F134" s="47">
        <f t="shared" ref="F134" si="156">SUM(V134:AG134)</f>
        <v>649500</v>
      </c>
      <c r="G134" s="40"/>
      <c r="I134" s="100">
        <f t="shared" ref="I134:AG134" si="157">I71</f>
        <v>11000</v>
      </c>
      <c r="J134" s="100">
        <f t="shared" si="157"/>
        <v>15500</v>
      </c>
      <c r="K134" s="100">
        <f t="shared" si="157"/>
        <v>15500</v>
      </c>
      <c r="L134" s="100">
        <f t="shared" si="157"/>
        <v>18500</v>
      </c>
      <c r="M134" s="100">
        <f t="shared" si="157"/>
        <v>19500</v>
      </c>
      <c r="N134" s="100">
        <f t="shared" si="157"/>
        <v>20500</v>
      </c>
      <c r="O134" s="100">
        <f t="shared" si="157"/>
        <v>23500</v>
      </c>
      <c r="P134" s="100">
        <f t="shared" si="157"/>
        <v>24500</v>
      </c>
      <c r="Q134" s="100">
        <f t="shared" si="157"/>
        <v>25000</v>
      </c>
      <c r="R134" s="100">
        <f t="shared" si="157"/>
        <v>27500</v>
      </c>
      <c r="S134" s="100">
        <f t="shared" si="157"/>
        <v>27500</v>
      </c>
      <c r="T134" s="100">
        <f t="shared" si="157"/>
        <v>28500</v>
      </c>
      <c r="U134" s="48">
        <f t="shared" si="107"/>
        <v>257000</v>
      </c>
      <c r="V134" s="100">
        <f t="shared" si="157"/>
        <v>38500</v>
      </c>
      <c r="W134" s="100">
        <f t="shared" si="157"/>
        <v>38500</v>
      </c>
      <c r="X134" s="100">
        <f t="shared" si="157"/>
        <v>39000</v>
      </c>
      <c r="Y134" s="100">
        <f t="shared" si="157"/>
        <v>48000</v>
      </c>
      <c r="Z134" s="100">
        <f t="shared" si="157"/>
        <v>50000</v>
      </c>
      <c r="AA134" s="100">
        <f t="shared" si="157"/>
        <v>49500</v>
      </c>
      <c r="AB134" s="100">
        <f t="shared" si="157"/>
        <v>59000</v>
      </c>
      <c r="AC134" s="100">
        <f t="shared" si="157"/>
        <v>60000</v>
      </c>
      <c r="AD134" s="100">
        <f t="shared" si="157"/>
        <v>60500</v>
      </c>
      <c r="AE134" s="100">
        <f t="shared" si="157"/>
        <v>68000</v>
      </c>
      <c r="AF134" s="100">
        <f t="shared" si="157"/>
        <v>68500</v>
      </c>
      <c r="AG134" s="100">
        <f t="shared" si="157"/>
        <v>70000</v>
      </c>
      <c r="AH134" s="48">
        <f t="shared" si="109"/>
        <v>649500</v>
      </c>
    </row>
    <row r="135" spans="2:34">
      <c r="B135" s="87"/>
      <c r="U135" s="109"/>
      <c r="AH135" s="109"/>
    </row>
    <row r="136" spans="2:34">
      <c r="B136" s="87" t="s">
        <v>4</v>
      </c>
      <c r="E136" s="47">
        <f t="shared" ref="E136" si="158">SUM(I136:T136)</f>
        <v>48000</v>
      </c>
      <c r="F136" s="47">
        <f t="shared" ref="F136" si="159">SUM(V136:AG136)</f>
        <v>120000</v>
      </c>
      <c r="G136" s="40">
        <f t="shared" ref="G136" si="160">(F136-E136)/E136</f>
        <v>1.5</v>
      </c>
      <c r="I136" s="110">
        <f t="shared" ref="I136:AG136" si="161">I73</f>
        <v>4000</v>
      </c>
      <c r="J136" s="110">
        <f t="shared" si="161"/>
        <v>4000</v>
      </c>
      <c r="K136" s="110">
        <f t="shared" si="161"/>
        <v>4000</v>
      </c>
      <c r="L136" s="110">
        <f t="shared" si="161"/>
        <v>4000</v>
      </c>
      <c r="M136" s="110">
        <f t="shared" si="161"/>
        <v>4000</v>
      </c>
      <c r="N136" s="110">
        <f t="shared" si="161"/>
        <v>4000</v>
      </c>
      <c r="O136" s="110">
        <f t="shared" si="161"/>
        <v>4000</v>
      </c>
      <c r="P136" s="110">
        <f t="shared" si="161"/>
        <v>4000</v>
      </c>
      <c r="Q136" s="110">
        <f t="shared" si="161"/>
        <v>4000</v>
      </c>
      <c r="R136" s="110">
        <f t="shared" si="161"/>
        <v>4000</v>
      </c>
      <c r="S136" s="110">
        <f t="shared" si="161"/>
        <v>4000</v>
      </c>
      <c r="T136" s="110">
        <f t="shared" si="161"/>
        <v>4000</v>
      </c>
      <c r="U136" s="111">
        <f t="shared" si="107"/>
        <v>48000</v>
      </c>
      <c r="V136" s="110">
        <f t="shared" si="161"/>
        <v>10000</v>
      </c>
      <c r="W136" s="110">
        <f t="shared" si="161"/>
        <v>10000</v>
      </c>
      <c r="X136" s="110">
        <f t="shared" si="161"/>
        <v>10000</v>
      </c>
      <c r="Y136" s="110">
        <f t="shared" si="161"/>
        <v>10000</v>
      </c>
      <c r="Z136" s="110">
        <f t="shared" si="161"/>
        <v>10000</v>
      </c>
      <c r="AA136" s="110">
        <f t="shared" si="161"/>
        <v>10000</v>
      </c>
      <c r="AB136" s="110">
        <f t="shared" si="161"/>
        <v>10000</v>
      </c>
      <c r="AC136" s="110">
        <f t="shared" si="161"/>
        <v>10000</v>
      </c>
      <c r="AD136" s="110">
        <f t="shared" si="161"/>
        <v>10000</v>
      </c>
      <c r="AE136" s="110">
        <f t="shared" si="161"/>
        <v>10000</v>
      </c>
      <c r="AF136" s="110">
        <f t="shared" si="161"/>
        <v>10000</v>
      </c>
      <c r="AG136" s="110">
        <f t="shared" si="161"/>
        <v>10000</v>
      </c>
      <c r="AH136" s="111">
        <f t="shared" si="109"/>
        <v>120000</v>
      </c>
    </row>
    <row r="137" spans="2:34">
      <c r="U137" s="43"/>
      <c r="AH137" s="43"/>
    </row>
    <row r="138" spans="2:34" s="49" customFormat="1" ht="15" thickBot="1">
      <c r="B138" s="93" t="s">
        <v>22</v>
      </c>
      <c r="C138" s="94"/>
      <c r="D138" s="94"/>
      <c r="E138" s="95">
        <f t="shared" ref="E138" si="162">SUM(E132:E137)</f>
        <v>640000</v>
      </c>
      <c r="F138" s="95">
        <f t="shared" ref="F138" si="163">SUM(F132:F137)</f>
        <v>1249500</v>
      </c>
      <c r="G138" s="40">
        <f t="shared" ref="G138" si="164">(F138-E138)/E138</f>
        <v>0.95234375000000004</v>
      </c>
      <c r="H138" s="96"/>
      <c r="I138" s="95">
        <f>SUM(I132:I137)</f>
        <v>40000</v>
      </c>
      <c r="J138" s="95">
        <f t="shared" ref="J138:AG138" si="165">SUM(J132:J137)</f>
        <v>44500</v>
      </c>
      <c r="K138" s="95">
        <f t="shared" si="165"/>
        <v>44500</v>
      </c>
      <c r="L138" s="95">
        <f t="shared" si="165"/>
        <v>47500</v>
      </c>
      <c r="M138" s="95">
        <f t="shared" si="165"/>
        <v>48500</v>
      </c>
      <c r="N138" s="95">
        <f t="shared" si="165"/>
        <v>54500</v>
      </c>
      <c r="O138" s="95">
        <f t="shared" si="165"/>
        <v>57500</v>
      </c>
      <c r="P138" s="95">
        <f t="shared" si="165"/>
        <v>58500</v>
      </c>
      <c r="Q138" s="95">
        <f t="shared" si="165"/>
        <v>59000</v>
      </c>
      <c r="R138" s="95">
        <f t="shared" si="165"/>
        <v>61500</v>
      </c>
      <c r="S138" s="95">
        <f t="shared" si="165"/>
        <v>61500</v>
      </c>
      <c r="T138" s="95">
        <f t="shared" si="165"/>
        <v>62500</v>
      </c>
      <c r="U138" s="97">
        <f t="shared" si="107"/>
        <v>640000</v>
      </c>
      <c r="V138" s="95">
        <f t="shared" si="165"/>
        <v>83500</v>
      </c>
      <c r="W138" s="95">
        <f t="shared" si="165"/>
        <v>83500</v>
      </c>
      <c r="X138" s="95">
        <f t="shared" si="165"/>
        <v>84000</v>
      </c>
      <c r="Y138" s="95">
        <f t="shared" si="165"/>
        <v>93000</v>
      </c>
      <c r="Z138" s="95">
        <f t="shared" si="165"/>
        <v>95000</v>
      </c>
      <c r="AA138" s="95">
        <f t="shared" si="165"/>
        <v>94500</v>
      </c>
      <c r="AB138" s="95">
        <f t="shared" si="165"/>
        <v>114000</v>
      </c>
      <c r="AC138" s="95">
        <f t="shared" si="165"/>
        <v>115000</v>
      </c>
      <c r="AD138" s="95">
        <f t="shared" si="165"/>
        <v>115500</v>
      </c>
      <c r="AE138" s="95">
        <f t="shared" si="165"/>
        <v>123000</v>
      </c>
      <c r="AF138" s="95">
        <f t="shared" si="165"/>
        <v>123500</v>
      </c>
      <c r="AG138" s="95">
        <f t="shared" si="165"/>
        <v>125000</v>
      </c>
      <c r="AH138" s="97">
        <f t="shared" si="109"/>
        <v>1249500</v>
      </c>
    </row>
    <row r="139" spans="2:34">
      <c r="U139" s="43"/>
      <c r="AH139" s="43"/>
    </row>
    <row r="140" spans="2:34" ht="19" thickBot="1">
      <c r="B140" s="27" t="s">
        <v>71</v>
      </c>
      <c r="E140" s="98">
        <f t="shared" ref="E140:F140" si="166">SUM(E138,E128)</f>
        <v>2787265.5635670559</v>
      </c>
      <c r="F140" s="98">
        <f t="shared" si="166"/>
        <v>7673158.767770905</v>
      </c>
      <c r="G140" s="40">
        <f t="shared" ref="G140" si="167">(F140-E140)/E140</f>
        <v>1.7529342263142789</v>
      </c>
      <c r="I140" s="98">
        <f>SUM(I138,I128)</f>
        <v>153362.01831414286</v>
      </c>
      <c r="J140" s="98">
        <f t="shared" ref="J140:AG140" si="168">SUM(J138,J128)</f>
        <v>169198.22014555713</v>
      </c>
      <c r="K140" s="98">
        <f t="shared" si="168"/>
        <v>169198.22014555713</v>
      </c>
      <c r="L140" s="98">
        <f t="shared" si="168"/>
        <v>200538.72472409284</v>
      </c>
      <c r="M140" s="98">
        <f t="shared" si="168"/>
        <v>213819.61004145833</v>
      </c>
      <c r="N140" s="98">
        <f t="shared" si="168"/>
        <v>219819.61004145833</v>
      </c>
      <c r="O140" s="98">
        <f t="shared" si="168"/>
        <v>255883.53204975004</v>
      </c>
      <c r="P140" s="98">
        <f t="shared" si="168"/>
        <v>256883.53204975004</v>
      </c>
      <c r="Q140" s="98">
        <f t="shared" si="168"/>
        <v>274387.83479687147</v>
      </c>
      <c r="R140" s="98">
        <f t="shared" si="168"/>
        <v>291058.08708613931</v>
      </c>
      <c r="S140" s="98">
        <f t="shared" si="168"/>
        <v>291058.08708613931</v>
      </c>
      <c r="T140" s="98">
        <f t="shared" si="168"/>
        <v>292058.08708613931</v>
      </c>
      <c r="U140" s="99">
        <f t="shared" si="107"/>
        <v>2787265.5635670559</v>
      </c>
      <c r="V140" s="98">
        <f t="shared" si="168"/>
        <v>429159.6875095407</v>
      </c>
      <c r="W140" s="98">
        <f t="shared" si="168"/>
        <v>429159.6875095407</v>
      </c>
      <c r="X140" s="98">
        <f t="shared" si="168"/>
        <v>442129.50952409639</v>
      </c>
      <c r="Y140" s="98">
        <f t="shared" si="168"/>
        <v>555044.69297872717</v>
      </c>
      <c r="Z140" s="98">
        <f t="shared" si="168"/>
        <v>569514.51499328297</v>
      </c>
      <c r="AA140" s="98">
        <f t="shared" si="168"/>
        <v>569014.51499328297</v>
      </c>
      <c r="AB140" s="98">
        <f t="shared" si="168"/>
        <v>694508.00211700657</v>
      </c>
      <c r="AC140" s="98">
        <f t="shared" si="168"/>
        <v>714212.73513884016</v>
      </c>
      <c r="AD140" s="98">
        <f t="shared" si="168"/>
        <v>727182.55715339584</v>
      </c>
      <c r="AE140" s="98">
        <f t="shared" si="168"/>
        <v>828206.22226256353</v>
      </c>
      <c r="AF140" s="98">
        <f t="shared" si="168"/>
        <v>841176.04427711933</v>
      </c>
      <c r="AG140" s="98">
        <f t="shared" si="168"/>
        <v>873850.5993135086</v>
      </c>
      <c r="AH140" s="99">
        <f t="shared" si="109"/>
        <v>7673158.7677709041</v>
      </c>
    </row>
    <row r="141" spans="2:34" ht="15" thickTop="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CC88-A0C0-4B1C-9A88-BE2D40E06A67}">
  <dimension ref="B1:DL142"/>
  <sheetViews>
    <sheetView showGridLines="0" zoomScale="80" zoomScaleNormal="80" workbookViewId="0">
      <pane xSplit="8" ySplit="8" topLeftCell="I9" activePane="bottomRight" state="frozen"/>
      <selection activeCell="A14" sqref="A14:XFD14"/>
      <selection pane="topRight" activeCell="A14" sqref="A14:XFD14"/>
      <selection pane="bottomLeft" activeCell="A14" sqref="A14:XFD14"/>
      <selection pane="bottomRight" activeCell="B2" sqref="B2"/>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20" width="12.33203125" style="4" customWidth="1"/>
    <col min="21" max="21" width="12.33203125" style="49" customWidth="1"/>
    <col min="22" max="33" width="12.33203125" style="4" customWidth="1"/>
    <col min="34" max="34" width="11.33203125" style="4" bestFit="1" customWidth="1"/>
    <col min="35" max="16384" width="8.83203125" style="4"/>
  </cols>
  <sheetData>
    <row r="1" spans="2:116" s="23" customFormat="1" ht="13">
      <c r="U1" s="112"/>
      <c r="V1" s="24" t="s">
        <v>0</v>
      </c>
    </row>
    <row r="2" spans="2:116" s="23" customFormat="1" ht="30">
      <c r="B2" s="25" t="s">
        <v>134</v>
      </c>
      <c r="C2" s="25"/>
      <c r="D2" s="25"/>
      <c r="E2" s="25"/>
      <c r="F2" s="25"/>
      <c r="G2" s="25"/>
      <c r="H2" s="25"/>
      <c r="U2" s="112"/>
      <c r="V2" s="24" t="s">
        <v>1</v>
      </c>
    </row>
    <row r="3" spans="2:116" s="23" customFormat="1" ht="13">
      <c r="U3" s="112"/>
      <c r="V3" s="24" t="s">
        <v>2</v>
      </c>
    </row>
    <row r="5" spans="2:116" ht="25">
      <c r="B5" s="26" t="s">
        <v>79</v>
      </c>
      <c r="C5" s="27"/>
      <c r="D5" s="27"/>
      <c r="E5" s="27"/>
      <c r="F5" s="27"/>
      <c r="G5" s="27"/>
      <c r="H5" s="27"/>
    </row>
    <row r="6" spans="2:116" ht="19.5" customHeight="1">
      <c r="B6" s="26"/>
      <c r="C6" s="27"/>
      <c r="D6" s="27"/>
      <c r="E6" s="27"/>
      <c r="F6" s="27"/>
      <c r="G6" s="27"/>
      <c r="H6" s="27"/>
    </row>
    <row r="7" spans="2:116" s="71" customFormat="1" ht="15" thickBot="1">
      <c r="C7" s="71">
        <v>18</v>
      </c>
      <c r="I7" s="71">
        <v>19</v>
      </c>
      <c r="J7" s="71">
        <f>I7+1</f>
        <v>20</v>
      </c>
      <c r="K7" s="71">
        <f t="shared" ref="K7:AG7" si="0">J7+1</f>
        <v>21</v>
      </c>
      <c r="L7" s="71">
        <f t="shared" si="0"/>
        <v>22</v>
      </c>
      <c r="M7" s="71">
        <f t="shared" si="0"/>
        <v>23</v>
      </c>
      <c r="N7" s="71">
        <f t="shared" si="0"/>
        <v>24</v>
      </c>
      <c r="O7" s="71">
        <f t="shared" si="0"/>
        <v>25</v>
      </c>
      <c r="P7" s="71">
        <f t="shared" si="0"/>
        <v>26</v>
      </c>
      <c r="Q7" s="71">
        <f t="shared" si="0"/>
        <v>27</v>
      </c>
      <c r="R7" s="71">
        <f t="shared" si="0"/>
        <v>28</v>
      </c>
      <c r="S7" s="71">
        <f t="shared" si="0"/>
        <v>29</v>
      </c>
      <c r="T7" s="71">
        <f t="shared" si="0"/>
        <v>30</v>
      </c>
      <c r="U7" s="113"/>
      <c r="V7" s="71">
        <v>34</v>
      </c>
      <c r="W7" s="71">
        <f t="shared" si="0"/>
        <v>35</v>
      </c>
      <c r="X7" s="71">
        <f t="shared" si="0"/>
        <v>36</v>
      </c>
      <c r="Y7" s="71">
        <f t="shared" si="0"/>
        <v>37</v>
      </c>
      <c r="Z7" s="71">
        <f t="shared" si="0"/>
        <v>38</v>
      </c>
      <c r="AA7" s="71">
        <f t="shared" si="0"/>
        <v>39</v>
      </c>
      <c r="AB7" s="71">
        <f t="shared" si="0"/>
        <v>40</v>
      </c>
      <c r="AC7" s="71">
        <f t="shared" si="0"/>
        <v>41</v>
      </c>
      <c r="AD7" s="71">
        <f t="shared" si="0"/>
        <v>42</v>
      </c>
      <c r="AE7" s="71">
        <f t="shared" si="0"/>
        <v>43</v>
      </c>
      <c r="AF7" s="71">
        <f t="shared" si="0"/>
        <v>44</v>
      </c>
      <c r="AG7" s="71">
        <f t="shared" si="0"/>
        <v>45</v>
      </c>
    </row>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3">
        <v>43800</v>
      </c>
      <c r="U8" s="29" t="s">
        <v>5</v>
      </c>
      <c r="V8" s="34">
        <v>43831</v>
      </c>
      <c r="W8" s="35">
        <v>43862</v>
      </c>
      <c r="X8" s="35">
        <v>43891</v>
      </c>
      <c r="Y8" s="35">
        <v>43922</v>
      </c>
      <c r="Z8" s="35">
        <v>43952</v>
      </c>
      <c r="AA8" s="35">
        <v>43983</v>
      </c>
      <c r="AB8" s="35">
        <v>44013</v>
      </c>
      <c r="AC8" s="35">
        <v>44044</v>
      </c>
      <c r="AD8" s="35">
        <v>44075</v>
      </c>
      <c r="AE8" s="35">
        <v>44105</v>
      </c>
      <c r="AF8" s="35">
        <v>44136</v>
      </c>
      <c r="AG8" s="30">
        <v>44166</v>
      </c>
      <c r="AH8" s="29" t="s">
        <v>5</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114"/>
      <c r="AH9" s="114"/>
    </row>
    <row r="10" spans="2:116">
      <c r="B10" s="4" t="s">
        <v>3</v>
      </c>
      <c r="E10" s="39">
        <f>T10</f>
        <v>414964.70186964783</v>
      </c>
      <c r="F10" s="39">
        <f>AG10</f>
        <v>1325717.3896363608</v>
      </c>
      <c r="G10" s="40">
        <f>(F10-E10)/E10</f>
        <v>2.194771467701381</v>
      </c>
      <c r="I10" s="47">
        <f>Control!I10</f>
        <v>74205.480658847024</v>
      </c>
      <c r="J10" s="47">
        <f>Control!J10</f>
        <v>80653.493838724535</v>
      </c>
      <c r="K10" s="47">
        <f>Control!K10</f>
        <v>90005.386657935072</v>
      </c>
      <c r="L10" s="47">
        <f>Control!L10</f>
        <v>104328.41597653551</v>
      </c>
      <c r="M10" s="47">
        <f>Control!M10</f>
        <v>120839.93440743504</v>
      </c>
      <c r="N10" s="47">
        <f>Control!N10</f>
        <v>149032.22997250676</v>
      </c>
      <c r="O10" s="47">
        <f>Control!O10</f>
        <v>184337.93689588772</v>
      </c>
      <c r="P10" s="47">
        <f>Control!P10</f>
        <v>240115.42311004657</v>
      </c>
      <c r="Q10" s="47">
        <f>Control!Q10</f>
        <v>259917.8894837751</v>
      </c>
      <c r="R10" s="47">
        <f>Control!R10</f>
        <v>291625.53493074072</v>
      </c>
      <c r="S10" s="47">
        <f>Control!S10</f>
        <v>319076.57702975126</v>
      </c>
      <c r="T10" s="47">
        <f>Control!T10</f>
        <v>414964.70186964783</v>
      </c>
      <c r="U10" s="62">
        <f>T10</f>
        <v>414964.70186964783</v>
      </c>
      <c r="V10" s="47">
        <f>Control!V10</f>
        <v>430288.22083235608</v>
      </c>
      <c r="W10" s="47">
        <f>Control!W10</f>
        <v>455029.44921775698</v>
      </c>
      <c r="X10" s="47">
        <f>Control!X10</f>
        <v>488883.31129040825</v>
      </c>
      <c r="Y10" s="47">
        <f>Control!Y10</f>
        <v>536110.15539110336</v>
      </c>
      <c r="Z10" s="47">
        <f>Control!Z10</f>
        <v>587256.5882743923</v>
      </c>
      <c r="AA10" s="47">
        <f>Control!AA10</f>
        <v>673275.12445335579</v>
      </c>
      <c r="AB10" s="47">
        <f>Control!AB10</f>
        <v>779590.49454747117</v>
      </c>
      <c r="AC10" s="47">
        <f>Control!AC10</f>
        <v>936510.79181828001</v>
      </c>
      <c r="AD10" s="47">
        <f>Control!AD10</f>
        <v>979594.37211777712</v>
      </c>
      <c r="AE10" s="47">
        <f>Control!AE10</f>
        <v>1052111.9017225695</v>
      </c>
      <c r="AF10" s="47">
        <f>Control!AF10</f>
        <v>1108937.7026446019</v>
      </c>
      <c r="AG10" s="47">
        <f>Control!AG10</f>
        <v>1325717.3896363608</v>
      </c>
      <c r="AH10" s="62">
        <f>AG10</f>
        <v>1325717.3896363608</v>
      </c>
    </row>
    <row r="11" spans="2:116">
      <c r="G11" s="37"/>
      <c r="U11" s="64"/>
      <c r="AH11" s="64"/>
    </row>
    <row r="12" spans="2:116">
      <c r="B12" s="4" t="s">
        <v>66</v>
      </c>
      <c r="E12" s="44">
        <f t="shared" ref="E12:E17" si="1">T12</f>
        <v>300</v>
      </c>
      <c r="F12" s="44">
        <f t="shared" ref="F12:F17" si="2">AG12</f>
        <v>460</v>
      </c>
      <c r="G12" s="40">
        <f t="shared" ref="G12:G17" si="3">(F12-E12)/E12</f>
        <v>0.53333333333333333</v>
      </c>
      <c r="I12" s="44">
        <f>Control!I12</f>
        <v>100</v>
      </c>
      <c r="J12" s="44">
        <f>Control!J12</f>
        <v>110</v>
      </c>
      <c r="K12" s="44">
        <f>Control!K12</f>
        <v>120</v>
      </c>
      <c r="L12" s="44">
        <f>Control!L12</f>
        <v>130</v>
      </c>
      <c r="M12" s="44">
        <f>Control!M12</f>
        <v>140</v>
      </c>
      <c r="N12" s="44">
        <f>Control!N12</f>
        <v>160</v>
      </c>
      <c r="O12" s="44">
        <f>Control!O12</f>
        <v>180</v>
      </c>
      <c r="P12" s="44">
        <f>Control!P12</f>
        <v>200</v>
      </c>
      <c r="Q12" s="44">
        <f>Control!Q12</f>
        <v>250</v>
      </c>
      <c r="R12" s="44">
        <f>Control!R12</f>
        <v>260</v>
      </c>
      <c r="S12" s="44">
        <f>Control!S12</f>
        <v>280</v>
      </c>
      <c r="T12" s="44">
        <f>Control!T12</f>
        <v>300</v>
      </c>
      <c r="U12" s="72">
        <f>T12</f>
        <v>300</v>
      </c>
      <c r="V12" s="44">
        <f>Control!V12</f>
        <v>310</v>
      </c>
      <c r="W12" s="44">
        <f>Control!W12</f>
        <v>320</v>
      </c>
      <c r="X12" s="44">
        <f>Control!X12</f>
        <v>330</v>
      </c>
      <c r="Y12" s="44">
        <f>Control!Y12</f>
        <v>340</v>
      </c>
      <c r="Z12" s="44">
        <f>Control!Z12</f>
        <v>350</v>
      </c>
      <c r="AA12" s="44">
        <f>Control!AA12</f>
        <v>360</v>
      </c>
      <c r="AB12" s="44">
        <f>Control!AB12</f>
        <v>370</v>
      </c>
      <c r="AC12" s="44">
        <f>Control!AC12</f>
        <v>380</v>
      </c>
      <c r="AD12" s="44">
        <f>Control!AD12</f>
        <v>390</v>
      </c>
      <c r="AE12" s="44">
        <f>Control!AE12</f>
        <v>420</v>
      </c>
      <c r="AF12" s="44">
        <f>Control!AF12</f>
        <v>440</v>
      </c>
      <c r="AG12" s="44">
        <f>Control!AG12</f>
        <v>460</v>
      </c>
      <c r="AH12" s="72">
        <f>AG12</f>
        <v>460</v>
      </c>
    </row>
    <row r="13" spans="2:116">
      <c r="B13" s="4" t="s">
        <v>67</v>
      </c>
      <c r="E13" s="44">
        <f t="shared" ref="E13" si="4">SUM(I13:T13)</f>
        <v>210</v>
      </c>
      <c r="F13" s="44">
        <f t="shared" ref="F13" si="5">SUM(V13:AG13)</f>
        <v>160</v>
      </c>
      <c r="G13" s="40">
        <f t="shared" si="3"/>
        <v>-0.23809523809523808</v>
      </c>
      <c r="I13" s="44">
        <f>Control!I13</f>
        <v>10</v>
      </c>
      <c r="J13" s="44">
        <f>Control!J13</f>
        <v>10</v>
      </c>
      <c r="K13" s="44">
        <f>Control!K13</f>
        <v>10</v>
      </c>
      <c r="L13" s="44">
        <f>Control!L13</f>
        <v>10</v>
      </c>
      <c r="M13" s="44">
        <f>Control!M13</f>
        <v>10</v>
      </c>
      <c r="N13" s="44">
        <f>Control!N13</f>
        <v>20</v>
      </c>
      <c r="O13" s="44">
        <f>Control!O13</f>
        <v>20</v>
      </c>
      <c r="P13" s="44">
        <f>Control!P13</f>
        <v>20</v>
      </c>
      <c r="Q13" s="44">
        <f>Control!Q13</f>
        <v>50</v>
      </c>
      <c r="R13" s="44">
        <f>Control!R13</f>
        <v>10</v>
      </c>
      <c r="S13" s="44">
        <f>Control!S13</f>
        <v>20</v>
      </c>
      <c r="T13" s="44">
        <f>Control!T13</f>
        <v>20</v>
      </c>
      <c r="U13" s="72">
        <f>SUM(I13:T13)</f>
        <v>210</v>
      </c>
      <c r="V13" s="44">
        <f>Control!V13</f>
        <v>10</v>
      </c>
      <c r="W13" s="44">
        <f>Control!W13</f>
        <v>10</v>
      </c>
      <c r="X13" s="44">
        <f>Control!X13</f>
        <v>10</v>
      </c>
      <c r="Y13" s="44">
        <f>Control!Y13</f>
        <v>10</v>
      </c>
      <c r="Z13" s="44">
        <f>Control!Z13</f>
        <v>10</v>
      </c>
      <c r="AA13" s="44">
        <f>Control!AA13</f>
        <v>10</v>
      </c>
      <c r="AB13" s="44">
        <f>Control!AB13</f>
        <v>10</v>
      </c>
      <c r="AC13" s="44">
        <f>Control!AC13</f>
        <v>10</v>
      </c>
      <c r="AD13" s="44">
        <f>Control!AD13</f>
        <v>10</v>
      </c>
      <c r="AE13" s="44">
        <f>Control!AE13</f>
        <v>30</v>
      </c>
      <c r="AF13" s="44">
        <f>Control!AF13</f>
        <v>20</v>
      </c>
      <c r="AG13" s="44">
        <f>Control!AG13</f>
        <v>20</v>
      </c>
      <c r="AH13" s="72">
        <f>SUM(V13:AG13)</f>
        <v>160</v>
      </c>
    </row>
    <row r="14" spans="2:116">
      <c r="B14" s="4" t="s">
        <v>63</v>
      </c>
      <c r="E14" s="47">
        <f>('Sales Budget Template'!E55+'Sales Budget Template'!E56)/E13</f>
        <v>1045.2936507936508</v>
      </c>
      <c r="F14" s="47">
        <f>('Sales Budget Template'!F55+'Sales Budget Template'!F56)/F13</f>
        <v>5174.8125</v>
      </c>
      <c r="G14" s="40">
        <f t="shared" si="3"/>
        <v>3.9505825430690846</v>
      </c>
      <c r="I14" s="47">
        <f>('Sales Budget Template'!I65+'Sales Budget Template'!I66)/I13</f>
        <v>7000</v>
      </c>
      <c r="J14" s="47">
        <f>('Sales Budget Template'!J65+'Sales Budget Template'!J66)/J13</f>
        <v>7000</v>
      </c>
      <c r="K14" s="47">
        <f>('Sales Budget Template'!K65+'Sales Budget Template'!K66)/K13</f>
        <v>7000</v>
      </c>
      <c r="L14" s="47">
        <f>('Sales Budget Template'!L65+'Sales Budget Template'!L66)/L13</f>
        <v>9500</v>
      </c>
      <c r="M14" s="47">
        <f>('Sales Budget Template'!M65+'Sales Budget Template'!M66)/M13</f>
        <v>9500</v>
      </c>
      <c r="N14" s="47">
        <f>('Sales Budget Template'!N65+'Sales Budget Template'!N66)/N13</f>
        <v>4750</v>
      </c>
      <c r="O14" s="47">
        <f>('Sales Budget Template'!O65+'Sales Budget Template'!O66)/O13</f>
        <v>6000</v>
      </c>
      <c r="P14" s="47">
        <f>('Sales Budget Template'!P65+'Sales Budget Template'!P66)/P13</f>
        <v>6000</v>
      </c>
      <c r="Q14" s="47">
        <f>('Sales Budget Template'!Q65+'Sales Budget Template'!Q66)/Q13</f>
        <v>2400</v>
      </c>
      <c r="R14" s="47">
        <f>('Sales Budget Template'!R65+'Sales Budget Template'!R66)/R13</f>
        <v>17000</v>
      </c>
      <c r="S14" s="47">
        <f>('Sales Budget Template'!S65+'Sales Budget Template'!S66)/S13</f>
        <v>8500</v>
      </c>
      <c r="T14" s="47">
        <f>('Sales Budget Template'!T65+'Sales Budget Template'!T66)/T13</f>
        <v>8500</v>
      </c>
      <c r="U14" s="62">
        <f>('Sales Budget Template'!E55+'Sales Budget Template'!E56)/E13</f>
        <v>1045.2936507936508</v>
      </c>
      <c r="V14" s="47">
        <f>('Sales Budget Template'!V65+'Sales Budget Template'!V66)/V13</f>
        <v>27500</v>
      </c>
      <c r="W14" s="47">
        <f>('Sales Budget Template'!W65+'Sales Budget Template'!W66)/W13</f>
        <v>27500</v>
      </c>
      <c r="X14" s="47">
        <f>('Sales Budget Template'!X65+'Sales Budget Template'!X66)/X13</f>
        <v>27500</v>
      </c>
      <c r="Y14" s="47">
        <f>('Sales Budget Template'!Y65+'Sales Budget Template'!Y66)/Y13</f>
        <v>32500</v>
      </c>
      <c r="Z14" s="47">
        <f>('Sales Budget Template'!Z65+'Sales Budget Template'!Z66)/Z13</f>
        <v>32500</v>
      </c>
      <c r="AA14" s="47">
        <f>('Sales Budget Template'!AA65+'Sales Budget Template'!AA66)/AA13</f>
        <v>32500</v>
      </c>
      <c r="AB14" s="47">
        <f>('Sales Budget Template'!AB65+'Sales Budget Template'!AB66)/AB13</f>
        <v>47500</v>
      </c>
      <c r="AC14" s="47">
        <f>('Sales Budget Template'!AC65+'Sales Budget Template'!AC66)/AC13</f>
        <v>47500</v>
      </c>
      <c r="AD14" s="47">
        <f>('Sales Budget Template'!AD65+'Sales Budget Template'!AD66)/AD13</f>
        <v>47500</v>
      </c>
      <c r="AE14" s="47">
        <f>('Sales Budget Template'!AE65+'Sales Budget Template'!AE66)/AE13</f>
        <v>19166.666666666668</v>
      </c>
      <c r="AF14" s="47">
        <f>('Sales Budget Template'!AF65+'Sales Budget Template'!AF66)/AF13</f>
        <v>34669.740335150869</v>
      </c>
      <c r="AG14" s="47">
        <f>('Sales Budget Template'!AG65+'Sales Budget Template'!AG66)/AG13</f>
        <v>41183.743592810533</v>
      </c>
      <c r="AH14" s="62">
        <f>('Sales Budget Template'!F55+'Sales Budget Template'!F56)/F13</f>
        <v>5174.8125</v>
      </c>
    </row>
    <row r="15" spans="2:116">
      <c r="B15" s="4" t="s">
        <v>75</v>
      </c>
      <c r="E15" s="47">
        <f>'Sales Budget Template'!E61/E13</f>
        <v>5879.1432064686396</v>
      </c>
      <c r="F15" s="47">
        <f>'Sales Budget Template'!F61/F13</f>
        <v>25258.262151835614</v>
      </c>
      <c r="G15" s="40">
        <f t="shared" si="3"/>
        <v>3.2962488350419372</v>
      </c>
      <c r="I15" s="47">
        <f>'Sales Budget Template'!I72/I13</f>
        <v>9025.4434179758846</v>
      </c>
      <c r="J15" s="47">
        <f>'Sales Budget Template'!J72/J13</f>
        <v>13701.626673434275</v>
      </c>
      <c r="K15" s="47">
        <f>'Sales Budget Template'!K72/K13</f>
        <v>13701.626673434275</v>
      </c>
      <c r="L15" s="47">
        <f>'Sales Budget Template'!L72/L13</f>
        <v>18350.781603973235</v>
      </c>
      <c r="M15" s="47">
        <f>'Sales Budget Template'!M72/M13</f>
        <v>18350.781603973235</v>
      </c>
      <c r="N15" s="47">
        <f>'Sales Budget Template'!N72/N13</f>
        <v>9872.094872875623</v>
      </c>
      <c r="O15" s="47">
        <f>'Sales Budget Template'!O72/O13</f>
        <v>12196.672338145101</v>
      </c>
      <c r="P15" s="47">
        <f>'Sales Budget Template'!P72/P13</f>
        <v>12893.376409034103</v>
      </c>
      <c r="Q15" s="47">
        <f>'Sales Budget Template'!Q72/Q13</f>
        <v>5157.3505636136415</v>
      </c>
      <c r="R15" s="47">
        <f>'Sales Budget Template'!R72/R13</f>
        <v>33573.569101624213</v>
      </c>
      <c r="S15" s="47">
        <f>'Sales Budget Template'!S72/S13</f>
        <v>16786.784550812106</v>
      </c>
      <c r="T15" s="47">
        <f>'Sales Budget Template'!T72/T13</f>
        <v>16786.784550812106</v>
      </c>
      <c r="U15" s="62">
        <f>'Sales Budget Template'!E61/E13</f>
        <v>5879.1432064686396</v>
      </c>
      <c r="V15" s="47">
        <f>'Sales Budget Template'!V72/V13</f>
        <v>52944.39900754788</v>
      </c>
      <c r="W15" s="47">
        <f>'Sales Budget Template'!W72/W13</f>
        <v>52944.39900754788</v>
      </c>
      <c r="X15" s="47">
        <f>'Sales Budget Template'!X72/X13</f>
        <v>52944.39900754788</v>
      </c>
      <c r="Y15" s="47">
        <f>'Sales Budget Template'!Y72/Y13</f>
        <v>63796.713203015504</v>
      </c>
      <c r="Z15" s="47">
        <f>'Sales Budget Template'!Z72/Z13</f>
        <v>65383.781459413512</v>
      </c>
      <c r="AA15" s="47">
        <f>'Sales Budget Template'!AA72/AA13</f>
        <v>65383.781459413512</v>
      </c>
      <c r="AB15" s="47">
        <f>'Sales Budget Template'!AB72/AB13</f>
        <v>87029.629783080134</v>
      </c>
      <c r="AC15" s="47">
        <f>'Sales Budget Template'!AC72/AC13</f>
        <v>87029.629783080134</v>
      </c>
      <c r="AD15" s="47">
        <f>'Sales Budget Template'!AD72/AD13</f>
        <v>87029.629783080134</v>
      </c>
      <c r="AE15" s="47">
        <f>'Sales Budget Template'!AE72/AE13</f>
        <v>34293.981326182584</v>
      </c>
      <c r="AF15" s="47">
        <f>'Sales Budget Template'!AF72/AF13</f>
        <v>57360.712324424749</v>
      </c>
      <c r="AG15" s="47">
        <f>'Sales Budget Template'!AG72/AG13</f>
        <v>63874.715582084413</v>
      </c>
      <c r="AH15" s="62">
        <f>'Sales Budget Template'!F61/F13</f>
        <v>25258.262151835614</v>
      </c>
    </row>
    <row r="16" spans="2:116">
      <c r="U16" s="64"/>
      <c r="AH16" s="64"/>
    </row>
    <row r="17" spans="2:116">
      <c r="B17" s="4" t="s">
        <v>77</v>
      </c>
      <c r="E17" s="44">
        <f t="shared" si="1"/>
        <v>75448.127612663244</v>
      </c>
      <c r="F17" s="44">
        <f t="shared" si="2"/>
        <v>241039.52538842923</v>
      </c>
      <c r="G17" s="40">
        <f t="shared" si="3"/>
        <v>2.1947714677013805</v>
      </c>
      <c r="I17" s="44">
        <f t="shared" ref="I17:T17" si="6">12*I10/99*1.5</f>
        <v>13491.905574335822</v>
      </c>
      <c r="J17" s="44">
        <f t="shared" si="6"/>
        <v>14664.271607040824</v>
      </c>
      <c r="K17" s="44">
        <f t="shared" si="6"/>
        <v>16364.615755988194</v>
      </c>
      <c r="L17" s="44">
        <f t="shared" si="6"/>
        <v>18968.802904824639</v>
      </c>
      <c r="M17" s="44">
        <f t="shared" si="6"/>
        <v>21970.897164988193</v>
      </c>
      <c r="N17" s="44">
        <f t="shared" si="6"/>
        <v>27096.76908591032</v>
      </c>
      <c r="O17" s="44">
        <f t="shared" si="6"/>
        <v>33515.988526525034</v>
      </c>
      <c r="P17" s="44">
        <f t="shared" si="6"/>
        <v>43657.349656372106</v>
      </c>
      <c r="Q17" s="44">
        <f t="shared" si="6"/>
        <v>47257.798087959105</v>
      </c>
      <c r="R17" s="44">
        <f t="shared" si="6"/>
        <v>53022.824532861952</v>
      </c>
      <c r="S17" s="44">
        <f t="shared" si="6"/>
        <v>58013.923096318409</v>
      </c>
      <c r="T17" s="44">
        <f t="shared" si="6"/>
        <v>75448.127612663244</v>
      </c>
      <c r="U17" s="72">
        <f>T17</f>
        <v>75448.127612663244</v>
      </c>
      <c r="V17" s="44">
        <f t="shared" ref="V17:AG17" si="7">12*V10/99*1.5</f>
        <v>78234.221969519291</v>
      </c>
      <c r="W17" s="44">
        <f t="shared" si="7"/>
        <v>82732.627130501263</v>
      </c>
      <c r="X17" s="44">
        <f t="shared" si="7"/>
        <v>88887.874780074228</v>
      </c>
      <c r="Y17" s="44">
        <f t="shared" si="7"/>
        <v>97474.573707473348</v>
      </c>
      <c r="Z17" s="44">
        <f t="shared" si="7"/>
        <v>106773.9251407986</v>
      </c>
      <c r="AA17" s="44">
        <f t="shared" si="7"/>
        <v>122413.65899151925</v>
      </c>
      <c r="AB17" s="44">
        <f t="shared" si="7"/>
        <v>141743.72628135839</v>
      </c>
      <c r="AC17" s="44">
        <f t="shared" si="7"/>
        <v>170274.68942150549</v>
      </c>
      <c r="AD17" s="44">
        <f t="shared" si="7"/>
        <v>178108.06765777766</v>
      </c>
      <c r="AE17" s="44">
        <f t="shared" si="7"/>
        <v>191293.07304046719</v>
      </c>
      <c r="AF17" s="44">
        <f t="shared" si="7"/>
        <v>201625.03684447307</v>
      </c>
      <c r="AG17" s="44">
        <f t="shared" si="7"/>
        <v>241039.52538842923</v>
      </c>
      <c r="AH17" s="72">
        <f>AG17</f>
        <v>241039.52538842923</v>
      </c>
    </row>
    <row r="18" spans="2:116">
      <c r="B18" s="4" t="s">
        <v>78</v>
      </c>
      <c r="E18" s="44">
        <f>E17/E12</f>
        <v>251.49375870887749</v>
      </c>
      <c r="F18" s="44">
        <f>F17/F12</f>
        <v>523.99896823571578</v>
      </c>
      <c r="G18" s="40">
        <f>(F18-E18)/E18</f>
        <v>1.0835466093704658</v>
      </c>
      <c r="I18" s="44">
        <f t="shared" ref="I18:T18" si="8">I17/I12</f>
        <v>134.91905574335823</v>
      </c>
      <c r="J18" s="44">
        <f t="shared" si="8"/>
        <v>133.31156006400749</v>
      </c>
      <c r="K18" s="44">
        <f t="shared" si="8"/>
        <v>136.37179796656829</v>
      </c>
      <c r="L18" s="44">
        <f t="shared" si="8"/>
        <v>145.91386849865106</v>
      </c>
      <c r="M18" s="44">
        <f t="shared" si="8"/>
        <v>156.93497974991567</v>
      </c>
      <c r="N18" s="44">
        <f t="shared" si="8"/>
        <v>169.35480678693949</v>
      </c>
      <c r="O18" s="44">
        <f t="shared" si="8"/>
        <v>186.19993625847241</v>
      </c>
      <c r="P18" s="44">
        <f t="shared" si="8"/>
        <v>218.28674828186053</v>
      </c>
      <c r="Q18" s="44">
        <f t="shared" si="8"/>
        <v>189.03119235183641</v>
      </c>
      <c r="R18" s="44">
        <f t="shared" si="8"/>
        <v>203.93394051100751</v>
      </c>
      <c r="S18" s="44">
        <f t="shared" si="8"/>
        <v>207.19258248685145</v>
      </c>
      <c r="T18" s="44">
        <f t="shared" si="8"/>
        <v>251.49375870887749</v>
      </c>
      <c r="U18" s="72">
        <f>E17/E12</f>
        <v>251.49375870887749</v>
      </c>
      <c r="V18" s="44">
        <f t="shared" ref="V18:AH18" si="9">V17/V12</f>
        <v>252.36845796619127</v>
      </c>
      <c r="W18" s="44">
        <f t="shared" si="9"/>
        <v>258.53945978281644</v>
      </c>
      <c r="X18" s="44">
        <f t="shared" si="9"/>
        <v>269.35719630325525</v>
      </c>
      <c r="Y18" s="44">
        <f t="shared" si="9"/>
        <v>286.68992266903928</v>
      </c>
      <c r="Z18" s="44">
        <f t="shared" si="9"/>
        <v>305.06835754513884</v>
      </c>
      <c r="AA18" s="44">
        <f t="shared" si="9"/>
        <v>340.03794164310904</v>
      </c>
      <c r="AB18" s="44">
        <f t="shared" si="9"/>
        <v>383.09115211177942</v>
      </c>
      <c r="AC18" s="44">
        <f t="shared" si="9"/>
        <v>448.09128795133023</v>
      </c>
      <c r="AD18" s="44">
        <f t="shared" si="9"/>
        <v>456.68735296866066</v>
      </c>
      <c r="AE18" s="44">
        <f t="shared" si="9"/>
        <v>455.45969771539808</v>
      </c>
      <c r="AF18" s="44">
        <f t="shared" si="9"/>
        <v>458.23872010107516</v>
      </c>
      <c r="AG18" s="44">
        <f t="shared" si="9"/>
        <v>523.99896823571578</v>
      </c>
      <c r="AH18" s="72">
        <f t="shared" si="9"/>
        <v>523.99896823571578</v>
      </c>
    </row>
    <row r="19" spans="2:116">
      <c r="B19" s="4" t="s">
        <v>62</v>
      </c>
      <c r="E19" s="47">
        <f>'ENG Budget Template'!E69/E12</f>
        <v>916.66666666666663</v>
      </c>
      <c r="F19" s="47">
        <f>'ENG Budget Template'!F69/F12</f>
        <v>913.04347826086962</v>
      </c>
      <c r="G19" s="40">
        <f>(F19-E19)/E19</f>
        <v>-3.9525691699603734E-3</v>
      </c>
      <c r="I19" s="47">
        <f>'ENG Budget Template'!I69/I12</f>
        <v>200</v>
      </c>
      <c r="J19" s="47">
        <f>'ENG Budget Template'!J69/J12</f>
        <v>181.81818181818181</v>
      </c>
      <c r="K19" s="47">
        <f>'ENG Budget Template'!K69/K12</f>
        <v>166.66666666666666</v>
      </c>
      <c r="L19" s="47">
        <f>'ENG Budget Template'!L69/L12</f>
        <v>153.84615384615384</v>
      </c>
      <c r="M19" s="47">
        <f>'ENG Budget Template'!M69/M12</f>
        <v>142.85714285714286</v>
      </c>
      <c r="N19" s="47">
        <f>'ENG Budget Template'!N69/N12</f>
        <v>156.25</v>
      </c>
      <c r="O19" s="47">
        <f>'ENG Budget Template'!O69/O12</f>
        <v>138.88888888888889</v>
      </c>
      <c r="P19" s="47">
        <f>'ENG Budget Template'!P69/P12</f>
        <v>125</v>
      </c>
      <c r="Q19" s="47">
        <f>'ENG Budget Template'!Q69/Q12</f>
        <v>100</v>
      </c>
      <c r="R19" s="47">
        <f>'ENG Budget Template'!R69/R12</f>
        <v>96.15384615384616</v>
      </c>
      <c r="S19" s="47">
        <f>'ENG Budget Template'!S69/S12</f>
        <v>89.285714285714292</v>
      </c>
      <c r="T19" s="47">
        <f>'ENG Budget Template'!T69/T12</f>
        <v>83.333333333333329</v>
      </c>
      <c r="U19" s="62">
        <f>'ENG Budget Template'!E69/E12</f>
        <v>916.66666666666663</v>
      </c>
      <c r="V19" s="47">
        <f>'ENG Budget Template'!V69/V12</f>
        <v>96.774193548387103</v>
      </c>
      <c r="W19" s="47">
        <f>'ENG Budget Template'!W69/W12</f>
        <v>93.75</v>
      </c>
      <c r="X19" s="47">
        <f>'ENG Budget Template'!X69/X12</f>
        <v>90.909090909090907</v>
      </c>
      <c r="Y19" s="47">
        <f>'ENG Budget Template'!Y69/Y12</f>
        <v>88.235294117647058</v>
      </c>
      <c r="Z19" s="47">
        <f>'ENG Budget Template'!Z69/Z12</f>
        <v>85.714285714285708</v>
      </c>
      <c r="AA19" s="47">
        <f>'ENG Budget Template'!AA69/AA12</f>
        <v>83.333333333333329</v>
      </c>
      <c r="AB19" s="47">
        <f>'ENG Budget Template'!AB69/AB12</f>
        <v>108.10810810810811</v>
      </c>
      <c r="AC19" s="47">
        <f>'ENG Budget Template'!AC69/AC12</f>
        <v>105.26315789473684</v>
      </c>
      <c r="AD19" s="47">
        <f>'ENG Budget Template'!AD69/AD12</f>
        <v>102.56410256410257</v>
      </c>
      <c r="AE19" s="47">
        <f>'ENG Budget Template'!AE69/AE12</f>
        <v>95.238095238095241</v>
      </c>
      <c r="AF19" s="47">
        <f>'ENG Budget Template'!AF69/AF12</f>
        <v>90.909090909090907</v>
      </c>
      <c r="AG19" s="47">
        <f>'ENG Budget Template'!AG69/AG12</f>
        <v>86.956521739130437</v>
      </c>
      <c r="AH19" s="62">
        <f>'ENG Budget Template'!F69/F12</f>
        <v>913.04347826086962</v>
      </c>
    </row>
    <row r="20" spans="2:116">
      <c r="E20" s="44"/>
      <c r="F20" s="44"/>
      <c r="G20" s="40"/>
      <c r="I20" s="44"/>
      <c r="J20" s="44"/>
      <c r="K20" s="44"/>
      <c r="L20" s="44"/>
      <c r="M20" s="44"/>
      <c r="N20" s="44"/>
      <c r="O20" s="44"/>
      <c r="P20" s="44"/>
      <c r="Q20" s="44"/>
      <c r="R20" s="44"/>
      <c r="S20" s="44"/>
      <c r="T20" s="44"/>
      <c r="U20" s="72"/>
      <c r="V20" s="44"/>
      <c r="W20" s="44"/>
      <c r="X20" s="44"/>
      <c r="Y20" s="44"/>
      <c r="Z20" s="44"/>
      <c r="AA20" s="44"/>
      <c r="AB20" s="44"/>
      <c r="AC20" s="44"/>
      <c r="AD20" s="44"/>
      <c r="AE20" s="44"/>
      <c r="AF20" s="44"/>
      <c r="AG20" s="44"/>
      <c r="AH20" s="72"/>
    </row>
    <row r="21" spans="2:116">
      <c r="E21" s="44"/>
      <c r="F21" s="44"/>
      <c r="G21" s="40"/>
      <c r="I21" s="44"/>
      <c r="J21" s="44"/>
      <c r="K21" s="44"/>
      <c r="L21" s="44"/>
      <c r="M21" s="44"/>
      <c r="N21" s="44"/>
      <c r="O21" s="44"/>
      <c r="P21" s="44"/>
      <c r="Q21" s="44"/>
      <c r="R21" s="44"/>
      <c r="S21" s="44"/>
      <c r="T21" s="44"/>
      <c r="U21" s="72"/>
      <c r="V21" s="44"/>
      <c r="W21" s="44"/>
      <c r="X21" s="44"/>
      <c r="Y21" s="44"/>
      <c r="Z21" s="44"/>
      <c r="AA21" s="44"/>
      <c r="AB21" s="44"/>
      <c r="AC21" s="44"/>
      <c r="AD21" s="44"/>
      <c r="AE21" s="44"/>
      <c r="AF21" s="44"/>
      <c r="AG21" s="44"/>
      <c r="AH21" s="72"/>
    </row>
    <row r="22" spans="2:116" ht="16">
      <c r="B22" s="73" t="s">
        <v>40</v>
      </c>
      <c r="U22" s="64"/>
      <c r="AH22" s="64"/>
    </row>
    <row r="23" spans="2:116">
      <c r="B23" s="74" t="s">
        <v>37</v>
      </c>
      <c r="E23" s="39">
        <f t="shared" ref="E23:E24" si="10">SUM(I23:T23)</f>
        <v>1723414.7750566658</v>
      </c>
      <c r="F23" s="39">
        <f t="shared" ref="F23:F24" si="11">SUM(V23:AG23)</f>
        <v>3337166.2627152666</v>
      </c>
      <c r="G23" s="40">
        <f t="shared" ref="G23:G24" si="12">(F23-E23)/E23</f>
        <v>0.93636860436312597</v>
      </c>
      <c r="I23" s="39">
        <f>I78</f>
        <v>113381.13760663333</v>
      </c>
      <c r="J23" s="39">
        <f t="shared" ref="J23:AG23" si="13">J78</f>
        <v>117431.13760663333</v>
      </c>
      <c r="K23" s="39">
        <f t="shared" si="13"/>
        <v>117431.13760663333</v>
      </c>
      <c r="L23" s="39">
        <f t="shared" si="13"/>
        <v>126743.92200829167</v>
      </c>
      <c r="M23" s="39">
        <f t="shared" si="13"/>
        <v>146537.59172731548</v>
      </c>
      <c r="N23" s="39">
        <f t="shared" si="13"/>
        <v>147437.59172731548</v>
      </c>
      <c r="O23" s="39">
        <f t="shared" si="13"/>
        <v>156750.37612897382</v>
      </c>
      <c r="P23" s="39">
        <f t="shared" si="13"/>
        <v>157650.37612897382</v>
      </c>
      <c r="Q23" s="39">
        <f t="shared" si="13"/>
        <v>158100.37612897382</v>
      </c>
      <c r="R23" s="39">
        <f t="shared" si="13"/>
        <v>160350.37612897382</v>
      </c>
      <c r="S23" s="39">
        <f t="shared" si="13"/>
        <v>160350.37612897382</v>
      </c>
      <c r="T23" s="39">
        <f t="shared" si="13"/>
        <v>161250.37612897382</v>
      </c>
      <c r="U23" s="75">
        <f>SUM(I23:T23)</f>
        <v>1723414.7750566658</v>
      </c>
      <c r="V23" s="39">
        <f t="shared" si="13"/>
        <v>248518.75410188999</v>
      </c>
      <c r="W23" s="39">
        <f t="shared" si="13"/>
        <v>248518.75410188999</v>
      </c>
      <c r="X23" s="39">
        <f t="shared" si="13"/>
        <v>249118.75410188999</v>
      </c>
      <c r="Y23" s="39">
        <f t="shared" si="13"/>
        <v>265870.26006338251</v>
      </c>
      <c r="Z23" s="39">
        <f t="shared" si="13"/>
        <v>275213.68368512375</v>
      </c>
      <c r="AA23" s="39">
        <f t="shared" si="13"/>
        <v>274613.68368512375</v>
      </c>
      <c r="AB23" s="39">
        <f t="shared" si="13"/>
        <v>286013.68368512375</v>
      </c>
      <c r="AC23" s="39">
        <f t="shared" si="13"/>
        <v>287213.68368512375</v>
      </c>
      <c r="AD23" s="39">
        <f t="shared" si="13"/>
        <v>287813.68368512375</v>
      </c>
      <c r="AE23" s="39">
        <f t="shared" si="13"/>
        <v>303757.10730686499</v>
      </c>
      <c r="AF23" s="39">
        <f t="shared" si="13"/>
        <v>304357.10730686499</v>
      </c>
      <c r="AG23" s="39">
        <f t="shared" si="13"/>
        <v>306157.10730686499</v>
      </c>
      <c r="AH23" s="75">
        <f>SUM(V23:AG23)</f>
        <v>3337166.2627152666</v>
      </c>
    </row>
    <row r="24" spans="2:116">
      <c r="B24" s="76" t="s">
        <v>38</v>
      </c>
      <c r="E24" s="39">
        <f t="shared" si="10"/>
        <v>2087219.0778037871</v>
      </c>
      <c r="F24" s="39">
        <f t="shared" si="11"/>
        <v>3427721.7340289471</v>
      </c>
      <c r="G24" s="40">
        <f t="shared" si="12"/>
        <v>0.64224339001139408</v>
      </c>
      <c r="I24" s="39">
        <f>I141</f>
        <v>123381.13760663333</v>
      </c>
      <c r="J24" s="39">
        <f t="shared" ref="J24:AG24" si="14">J141</f>
        <v>130431.13760663333</v>
      </c>
      <c r="K24" s="39">
        <f t="shared" si="14"/>
        <v>130431.13760663333</v>
      </c>
      <c r="L24" s="39">
        <f t="shared" si="14"/>
        <v>159783.28898019405</v>
      </c>
      <c r="M24" s="39">
        <f t="shared" si="14"/>
        <v>235426.95869921785</v>
      </c>
      <c r="N24" s="39">
        <f t="shared" si="14"/>
        <v>236326.95869921785</v>
      </c>
      <c r="O24" s="39">
        <f t="shared" si="14"/>
        <v>199289.74310087619</v>
      </c>
      <c r="P24" s="39">
        <f t="shared" si="14"/>
        <v>172539.74310087619</v>
      </c>
      <c r="Q24" s="39">
        <f t="shared" si="14"/>
        <v>172989.74310087619</v>
      </c>
      <c r="R24" s="39">
        <f t="shared" si="14"/>
        <v>175239.74310087619</v>
      </c>
      <c r="S24" s="39">
        <f t="shared" si="14"/>
        <v>175239.74310087619</v>
      </c>
      <c r="T24" s="39">
        <f t="shared" si="14"/>
        <v>176139.74310087619</v>
      </c>
      <c r="U24" s="75">
        <f t="shared" ref="U24:U26" si="15">SUM(I24:T24)</f>
        <v>2087219.0778037871</v>
      </c>
      <c r="V24" s="39">
        <f t="shared" si="14"/>
        <v>254636.20960552891</v>
      </c>
      <c r="W24" s="39">
        <f t="shared" si="14"/>
        <v>254636.20960552891</v>
      </c>
      <c r="X24" s="39">
        <f t="shared" si="14"/>
        <v>255236.20960552891</v>
      </c>
      <c r="Y24" s="39">
        <f t="shared" si="14"/>
        <v>271987.7155670214</v>
      </c>
      <c r="Z24" s="39">
        <f t="shared" si="14"/>
        <v>282889.86694058217</v>
      </c>
      <c r="AA24" s="39">
        <f t="shared" si="14"/>
        <v>282289.86694058217</v>
      </c>
      <c r="AB24" s="39">
        <f t="shared" si="14"/>
        <v>293689.86694058217</v>
      </c>
      <c r="AC24" s="39">
        <f t="shared" si="14"/>
        <v>294889.86694058217</v>
      </c>
      <c r="AD24" s="39">
        <f t="shared" si="14"/>
        <v>295489.86694058217</v>
      </c>
      <c r="AE24" s="39">
        <f t="shared" si="14"/>
        <v>312992.01831414283</v>
      </c>
      <c r="AF24" s="39">
        <f t="shared" si="14"/>
        <v>313592.01831414283</v>
      </c>
      <c r="AG24" s="39">
        <f t="shared" si="14"/>
        <v>315392.01831414283</v>
      </c>
      <c r="AH24" s="75">
        <f t="shared" ref="AH24:AH26" si="16">SUM(V24:AG24)</f>
        <v>3427721.7340289471</v>
      </c>
    </row>
    <row r="25" spans="2:116">
      <c r="B25" s="50"/>
      <c r="G25" s="40"/>
      <c r="U25" s="64"/>
      <c r="AH25" s="64"/>
    </row>
    <row r="26" spans="2:116" s="78" customFormat="1" ht="15" thickBot="1">
      <c r="B26" s="77" t="s">
        <v>39</v>
      </c>
      <c r="E26" s="79">
        <f t="shared" ref="E26" si="17">SUM(I26:T26)</f>
        <v>-363804.30274712137</v>
      </c>
      <c r="F26" s="79">
        <f t="shared" ref="F26" si="18">SUM(V26:AG26)</f>
        <v>-90555.471313681308</v>
      </c>
      <c r="G26" s="80">
        <f>IFERROR((F26-E26)/E26,"NA")</f>
        <v>-0.75108740982476518</v>
      </c>
      <c r="I26" s="79">
        <f>I23-I24</f>
        <v>-10000</v>
      </c>
      <c r="J26" s="79">
        <f t="shared" ref="J26:AG26" si="19">J23-J24</f>
        <v>-13000</v>
      </c>
      <c r="K26" s="79">
        <f t="shared" si="19"/>
        <v>-13000</v>
      </c>
      <c r="L26" s="79">
        <f t="shared" si="19"/>
        <v>-33039.366971902375</v>
      </c>
      <c r="M26" s="79">
        <f t="shared" si="19"/>
        <v>-88889.366971902375</v>
      </c>
      <c r="N26" s="79">
        <f t="shared" si="19"/>
        <v>-88889.366971902375</v>
      </c>
      <c r="O26" s="79">
        <f t="shared" si="19"/>
        <v>-42539.366971902375</v>
      </c>
      <c r="P26" s="79">
        <f t="shared" si="19"/>
        <v>-14889.366971902375</v>
      </c>
      <c r="Q26" s="79">
        <f t="shared" si="19"/>
        <v>-14889.366971902375</v>
      </c>
      <c r="R26" s="79">
        <f t="shared" si="19"/>
        <v>-14889.366971902375</v>
      </c>
      <c r="S26" s="79">
        <f t="shared" si="19"/>
        <v>-14889.366971902375</v>
      </c>
      <c r="T26" s="79">
        <f t="shared" si="19"/>
        <v>-14889.366971902375</v>
      </c>
      <c r="U26" s="81">
        <f t="shared" si="15"/>
        <v>-363804.30274712137</v>
      </c>
      <c r="V26" s="79">
        <f t="shared" si="19"/>
        <v>-6117.4555036389211</v>
      </c>
      <c r="W26" s="79">
        <f t="shared" si="19"/>
        <v>-6117.4555036389211</v>
      </c>
      <c r="X26" s="79">
        <f t="shared" si="19"/>
        <v>-6117.4555036389211</v>
      </c>
      <c r="Y26" s="79">
        <f t="shared" si="19"/>
        <v>-6117.455503638892</v>
      </c>
      <c r="Z26" s="79">
        <f t="shared" si="19"/>
        <v>-7676.1832554584253</v>
      </c>
      <c r="AA26" s="79">
        <f t="shared" si="19"/>
        <v>-7676.1832554584253</v>
      </c>
      <c r="AB26" s="79">
        <f t="shared" si="19"/>
        <v>-7676.1832554584253</v>
      </c>
      <c r="AC26" s="79">
        <f t="shared" si="19"/>
        <v>-7676.1832554584253</v>
      </c>
      <c r="AD26" s="79">
        <f t="shared" si="19"/>
        <v>-7676.1832554584253</v>
      </c>
      <c r="AE26" s="79">
        <f t="shared" si="19"/>
        <v>-9234.9110072778421</v>
      </c>
      <c r="AF26" s="79">
        <f t="shared" si="19"/>
        <v>-9234.9110072778421</v>
      </c>
      <c r="AG26" s="79">
        <f t="shared" si="19"/>
        <v>-9234.9110072778421</v>
      </c>
      <c r="AH26" s="81">
        <f t="shared" si="16"/>
        <v>-90555.471313681308</v>
      </c>
    </row>
    <row r="27" spans="2:116" ht="15" thickTop="1">
      <c r="E27" s="39"/>
      <c r="F27" s="39"/>
    </row>
    <row r="29" spans="2:116" s="60" customFormat="1" ht="20">
      <c r="B29" s="59" t="s">
        <v>37</v>
      </c>
      <c r="U29" s="115"/>
    </row>
    <row r="30" spans="2:116" s="71" customFormat="1" ht="15" thickBot="1">
      <c r="B30" s="37" t="s">
        <v>60</v>
      </c>
      <c r="C30" s="71">
        <v>18</v>
      </c>
      <c r="E30" s="71">
        <v>18</v>
      </c>
      <c r="F30" s="71">
        <f>E30+15</f>
        <v>33</v>
      </c>
      <c r="I30" s="71">
        <v>19</v>
      </c>
      <c r="J30" s="71">
        <f>I30+1</f>
        <v>20</v>
      </c>
      <c r="K30" s="71">
        <f t="shared" ref="K30:AG30" si="20">J30+1</f>
        <v>21</v>
      </c>
      <c r="L30" s="71">
        <f t="shared" si="20"/>
        <v>22</v>
      </c>
      <c r="M30" s="71">
        <f t="shared" si="20"/>
        <v>23</v>
      </c>
      <c r="N30" s="71">
        <f t="shared" si="20"/>
        <v>24</v>
      </c>
      <c r="O30" s="71">
        <f t="shared" si="20"/>
        <v>25</v>
      </c>
      <c r="P30" s="71">
        <f t="shared" si="20"/>
        <v>26</v>
      </c>
      <c r="Q30" s="71">
        <f t="shared" si="20"/>
        <v>27</v>
      </c>
      <c r="R30" s="71">
        <f t="shared" si="20"/>
        <v>28</v>
      </c>
      <c r="S30" s="71">
        <f t="shared" si="20"/>
        <v>29</v>
      </c>
      <c r="T30" s="71">
        <f t="shared" si="20"/>
        <v>30</v>
      </c>
      <c r="U30" s="113"/>
      <c r="V30" s="71">
        <v>34</v>
      </c>
      <c r="W30" s="71">
        <f t="shared" si="20"/>
        <v>35</v>
      </c>
      <c r="X30" s="71">
        <f t="shared" si="20"/>
        <v>36</v>
      </c>
      <c r="Y30" s="71">
        <f t="shared" si="20"/>
        <v>37</v>
      </c>
      <c r="Z30" s="71">
        <f t="shared" si="20"/>
        <v>38</v>
      </c>
      <c r="AA30" s="71">
        <f t="shared" si="20"/>
        <v>39</v>
      </c>
      <c r="AB30" s="71">
        <f t="shared" si="20"/>
        <v>40</v>
      </c>
      <c r="AC30" s="71">
        <f t="shared" si="20"/>
        <v>41</v>
      </c>
      <c r="AD30" s="71">
        <f t="shared" si="20"/>
        <v>42</v>
      </c>
      <c r="AE30" s="71">
        <f t="shared" si="20"/>
        <v>43</v>
      </c>
      <c r="AF30" s="71">
        <f t="shared" si="20"/>
        <v>44</v>
      </c>
      <c r="AG30" s="71">
        <f t="shared" si="20"/>
        <v>45</v>
      </c>
    </row>
    <row r="31" spans="2:116" s="36" customFormat="1" ht="18" thickTop="1" thickBot="1">
      <c r="B31" s="82"/>
      <c r="C31" s="28"/>
      <c r="D31" s="28"/>
      <c r="E31" s="29" t="s">
        <v>5</v>
      </c>
      <c r="F31" s="30" t="s">
        <v>6</v>
      </c>
      <c r="G31" s="31" t="s">
        <v>7</v>
      </c>
      <c r="H31" s="28"/>
      <c r="I31" s="29">
        <v>43466</v>
      </c>
      <c r="J31" s="32">
        <v>43497</v>
      </c>
      <c r="K31" s="32">
        <v>43525</v>
      </c>
      <c r="L31" s="32">
        <v>43556</v>
      </c>
      <c r="M31" s="32">
        <v>43586</v>
      </c>
      <c r="N31" s="32">
        <v>43617</v>
      </c>
      <c r="O31" s="32">
        <v>43647</v>
      </c>
      <c r="P31" s="32">
        <v>43678</v>
      </c>
      <c r="Q31" s="32">
        <v>43709</v>
      </c>
      <c r="R31" s="32">
        <v>43739</v>
      </c>
      <c r="S31" s="32">
        <v>43770</v>
      </c>
      <c r="T31" s="32">
        <v>43800</v>
      </c>
      <c r="U31" s="61" t="s">
        <v>5</v>
      </c>
      <c r="V31" s="35">
        <v>43831</v>
      </c>
      <c r="W31" s="35">
        <v>43862</v>
      </c>
      <c r="X31" s="35">
        <v>43891</v>
      </c>
      <c r="Y31" s="35">
        <v>43922</v>
      </c>
      <c r="Z31" s="35">
        <v>43952</v>
      </c>
      <c r="AA31" s="35">
        <v>43983</v>
      </c>
      <c r="AB31" s="35">
        <v>44013</v>
      </c>
      <c r="AC31" s="35">
        <v>44044</v>
      </c>
      <c r="AD31" s="35">
        <v>44075</v>
      </c>
      <c r="AE31" s="35">
        <v>44105</v>
      </c>
      <c r="AF31" s="35">
        <v>44136</v>
      </c>
      <c r="AG31" s="30">
        <v>44166</v>
      </c>
      <c r="AH31" s="30" t="s">
        <v>6</v>
      </c>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row>
    <row r="32" spans="2:116" ht="19" thickTop="1">
      <c r="B32" s="27" t="s">
        <v>8</v>
      </c>
      <c r="U32" s="64"/>
      <c r="AH32" s="64"/>
    </row>
    <row r="33" spans="2:34">
      <c r="U33" s="64"/>
      <c r="AH33" s="64"/>
    </row>
    <row r="34" spans="2:34" ht="16">
      <c r="B34" s="84" t="s">
        <v>9</v>
      </c>
      <c r="C34" s="73"/>
      <c r="D34" s="73"/>
      <c r="E34" s="49" t="s">
        <v>16</v>
      </c>
      <c r="H34" s="73"/>
      <c r="U34" s="43"/>
      <c r="AH34" s="43"/>
    </row>
    <row r="35" spans="2:34">
      <c r="B35" s="85" t="s">
        <v>110</v>
      </c>
      <c r="C35" s="47"/>
      <c r="D35" s="47"/>
      <c r="E35" s="41">
        <v>70000</v>
      </c>
      <c r="F35" s="41">
        <v>73500</v>
      </c>
      <c r="G35" s="40">
        <f t="shared" ref="G35" si="21">(F35-E35)/E35</f>
        <v>0.05</v>
      </c>
      <c r="H35" s="86"/>
      <c r="I35" s="45">
        <v>0</v>
      </c>
      <c r="J35" s="45">
        <v>0</v>
      </c>
      <c r="K35" s="45">
        <v>0</v>
      </c>
      <c r="L35" s="45">
        <v>0</v>
      </c>
      <c r="M35" s="45">
        <v>1</v>
      </c>
      <c r="N35" s="45">
        <v>1</v>
      </c>
      <c r="O35" s="45">
        <v>1</v>
      </c>
      <c r="P35" s="45">
        <v>1</v>
      </c>
      <c r="Q35" s="45">
        <v>1</v>
      </c>
      <c r="R35" s="45">
        <v>1</v>
      </c>
      <c r="S35" s="45">
        <v>1</v>
      </c>
      <c r="T35" s="45">
        <v>1</v>
      </c>
      <c r="U35" s="46">
        <f>T35</f>
        <v>1</v>
      </c>
      <c r="V35" s="45">
        <v>1</v>
      </c>
      <c r="W35" s="45">
        <v>1</v>
      </c>
      <c r="X35" s="45">
        <v>1</v>
      </c>
      <c r="Y35" s="45">
        <v>1</v>
      </c>
      <c r="Z35" s="45">
        <v>1</v>
      </c>
      <c r="AA35" s="45">
        <v>1</v>
      </c>
      <c r="AB35" s="45">
        <v>1</v>
      </c>
      <c r="AC35" s="45">
        <v>1</v>
      </c>
      <c r="AD35" s="45">
        <v>1</v>
      </c>
      <c r="AE35" s="45">
        <v>1</v>
      </c>
      <c r="AF35" s="45">
        <v>1</v>
      </c>
      <c r="AG35" s="45">
        <v>1</v>
      </c>
      <c r="AH35" s="46">
        <f>AG35</f>
        <v>1</v>
      </c>
    </row>
    <row r="36" spans="2:34">
      <c r="B36" s="85" t="s">
        <v>34</v>
      </c>
      <c r="C36" s="47"/>
      <c r="D36" s="47"/>
      <c r="E36" s="41">
        <v>70000</v>
      </c>
      <c r="F36" s="41">
        <v>73500</v>
      </c>
      <c r="G36" s="40">
        <f t="shared" ref="G36:G43" si="22">(F36-E36)/E36</f>
        <v>0.05</v>
      </c>
      <c r="H36" s="86"/>
      <c r="I36" s="45">
        <v>0</v>
      </c>
      <c r="J36" s="45">
        <v>0</v>
      </c>
      <c r="K36" s="45">
        <v>0</v>
      </c>
      <c r="L36" s="45">
        <v>0</v>
      </c>
      <c r="M36" s="45">
        <v>0</v>
      </c>
      <c r="N36" s="45">
        <v>0</v>
      </c>
      <c r="O36" s="45">
        <v>1</v>
      </c>
      <c r="P36" s="45">
        <v>1</v>
      </c>
      <c r="Q36" s="45">
        <v>1</v>
      </c>
      <c r="R36" s="45">
        <v>1</v>
      </c>
      <c r="S36" s="45">
        <v>1</v>
      </c>
      <c r="T36" s="45">
        <v>1</v>
      </c>
      <c r="U36" s="46">
        <f t="shared" ref="U36:U43" si="23">T36</f>
        <v>1</v>
      </c>
      <c r="V36" s="45">
        <v>1</v>
      </c>
      <c r="W36" s="45">
        <v>1</v>
      </c>
      <c r="X36" s="45">
        <v>1</v>
      </c>
      <c r="Y36" s="45">
        <v>1</v>
      </c>
      <c r="Z36" s="45">
        <v>1</v>
      </c>
      <c r="AA36" s="45">
        <v>1</v>
      </c>
      <c r="AB36" s="45">
        <v>1</v>
      </c>
      <c r="AC36" s="45">
        <v>1</v>
      </c>
      <c r="AD36" s="45">
        <v>1</v>
      </c>
      <c r="AE36" s="45">
        <v>1</v>
      </c>
      <c r="AF36" s="45">
        <v>1</v>
      </c>
      <c r="AG36" s="45">
        <v>1</v>
      </c>
      <c r="AH36" s="46">
        <f t="shared" ref="AH36:AH43" si="24">AG36</f>
        <v>1</v>
      </c>
    </row>
    <row r="37" spans="2:34">
      <c r="B37" s="85" t="s">
        <v>35</v>
      </c>
      <c r="C37" s="47"/>
      <c r="D37" s="47"/>
      <c r="E37" s="41">
        <v>70000</v>
      </c>
      <c r="F37" s="41">
        <v>73500</v>
      </c>
      <c r="G37" s="40">
        <f t="shared" si="22"/>
        <v>0.05</v>
      </c>
      <c r="H37" s="86"/>
      <c r="I37" s="45">
        <v>0</v>
      </c>
      <c r="J37" s="45">
        <v>0</v>
      </c>
      <c r="K37" s="45">
        <v>0</v>
      </c>
      <c r="L37" s="45">
        <v>1</v>
      </c>
      <c r="M37" s="45">
        <v>1</v>
      </c>
      <c r="N37" s="45">
        <v>1</v>
      </c>
      <c r="O37" s="45">
        <v>1</v>
      </c>
      <c r="P37" s="45">
        <v>1</v>
      </c>
      <c r="Q37" s="45">
        <v>1</v>
      </c>
      <c r="R37" s="45">
        <v>1</v>
      </c>
      <c r="S37" s="45">
        <v>1</v>
      </c>
      <c r="T37" s="45">
        <v>1</v>
      </c>
      <c r="U37" s="46">
        <f t="shared" si="23"/>
        <v>1</v>
      </c>
      <c r="V37" s="45">
        <v>2</v>
      </c>
      <c r="W37" s="45">
        <v>2</v>
      </c>
      <c r="X37" s="45">
        <v>2</v>
      </c>
      <c r="Y37" s="45">
        <v>2</v>
      </c>
      <c r="Z37" s="45">
        <v>3</v>
      </c>
      <c r="AA37" s="45">
        <v>3</v>
      </c>
      <c r="AB37" s="45">
        <v>3</v>
      </c>
      <c r="AC37" s="45">
        <v>3</v>
      </c>
      <c r="AD37" s="45">
        <v>3</v>
      </c>
      <c r="AE37" s="45">
        <v>4</v>
      </c>
      <c r="AF37" s="45">
        <v>4</v>
      </c>
      <c r="AG37" s="45">
        <v>4</v>
      </c>
      <c r="AH37" s="46">
        <f t="shared" si="24"/>
        <v>4</v>
      </c>
    </row>
    <row r="38" spans="2:34">
      <c r="B38" s="85" t="s">
        <v>111</v>
      </c>
      <c r="C38" s="47"/>
      <c r="D38" s="47"/>
      <c r="E38" s="41">
        <v>160000</v>
      </c>
      <c r="F38" s="41">
        <v>168000.00000000003</v>
      </c>
      <c r="G38" s="40">
        <f t="shared" si="22"/>
        <v>5.0000000000000183E-2</v>
      </c>
      <c r="H38" s="86"/>
      <c r="I38" s="45">
        <v>1</v>
      </c>
      <c r="J38" s="45">
        <v>1</v>
      </c>
      <c r="K38" s="45">
        <v>1</v>
      </c>
      <c r="L38" s="45">
        <v>1</v>
      </c>
      <c r="M38" s="45">
        <v>1</v>
      </c>
      <c r="N38" s="45">
        <v>1</v>
      </c>
      <c r="O38" s="45">
        <v>1</v>
      </c>
      <c r="P38" s="45">
        <v>1</v>
      </c>
      <c r="Q38" s="45">
        <v>1</v>
      </c>
      <c r="R38" s="45">
        <v>1</v>
      </c>
      <c r="S38" s="45">
        <v>1</v>
      </c>
      <c r="T38" s="45">
        <v>1</v>
      </c>
      <c r="U38" s="46">
        <f t="shared" si="23"/>
        <v>1</v>
      </c>
      <c r="V38" s="45">
        <v>1</v>
      </c>
      <c r="W38" s="45">
        <v>1</v>
      </c>
      <c r="X38" s="45">
        <v>1</v>
      </c>
      <c r="Y38" s="45">
        <v>1</v>
      </c>
      <c r="Z38" s="45">
        <v>1</v>
      </c>
      <c r="AA38" s="45">
        <v>1</v>
      </c>
      <c r="AB38" s="45">
        <v>1</v>
      </c>
      <c r="AC38" s="45">
        <v>1</v>
      </c>
      <c r="AD38" s="45">
        <v>1</v>
      </c>
      <c r="AE38" s="45">
        <v>1</v>
      </c>
      <c r="AF38" s="45">
        <v>1</v>
      </c>
      <c r="AG38" s="45">
        <v>1</v>
      </c>
      <c r="AH38" s="46">
        <f t="shared" si="24"/>
        <v>1</v>
      </c>
    </row>
    <row r="39" spans="2:34">
      <c r="B39" s="85" t="s">
        <v>36</v>
      </c>
      <c r="C39" s="47"/>
      <c r="D39" s="47"/>
      <c r="E39" s="41">
        <v>60000</v>
      </c>
      <c r="F39" s="41">
        <v>63000</v>
      </c>
      <c r="G39" s="40">
        <f t="shared" si="22"/>
        <v>0.05</v>
      </c>
      <c r="H39" s="86"/>
      <c r="I39" s="45">
        <v>1</v>
      </c>
      <c r="J39" s="45">
        <v>1</v>
      </c>
      <c r="K39" s="45">
        <v>1</v>
      </c>
      <c r="L39" s="45">
        <v>1</v>
      </c>
      <c r="M39" s="45">
        <v>1</v>
      </c>
      <c r="N39" s="45">
        <v>1</v>
      </c>
      <c r="O39" s="45">
        <v>1</v>
      </c>
      <c r="P39" s="45">
        <v>1</v>
      </c>
      <c r="Q39" s="45">
        <v>1</v>
      </c>
      <c r="R39" s="45">
        <v>1</v>
      </c>
      <c r="S39" s="45">
        <v>1</v>
      </c>
      <c r="T39" s="45">
        <v>1</v>
      </c>
      <c r="U39" s="46">
        <f t="shared" si="23"/>
        <v>1</v>
      </c>
      <c r="V39" s="45">
        <v>1</v>
      </c>
      <c r="W39" s="45">
        <v>1</v>
      </c>
      <c r="X39" s="45">
        <v>1</v>
      </c>
      <c r="Y39" s="45">
        <v>2</v>
      </c>
      <c r="Z39" s="45">
        <v>2</v>
      </c>
      <c r="AA39" s="45">
        <v>2</v>
      </c>
      <c r="AB39" s="45">
        <v>2</v>
      </c>
      <c r="AC39" s="45">
        <v>2</v>
      </c>
      <c r="AD39" s="45">
        <v>2</v>
      </c>
      <c r="AE39" s="45">
        <v>2</v>
      </c>
      <c r="AF39" s="45">
        <v>2</v>
      </c>
      <c r="AG39" s="45">
        <v>2</v>
      </c>
      <c r="AH39" s="46">
        <f t="shared" si="24"/>
        <v>2</v>
      </c>
    </row>
    <row r="40" spans="2:34">
      <c r="B40" s="85" t="s">
        <v>53</v>
      </c>
      <c r="C40" s="47"/>
      <c r="D40" s="47"/>
      <c r="E40" s="41">
        <v>60000</v>
      </c>
      <c r="F40" s="41">
        <v>63000</v>
      </c>
      <c r="G40" s="40">
        <f t="shared" ref="G40" si="25">(F40-E40)/E40</f>
        <v>0.05</v>
      </c>
      <c r="H40" s="86"/>
      <c r="I40" s="45">
        <v>1</v>
      </c>
      <c r="J40" s="45">
        <v>1</v>
      </c>
      <c r="K40" s="45">
        <v>1</v>
      </c>
      <c r="L40" s="45">
        <v>1</v>
      </c>
      <c r="M40" s="45">
        <v>1</v>
      </c>
      <c r="N40" s="45">
        <v>1</v>
      </c>
      <c r="O40" s="45">
        <v>1</v>
      </c>
      <c r="P40" s="45">
        <v>1</v>
      </c>
      <c r="Q40" s="45">
        <v>1</v>
      </c>
      <c r="R40" s="45">
        <v>1</v>
      </c>
      <c r="S40" s="45">
        <v>1</v>
      </c>
      <c r="T40" s="45">
        <v>1</v>
      </c>
      <c r="U40" s="46">
        <f t="shared" si="23"/>
        <v>1</v>
      </c>
      <c r="V40" s="45">
        <v>2</v>
      </c>
      <c r="W40" s="45">
        <v>2</v>
      </c>
      <c r="X40" s="45">
        <v>2</v>
      </c>
      <c r="Y40" s="45">
        <v>2</v>
      </c>
      <c r="Z40" s="45">
        <v>2</v>
      </c>
      <c r="AA40" s="45">
        <v>2</v>
      </c>
      <c r="AB40" s="45">
        <v>2</v>
      </c>
      <c r="AC40" s="45">
        <v>2</v>
      </c>
      <c r="AD40" s="45">
        <v>2</v>
      </c>
      <c r="AE40" s="45">
        <v>2</v>
      </c>
      <c r="AF40" s="45">
        <v>2</v>
      </c>
      <c r="AG40" s="45">
        <v>2</v>
      </c>
      <c r="AH40" s="46">
        <f t="shared" si="24"/>
        <v>2</v>
      </c>
    </row>
    <row r="41" spans="2:34">
      <c r="B41" s="85" t="s">
        <v>54</v>
      </c>
      <c r="C41" s="47"/>
      <c r="D41" s="47"/>
      <c r="E41" s="41">
        <v>130000</v>
      </c>
      <c r="F41" s="41">
        <v>136500.00000000003</v>
      </c>
      <c r="G41" s="40">
        <f t="shared" si="22"/>
        <v>5.0000000000000225E-2</v>
      </c>
      <c r="H41" s="86"/>
      <c r="I41" s="45">
        <v>0</v>
      </c>
      <c r="J41" s="45">
        <v>0</v>
      </c>
      <c r="K41" s="45">
        <v>0</v>
      </c>
      <c r="L41" s="45">
        <v>0</v>
      </c>
      <c r="M41" s="45">
        <v>1</v>
      </c>
      <c r="N41" s="45">
        <v>1</v>
      </c>
      <c r="O41" s="45">
        <v>1</v>
      </c>
      <c r="P41" s="45">
        <v>1</v>
      </c>
      <c r="Q41" s="45">
        <v>1</v>
      </c>
      <c r="R41" s="45">
        <v>1</v>
      </c>
      <c r="S41" s="45">
        <v>1</v>
      </c>
      <c r="T41" s="45">
        <v>1</v>
      </c>
      <c r="U41" s="46">
        <f t="shared" si="23"/>
        <v>1</v>
      </c>
      <c r="V41" s="45">
        <v>2</v>
      </c>
      <c r="W41" s="45">
        <v>2</v>
      </c>
      <c r="X41" s="45">
        <v>2</v>
      </c>
      <c r="Y41" s="45">
        <v>2</v>
      </c>
      <c r="Z41" s="45">
        <v>2</v>
      </c>
      <c r="AA41" s="45">
        <v>2</v>
      </c>
      <c r="AB41" s="45">
        <v>2</v>
      </c>
      <c r="AC41" s="45">
        <v>2</v>
      </c>
      <c r="AD41" s="45">
        <v>2</v>
      </c>
      <c r="AE41" s="45">
        <v>2</v>
      </c>
      <c r="AF41" s="45">
        <v>2</v>
      </c>
      <c r="AG41" s="45">
        <v>2</v>
      </c>
      <c r="AH41" s="46">
        <f t="shared" si="24"/>
        <v>2</v>
      </c>
    </row>
    <row r="42" spans="2:34">
      <c r="B42" s="87"/>
      <c r="C42" s="47"/>
      <c r="D42" s="47"/>
      <c r="E42" s="116"/>
      <c r="F42" s="116"/>
      <c r="G42" s="117"/>
      <c r="H42" s="118"/>
      <c r="I42" s="119"/>
      <c r="J42" s="119"/>
      <c r="K42" s="119"/>
      <c r="L42" s="119"/>
      <c r="M42" s="119"/>
      <c r="N42" s="119"/>
      <c r="O42" s="119"/>
      <c r="P42" s="119"/>
      <c r="Q42" s="119"/>
      <c r="R42" s="119"/>
      <c r="S42" s="119"/>
      <c r="T42" s="119"/>
      <c r="U42" s="120"/>
      <c r="V42" s="119"/>
      <c r="W42" s="119"/>
      <c r="X42" s="119"/>
      <c r="Y42" s="119"/>
      <c r="Z42" s="119"/>
      <c r="AA42" s="119"/>
      <c r="AB42" s="119"/>
      <c r="AC42" s="119"/>
      <c r="AD42" s="119"/>
      <c r="AE42" s="119"/>
      <c r="AF42" s="119"/>
      <c r="AG42" s="119"/>
      <c r="AH42" s="120"/>
    </row>
    <row r="43" spans="2:34">
      <c r="B43" s="50" t="s">
        <v>14</v>
      </c>
      <c r="C43" s="47"/>
      <c r="D43" s="47"/>
      <c r="E43" s="116">
        <f t="shared" ref="E43" si="26">T43</f>
        <v>7</v>
      </c>
      <c r="F43" s="116">
        <f t="shared" ref="F43" si="27">AG43</f>
        <v>13</v>
      </c>
      <c r="G43" s="117">
        <f t="shared" si="22"/>
        <v>0.8571428571428571</v>
      </c>
      <c r="H43" s="118"/>
      <c r="I43" s="116">
        <f>SUM(I35:I41)</f>
        <v>3</v>
      </c>
      <c r="J43" s="116">
        <f t="shared" ref="J43:AG43" si="28">SUM(J35:J41)</f>
        <v>3</v>
      </c>
      <c r="K43" s="116">
        <f t="shared" si="28"/>
        <v>3</v>
      </c>
      <c r="L43" s="116">
        <f t="shared" si="28"/>
        <v>4</v>
      </c>
      <c r="M43" s="116">
        <f t="shared" si="28"/>
        <v>6</v>
      </c>
      <c r="N43" s="116">
        <f t="shared" si="28"/>
        <v>6</v>
      </c>
      <c r="O43" s="116">
        <f t="shared" si="28"/>
        <v>7</v>
      </c>
      <c r="P43" s="116">
        <f t="shared" si="28"/>
        <v>7</v>
      </c>
      <c r="Q43" s="116">
        <f t="shared" si="28"/>
        <v>7</v>
      </c>
      <c r="R43" s="116">
        <f t="shared" si="28"/>
        <v>7</v>
      </c>
      <c r="S43" s="116">
        <f t="shared" si="28"/>
        <v>7</v>
      </c>
      <c r="T43" s="116">
        <f t="shared" si="28"/>
        <v>7</v>
      </c>
      <c r="U43" s="46">
        <f t="shared" si="23"/>
        <v>7</v>
      </c>
      <c r="V43" s="116">
        <f t="shared" si="28"/>
        <v>10</v>
      </c>
      <c r="W43" s="116">
        <f t="shared" si="28"/>
        <v>10</v>
      </c>
      <c r="X43" s="116">
        <f t="shared" si="28"/>
        <v>10</v>
      </c>
      <c r="Y43" s="116">
        <f t="shared" si="28"/>
        <v>11</v>
      </c>
      <c r="Z43" s="116">
        <f t="shared" si="28"/>
        <v>12</v>
      </c>
      <c r="AA43" s="116">
        <f t="shared" si="28"/>
        <v>12</v>
      </c>
      <c r="AB43" s="116">
        <f t="shared" si="28"/>
        <v>12</v>
      </c>
      <c r="AC43" s="116">
        <f t="shared" si="28"/>
        <v>12</v>
      </c>
      <c r="AD43" s="116">
        <f t="shared" si="28"/>
        <v>12</v>
      </c>
      <c r="AE43" s="116">
        <f t="shared" si="28"/>
        <v>13</v>
      </c>
      <c r="AF43" s="116">
        <f t="shared" si="28"/>
        <v>13</v>
      </c>
      <c r="AG43" s="116">
        <f t="shared" si="28"/>
        <v>13</v>
      </c>
      <c r="AH43" s="46">
        <f t="shared" si="24"/>
        <v>13</v>
      </c>
    </row>
    <row r="44" spans="2:34">
      <c r="B44" s="50"/>
      <c r="C44" s="47"/>
      <c r="D44" s="47"/>
      <c r="H44" s="86"/>
      <c r="I44" s="47"/>
      <c r="J44" s="47"/>
      <c r="K44" s="47"/>
      <c r="L44" s="47"/>
      <c r="M44" s="47"/>
      <c r="N44" s="47"/>
      <c r="O44" s="47"/>
      <c r="P44" s="47"/>
      <c r="Q44" s="47"/>
      <c r="R44" s="47"/>
      <c r="S44" s="47"/>
      <c r="T44" s="47"/>
      <c r="U44" s="62"/>
      <c r="V44" s="47"/>
      <c r="W44" s="47"/>
      <c r="X44" s="47"/>
      <c r="Y44" s="47"/>
      <c r="Z44" s="47"/>
      <c r="AA44" s="47"/>
      <c r="AB44" s="47"/>
      <c r="AC44" s="47"/>
      <c r="AD44" s="47"/>
      <c r="AE44" s="47"/>
      <c r="AF44" s="47"/>
      <c r="AG44" s="47"/>
      <c r="AH44" s="42"/>
    </row>
    <row r="45" spans="2:34" ht="18">
      <c r="B45" s="27" t="s">
        <v>8</v>
      </c>
      <c r="U45" s="64"/>
      <c r="AH45" s="43"/>
    </row>
    <row r="46" spans="2:34">
      <c r="B46" s="50"/>
      <c r="U46" s="64"/>
      <c r="AH46" s="43"/>
    </row>
    <row r="47" spans="2:34" ht="16">
      <c r="B47" s="84" t="s">
        <v>15</v>
      </c>
      <c r="D47" s="73"/>
      <c r="H47" s="73"/>
      <c r="U47" s="64"/>
      <c r="AH47" s="43"/>
    </row>
    <row r="48" spans="2:34">
      <c r="B48" s="87" t="str">
        <f t="shared" ref="B48:B54" si="29">B35</f>
        <v>Event Coordinator</v>
      </c>
      <c r="D48" s="47"/>
      <c r="E48" s="39">
        <f>SUM(I48:T48)</f>
        <v>46666.666666666672</v>
      </c>
      <c r="F48" s="39">
        <f>SUM(V48:AG48)</f>
        <v>73500</v>
      </c>
      <c r="G48" s="40">
        <f t="shared" ref="G48" si="30">(F48-E48)/E48</f>
        <v>0.57499999999999984</v>
      </c>
      <c r="H48" s="86"/>
      <c r="I48" s="47">
        <f>$E35/12*I35</f>
        <v>0</v>
      </c>
      <c r="J48" s="47">
        <f t="shared" ref="J48:T48" si="31">$E35/12*J35</f>
        <v>0</v>
      </c>
      <c r="K48" s="47">
        <f t="shared" si="31"/>
        <v>0</v>
      </c>
      <c r="L48" s="47">
        <f t="shared" si="31"/>
        <v>0</v>
      </c>
      <c r="M48" s="47">
        <f t="shared" si="31"/>
        <v>5833.333333333333</v>
      </c>
      <c r="N48" s="47">
        <f t="shared" si="31"/>
        <v>5833.333333333333</v>
      </c>
      <c r="O48" s="47">
        <f t="shared" si="31"/>
        <v>5833.333333333333</v>
      </c>
      <c r="P48" s="47">
        <f t="shared" si="31"/>
        <v>5833.333333333333</v>
      </c>
      <c r="Q48" s="47">
        <f t="shared" si="31"/>
        <v>5833.333333333333</v>
      </c>
      <c r="R48" s="47">
        <f t="shared" si="31"/>
        <v>5833.333333333333</v>
      </c>
      <c r="S48" s="47">
        <f t="shared" si="31"/>
        <v>5833.333333333333</v>
      </c>
      <c r="T48" s="47">
        <f t="shared" si="31"/>
        <v>5833.333333333333</v>
      </c>
      <c r="U48" s="62">
        <f>SUM(I48:T48)</f>
        <v>46666.666666666672</v>
      </c>
      <c r="V48" s="47">
        <f>$F35/12*V35</f>
        <v>6125</v>
      </c>
      <c r="W48" s="47">
        <f t="shared" ref="W48:AG48" si="32">$F35/12*W35</f>
        <v>6125</v>
      </c>
      <c r="X48" s="47">
        <f t="shared" si="32"/>
        <v>6125</v>
      </c>
      <c r="Y48" s="47">
        <f t="shared" si="32"/>
        <v>6125</v>
      </c>
      <c r="Z48" s="47">
        <f t="shared" si="32"/>
        <v>6125</v>
      </c>
      <c r="AA48" s="47">
        <f t="shared" si="32"/>
        <v>6125</v>
      </c>
      <c r="AB48" s="47">
        <f t="shared" si="32"/>
        <v>6125</v>
      </c>
      <c r="AC48" s="47">
        <f t="shared" si="32"/>
        <v>6125</v>
      </c>
      <c r="AD48" s="47">
        <f t="shared" si="32"/>
        <v>6125</v>
      </c>
      <c r="AE48" s="47">
        <f t="shared" si="32"/>
        <v>6125</v>
      </c>
      <c r="AF48" s="47">
        <f t="shared" si="32"/>
        <v>6125</v>
      </c>
      <c r="AG48" s="47">
        <f t="shared" si="32"/>
        <v>6125</v>
      </c>
      <c r="AH48" s="62">
        <f>SUM(V48:AG48)</f>
        <v>73500</v>
      </c>
    </row>
    <row r="49" spans="2:34">
      <c r="B49" s="87" t="str">
        <f t="shared" si="29"/>
        <v>People Operations Specialist</v>
      </c>
      <c r="D49" s="47"/>
      <c r="E49" s="39">
        <f>SUM(I49:T49)</f>
        <v>35000</v>
      </c>
      <c r="F49" s="39">
        <f>SUM(V49:AG49)</f>
        <v>73500</v>
      </c>
      <c r="G49" s="40">
        <f t="shared" ref="G49:G56" si="33">(F49-E49)/E49</f>
        <v>1.1000000000000001</v>
      </c>
      <c r="H49" s="86"/>
      <c r="I49" s="47">
        <f t="shared" ref="I49:T49" si="34">$E36/12*I36</f>
        <v>0</v>
      </c>
      <c r="J49" s="47">
        <f t="shared" si="34"/>
        <v>0</v>
      </c>
      <c r="K49" s="47">
        <f t="shared" si="34"/>
        <v>0</v>
      </c>
      <c r="L49" s="47">
        <f t="shared" si="34"/>
        <v>0</v>
      </c>
      <c r="M49" s="47">
        <f t="shared" si="34"/>
        <v>0</v>
      </c>
      <c r="N49" s="47">
        <f t="shared" si="34"/>
        <v>0</v>
      </c>
      <c r="O49" s="47">
        <f t="shared" si="34"/>
        <v>5833.333333333333</v>
      </c>
      <c r="P49" s="47">
        <f t="shared" si="34"/>
        <v>5833.333333333333</v>
      </c>
      <c r="Q49" s="47">
        <f t="shared" si="34"/>
        <v>5833.333333333333</v>
      </c>
      <c r="R49" s="47">
        <f t="shared" si="34"/>
        <v>5833.333333333333</v>
      </c>
      <c r="S49" s="47">
        <f t="shared" si="34"/>
        <v>5833.333333333333</v>
      </c>
      <c r="T49" s="47">
        <f t="shared" si="34"/>
        <v>5833.333333333333</v>
      </c>
      <c r="U49" s="62">
        <f t="shared" ref="U49:U78" si="35">SUM(I49:T49)</f>
        <v>35000</v>
      </c>
      <c r="V49" s="47">
        <f t="shared" ref="V49:AG49" si="36">$F36/12*V36</f>
        <v>6125</v>
      </c>
      <c r="W49" s="47">
        <f t="shared" si="36"/>
        <v>6125</v>
      </c>
      <c r="X49" s="47">
        <f t="shared" si="36"/>
        <v>6125</v>
      </c>
      <c r="Y49" s="47">
        <f t="shared" si="36"/>
        <v>6125</v>
      </c>
      <c r="Z49" s="47">
        <f t="shared" si="36"/>
        <v>6125</v>
      </c>
      <c r="AA49" s="47">
        <f t="shared" si="36"/>
        <v>6125</v>
      </c>
      <c r="AB49" s="47">
        <f t="shared" si="36"/>
        <v>6125</v>
      </c>
      <c r="AC49" s="47">
        <f t="shared" si="36"/>
        <v>6125</v>
      </c>
      <c r="AD49" s="47">
        <f t="shared" si="36"/>
        <v>6125</v>
      </c>
      <c r="AE49" s="47">
        <f t="shared" si="36"/>
        <v>6125</v>
      </c>
      <c r="AF49" s="47">
        <f t="shared" si="36"/>
        <v>6125</v>
      </c>
      <c r="AG49" s="47">
        <f t="shared" si="36"/>
        <v>6125</v>
      </c>
      <c r="AH49" s="62">
        <f t="shared" ref="AH49:AH78" si="37">SUM(V49:AG49)</f>
        <v>73500</v>
      </c>
    </row>
    <row r="50" spans="2:34">
      <c r="B50" s="87" t="str">
        <f t="shared" si="29"/>
        <v>Recruiter</v>
      </c>
      <c r="D50" s="47"/>
      <c r="E50" s="39">
        <f t="shared" ref="E50:E56" si="38">SUM(I50:T50)</f>
        <v>52500.000000000007</v>
      </c>
      <c r="F50" s="39">
        <f t="shared" ref="F50:F56" si="39">SUM(V50:AG50)</f>
        <v>214375</v>
      </c>
      <c r="G50" s="40">
        <f t="shared" si="33"/>
        <v>3.083333333333333</v>
      </c>
      <c r="H50" s="86"/>
      <c r="I50" s="47">
        <f t="shared" ref="I50:T50" si="40">$E37/12*I37</f>
        <v>0</v>
      </c>
      <c r="J50" s="47">
        <f t="shared" si="40"/>
        <v>0</v>
      </c>
      <c r="K50" s="47">
        <f t="shared" si="40"/>
        <v>0</v>
      </c>
      <c r="L50" s="47">
        <f t="shared" si="40"/>
        <v>5833.333333333333</v>
      </c>
      <c r="M50" s="47">
        <f t="shared" si="40"/>
        <v>5833.333333333333</v>
      </c>
      <c r="N50" s="47">
        <f t="shared" si="40"/>
        <v>5833.333333333333</v>
      </c>
      <c r="O50" s="47">
        <f t="shared" si="40"/>
        <v>5833.333333333333</v>
      </c>
      <c r="P50" s="47">
        <f t="shared" si="40"/>
        <v>5833.333333333333</v>
      </c>
      <c r="Q50" s="47">
        <f t="shared" si="40"/>
        <v>5833.333333333333</v>
      </c>
      <c r="R50" s="47">
        <f t="shared" si="40"/>
        <v>5833.333333333333</v>
      </c>
      <c r="S50" s="47">
        <f t="shared" si="40"/>
        <v>5833.333333333333</v>
      </c>
      <c r="T50" s="47">
        <f t="shared" si="40"/>
        <v>5833.333333333333</v>
      </c>
      <c r="U50" s="62">
        <f t="shared" si="35"/>
        <v>52500.000000000007</v>
      </c>
      <c r="V50" s="47">
        <f t="shared" ref="V50:AG50" si="41">$F37/12*V37</f>
        <v>12250</v>
      </c>
      <c r="W50" s="47">
        <f t="shared" si="41"/>
        <v>12250</v>
      </c>
      <c r="X50" s="47">
        <f t="shared" si="41"/>
        <v>12250</v>
      </c>
      <c r="Y50" s="47">
        <f t="shared" si="41"/>
        <v>12250</v>
      </c>
      <c r="Z50" s="47">
        <f t="shared" si="41"/>
        <v>18375</v>
      </c>
      <c r="AA50" s="47">
        <f t="shared" si="41"/>
        <v>18375</v>
      </c>
      <c r="AB50" s="47">
        <f t="shared" si="41"/>
        <v>18375</v>
      </c>
      <c r="AC50" s="47">
        <f t="shared" si="41"/>
        <v>18375</v>
      </c>
      <c r="AD50" s="47">
        <f t="shared" si="41"/>
        <v>18375</v>
      </c>
      <c r="AE50" s="47">
        <f t="shared" si="41"/>
        <v>24500</v>
      </c>
      <c r="AF50" s="47">
        <f t="shared" si="41"/>
        <v>24500</v>
      </c>
      <c r="AG50" s="47">
        <f t="shared" si="41"/>
        <v>24500</v>
      </c>
      <c r="AH50" s="62">
        <f t="shared" si="37"/>
        <v>214375</v>
      </c>
    </row>
    <row r="51" spans="2:34">
      <c r="B51" s="87" t="str">
        <f t="shared" si="29"/>
        <v>Business Operations VP</v>
      </c>
      <c r="D51" s="47"/>
      <c r="E51" s="39">
        <f t="shared" si="38"/>
        <v>160000</v>
      </c>
      <c r="F51" s="39">
        <f t="shared" si="39"/>
        <v>168000.00000000003</v>
      </c>
      <c r="G51" s="40">
        <f t="shared" si="33"/>
        <v>5.0000000000000183E-2</v>
      </c>
      <c r="H51" s="86"/>
      <c r="I51" s="47">
        <f t="shared" ref="I51:T51" si="42">$E38/12*I38</f>
        <v>13333.333333333334</v>
      </c>
      <c r="J51" s="47">
        <f t="shared" si="42"/>
        <v>13333.333333333334</v>
      </c>
      <c r="K51" s="47">
        <f t="shared" si="42"/>
        <v>13333.333333333334</v>
      </c>
      <c r="L51" s="47">
        <f t="shared" si="42"/>
        <v>13333.333333333334</v>
      </c>
      <c r="M51" s="47">
        <f t="shared" si="42"/>
        <v>13333.333333333334</v>
      </c>
      <c r="N51" s="47">
        <f t="shared" si="42"/>
        <v>13333.333333333334</v>
      </c>
      <c r="O51" s="47">
        <f t="shared" si="42"/>
        <v>13333.333333333334</v>
      </c>
      <c r="P51" s="47">
        <f t="shared" si="42"/>
        <v>13333.333333333334</v>
      </c>
      <c r="Q51" s="47">
        <f t="shared" si="42"/>
        <v>13333.333333333334</v>
      </c>
      <c r="R51" s="47">
        <f t="shared" si="42"/>
        <v>13333.333333333334</v>
      </c>
      <c r="S51" s="47">
        <f t="shared" si="42"/>
        <v>13333.333333333334</v>
      </c>
      <c r="T51" s="47">
        <f t="shared" si="42"/>
        <v>13333.333333333334</v>
      </c>
      <c r="U51" s="62">
        <f t="shared" si="35"/>
        <v>160000</v>
      </c>
      <c r="V51" s="47">
        <f t="shared" ref="V51:AG51" si="43">$F38/12*V38</f>
        <v>14000.000000000002</v>
      </c>
      <c r="W51" s="47">
        <f t="shared" si="43"/>
        <v>14000.000000000002</v>
      </c>
      <c r="X51" s="47">
        <f t="shared" si="43"/>
        <v>14000.000000000002</v>
      </c>
      <c r="Y51" s="47">
        <f t="shared" si="43"/>
        <v>14000.000000000002</v>
      </c>
      <c r="Z51" s="47">
        <f t="shared" si="43"/>
        <v>14000.000000000002</v>
      </c>
      <c r="AA51" s="47">
        <f t="shared" si="43"/>
        <v>14000.000000000002</v>
      </c>
      <c r="AB51" s="47">
        <f t="shared" si="43"/>
        <v>14000.000000000002</v>
      </c>
      <c r="AC51" s="47">
        <f t="shared" si="43"/>
        <v>14000.000000000002</v>
      </c>
      <c r="AD51" s="47">
        <f t="shared" si="43"/>
        <v>14000.000000000002</v>
      </c>
      <c r="AE51" s="47">
        <f t="shared" si="43"/>
        <v>14000.000000000002</v>
      </c>
      <c r="AF51" s="47">
        <f t="shared" si="43"/>
        <v>14000.000000000002</v>
      </c>
      <c r="AG51" s="47">
        <f t="shared" si="43"/>
        <v>14000.000000000002</v>
      </c>
      <c r="AH51" s="62">
        <f t="shared" si="37"/>
        <v>168000.00000000003</v>
      </c>
    </row>
    <row r="52" spans="2:34">
      <c r="B52" s="87" t="str">
        <f t="shared" si="29"/>
        <v>Office Manager</v>
      </c>
      <c r="D52" s="47"/>
      <c r="E52" s="39">
        <f t="shared" si="38"/>
        <v>60000</v>
      </c>
      <c r="F52" s="39">
        <f t="shared" si="39"/>
        <v>110250</v>
      </c>
      <c r="G52" s="40">
        <f t="shared" si="33"/>
        <v>0.83750000000000002</v>
      </c>
      <c r="H52" s="86"/>
      <c r="I52" s="47">
        <f t="shared" ref="I52:T52" si="44">$E39/12*I39</f>
        <v>5000</v>
      </c>
      <c r="J52" s="47">
        <f t="shared" si="44"/>
        <v>5000</v>
      </c>
      <c r="K52" s="47">
        <f t="shared" si="44"/>
        <v>5000</v>
      </c>
      <c r="L52" s="47">
        <f t="shared" si="44"/>
        <v>5000</v>
      </c>
      <c r="M52" s="47">
        <f t="shared" si="44"/>
        <v>5000</v>
      </c>
      <c r="N52" s="47">
        <f t="shared" si="44"/>
        <v>5000</v>
      </c>
      <c r="O52" s="47">
        <f t="shared" si="44"/>
        <v>5000</v>
      </c>
      <c r="P52" s="47">
        <f t="shared" si="44"/>
        <v>5000</v>
      </c>
      <c r="Q52" s="47">
        <f t="shared" si="44"/>
        <v>5000</v>
      </c>
      <c r="R52" s="47">
        <f t="shared" si="44"/>
        <v>5000</v>
      </c>
      <c r="S52" s="47">
        <f t="shared" si="44"/>
        <v>5000</v>
      </c>
      <c r="T52" s="47">
        <f t="shared" si="44"/>
        <v>5000</v>
      </c>
      <c r="U52" s="62">
        <f t="shared" si="35"/>
        <v>60000</v>
      </c>
      <c r="V52" s="47">
        <f t="shared" ref="V52:AG52" si="45">$F39/12*V39</f>
        <v>5250</v>
      </c>
      <c r="W52" s="47">
        <f t="shared" si="45"/>
        <v>5250</v>
      </c>
      <c r="X52" s="47">
        <f t="shared" si="45"/>
        <v>5250</v>
      </c>
      <c r="Y52" s="47">
        <f t="shared" si="45"/>
        <v>10500</v>
      </c>
      <c r="Z52" s="47">
        <f t="shared" si="45"/>
        <v>10500</v>
      </c>
      <c r="AA52" s="47">
        <f t="shared" si="45"/>
        <v>10500</v>
      </c>
      <c r="AB52" s="47">
        <f t="shared" si="45"/>
        <v>10500</v>
      </c>
      <c r="AC52" s="47">
        <f t="shared" si="45"/>
        <v>10500</v>
      </c>
      <c r="AD52" s="47">
        <f t="shared" si="45"/>
        <v>10500</v>
      </c>
      <c r="AE52" s="47">
        <f t="shared" si="45"/>
        <v>10500</v>
      </c>
      <c r="AF52" s="47">
        <f t="shared" si="45"/>
        <v>10500</v>
      </c>
      <c r="AG52" s="47">
        <f t="shared" si="45"/>
        <v>10500</v>
      </c>
      <c r="AH52" s="62">
        <f t="shared" si="37"/>
        <v>110250</v>
      </c>
    </row>
    <row r="53" spans="2:34">
      <c r="B53" s="87" t="str">
        <f t="shared" si="29"/>
        <v>Accountant</v>
      </c>
      <c r="D53" s="47"/>
      <c r="E53" s="39">
        <f t="shared" ref="E53" si="46">SUM(I53:T53)</f>
        <v>60000</v>
      </c>
      <c r="F53" s="39">
        <f t="shared" ref="F53" si="47">SUM(V53:AG53)</f>
        <v>126000</v>
      </c>
      <c r="G53" s="40">
        <f t="shared" ref="G53" si="48">(F53-E53)/E53</f>
        <v>1.1000000000000001</v>
      </c>
      <c r="H53" s="86"/>
      <c r="I53" s="47">
        <f t="shared" ref="I53:T53" si="49">$E40/12*I40</f>
        <v>5000</v>
      </c>
      <c r="J53" s="47">
        <f t="shared" si="49"/>
        <v>5000</v>
      </c>
      <c r="K53" s="47">
        <f t="shared" si="49"/>
        <v>5000</v>
      </c>
      <c r="L53" s="47">
        <f t="shared" si="49"/>
        <v>5000</v>
      </c>
      <c r="M53" s="47">
        <f t="shared" si="49"/>
        <v>5000</v>
      </c>
      <c r="N53" s="47">
        <f t="shared" si="49"/>
        <v>5000</v>
      </c>
      <c r="O53" s="47">
        <f t="shared" si="49"/>
        <v>5000</v>
      </c>
      <c r="P53" s="47">
        <f t="shared" si="49"/>
        <v>5000</v>
      </c>
      <c r="Q53" s="47">
        <f t="shared" si="49"/>
        <v>5000</v>
      </c>
      <c r="R53" s="47">
        <f t="shared" si="49"/>
        <v>5000</v>
      </c>
      <c r="S53" s="47">
        <f t="shared" si="49"/>
        <v>5000</v>
      </c>
      <c r="T53" s="47">
        <f t="shared" si="49"/>
        <v>5000</v>
      </c>
      <c r="U53" s="62">
        <f t="shared" si="35"/>
        <v>60000</v>
      </c>
      <c r="V53" s="47">
        <f t="shared" ref="V53:AG53" si="50">$F40/12*V40</f>
        <v>10500</v>
      </c>
      <c r="W53" s="47">
        <f t="shared" si="50"/>
        <v>10500</v>
      </c>
      <c r="X53" s="47">
        <f t="shared" si="50"/>
        <v>10500</v>
      </c>
      <c r="Y53" s="47">
        <f t="shared" si="50"/>
        <v>10500</v>
      </c>
      <c r="Z53" s="47">
        <f t="shared" si="50"/>
        <v>10500</v>
      </c>
      <c r="AA53" s="47">
        <f t="shared" si="50"/>
        <v>10500</v>
      </c>
      <c r="AB53" s="47">
        <f t="shared" si="50"/>
        <v>10500</v>
      </c>
      <c r="AC53" s="47">
        <f t="shared" si="50"/>
        <v>10500</v>
      </c>
      <c r="AD53" s="47">
        <f t="shared" si="50"/>
        <v>10500</v>
      </c>
      <c r="AE53" s="47">
        <f t="shared" si="50"/>
        <v>10500</v>
      </c>
      <c r="AF53" s="47">
        <f t="shared" si="50"/>
        <v>10500</v>
      </c>
      <c r="AG53" s="47">
        <f t="shared" si="50"/>
        <v>10500</v>
      </c>
      <c r="AH53" s="62">
        <f t="shared" si="37"/>
        <v>126000</v>
      </c>
    </row>
    <row r="54" spans="2:34">
      <c r="B54" s="87" t="str">
        <f t="shared" si="29"/>
        <v>Finance Manager / Controller</v>
      </c>
      <c r="D54" s="47"/>
      <c r="E54" s="39">
        <f t="shared" si="38"/>
        <v>86666.666666666672</v>
      </c>
      <c r="F54" s="39">
        <f t="shared" si="39"/>
        <v>273000.00000000006</v>
      </c>
      <c r="G54" s="40">
        <f t="shared" si="33"/>
        <v>2.1500000000000004</v>
      </c>
      <c r="H54" s="86"/>
      <c r="I54" s="47">
        <f t="shared" ref="I54:T54" si="51">$E41/12*I41</f>
        <v>0</v>
      </c>
      <c r="J54" s="47">
        <f t="shared" si="51"/>
        <v>0</v>
      </c>
      <c r="K54" s="47">
        <f t="shared" si="51"/>
        <v>0</v>
      </c>
      <c r="L54" s="47">
        <f t="shared" si="51"/>
        <v>0</v>
      </c>
      <c r="M54" s="47">
        <f t="shared" si="51"/>
        <v>10833.333333333334</v>
      </c>
      <c r="N54" s="47">
        <f t="shared" si="51"/>
        <v>10833.333333333334</v>
      </c>
      <c r="O54" s="47">
        <f t="shared" si="51"/>
        <v>10833.333333333334</v>
      </c>
      <c r="P54" s="47">
        <f t="shared" si="51"/>
        <v>10833.333333333334</v>
      </c>
      <c r="Q54" s="47">
        <f t="shared" si="51"/>
        <v>10833.333333333334</v>
      </c>
      <c r="R54" s="47">
        <f t="shared" si="51"/>
        <v>10833.333333333334</v>
      </c>
      <c r="S54" s="47">
        <f t="shared" si="51"/>
        <v>10833.333333333334</v>
      </c>
      <c r="T54" s="47">
        <f t="shared" si="51"/>
        <v>10833.333333333334</v>
      </c>
      <c r="U54" s="62">
        <f t="shared" si="35"/>
        <v>86666.666666666672</v>
      </c>
      <c r="V54" s="47">
        <f t="shared" ref="V54:AG54" si="52">$F41/12*V41</f>
        <v>22750.000000000004</v>
      </c>
      <c r="W54" s="47">
        <f t="shared" si="52"/>
        <v>22750.000000000004</v>
      </c>
      <c r="X54" s="47">
        <f t="shared" si="52"/>
        <v>22750.000000000004</v>
      </c>
      <c r="Y54" s="47">
        <f t="shared" si="52"/>
        <v>22750.000000000004</v>
      </c>
      <c r="Z54" s="47">
        <f t="shared" si="52"/>
        <v>22750.000000000004</v>
      </c>
      <c r="AA54" s="47">
        <f t="shared" si="52"/>
        <v>22750.000000000004</v>
      </c>
      <c r="AB54" s="47">
        <f t="shared" si="52"/>
        <v>22750.000000000004</v>
      </c>
      <c r="AC54" s="47">
        <f t="shared" si="52"/>
        <v>22750.000000000004</v>
      </c>
      <c r="AD54" s="47">
        <f t="shared" si="52"/>
        <v>22750.000000000004</v>
      </c>
      <c r="AE54" s="47">
        <f t="shared" si="52"/>
        <v>22750.000000000004</v>
      </c>
      <c r="AF54" s="47">
        <f t="shared" si="52"/>
        <v>22750.000000000004</v>
      </c>
      <c r="AG54" s="47">
        <f t="shared" si="52"/>
        <v>22750.000000000004</v>
      </c>
      <c r="AH54" s="62">
        <f t="shared" si="37"/>
        <v>273000.00000000006</v>
      </c>
    </row>
    <row r="55" spans="2:34">
      <c r="B55" s="87"/>
      <c r="C55" s="47"/>
      <c r="D55" s="47"/>
      <c r="E55" s="39"/>
      <c r="F55" s="39"/>
      <c r="G55" s="40"/>
      <c r="H55" s="86"/>
      <c r="I55" s="47"/>
      <c r="J55" s="47"/>
      <c r="K55" s="47"/>
      <c r="L55" s="47"/>
      <c r="M55" s="47"/>
      <c r="N55" s="47"/>
      <c r="O55" s="47"/>
      <c r="P55" s="47"/>
      <c r="Q55" s="47"/>
      <c r="R55" s="47"/>
      <c r="S55" s="47"/>
      <c r="T55" s="47"/>
      <c r="U55" s="62"/>
      <c r="V55" s="47"/>
      <c r="W55" s="47"/>
      <c r="X55" s="47"/>
      <c r="Y55" s="47"/>
      <c r="Z55" s="47"/>
      <c r="AA55" s="47"/>
      <c r="AB55" s="47"/>
      <c r="AC55" s="47"/>
      <c r="AD55" s="47"/>
      <c r="AE55" s="47"/>
      <c r="AF55" s="47"/>
      <c r="AG55" s="47"/>
      <c r="AH55" s="62"/>
    </row>
    <row r="56" spans="2:34">
      <c r="B56" s="50" t="s">
        <v>17</v>
      </c>
      <c r="C56" s="47"/>
      <c r="D56" s="47"/>
      <c r="E56" s="121">
        <f t="shared" si="38"/>
        <v>500833.33333333343</v>
      </c>
      <c r="F56" s="121">
        <f t="shared" si="39"/>
        <v>1038625</v>
      </c>
      <c r="G56" s="40">
        <f t="shared" si="33"/>
        <v>1.0737936772046583</v>
      </c>
      <c r="H56" s="86"/>
      <c r="I56" s="90">
        <f t="shared" ref="I56:AF56" si="53">SUM(I48:I55)</f>
        <v>23333.333333333336</v>
      </c>
      <c r="J56" s="90">
        <f t="shared" si="53"/>
        <v>23333.333333333336</v>
      </c>
      <c r="K56" s="90">
        <f t="shared" si="53"/>
        <v>23333.333333333336</v>
      </c>
      <c r="L56" s="90">
        <f t="shared" si="53"/>
        <v>29166.666666666668</v>
      </c>
      <c r="M56" s="90">
        <f t="shared" si="53"/>
        <v>45833.333333333336</v>
      </c>
      <c r="N56" s="90">
        <f t="shared" si="53"/>
        <v>45833.333333333336</v>
      </c>
      <c r="O56" s="90">
        <f t="shared" si="53"/>
        <v>51666.666666666672</v>
      </c>
      <c r="P56" s="90">
        <f t="shared" si="53"/>
        <v>51666.666666666672</v>
      </c>
      <c r="Q56" s="90">
        <f t="shared" si="53"/>
        <v>51666.666666666672</v>
      </c>
      <c r="R56" s="90">
        <f t="shared" si="53"/>
        <v>51666.666666666672</v>
      </c>
      <c r="S56" s="90">
        <f t="shared" si="53"/>
        <v>51666.666666666672</v>
      </c>
      <c r="T56" s="90">
        <f t="shared" si="53"/>
        <v>51666.666666666672</v>
      </c>
      <c r="U56" s="122">
        <f t="shared" si="35"/>
        <v>500833.33333333343</v>
      </c>
      <c r="V56" s="90">
        <f t="shared" si="53"/>
        <v>77000</v>
      </c>
      <c r="W56" s="90">
        <f t="shared" si="53"/>
        <v>77000</v>
      </c>
      <c r="X56" s="90">
        <f t="shared" si="53"/>
        <v>77000</v>
      </c>
      <c r="Y56" s="90">
        <f t="shared" si="53"/>
        <v>82250</v>
      </c>
      <c r="Z56" s="90">
        <f t="shared" si="53"/>
        <v>88375</v>
      </c>
      <c r="AA56" s="90">
        <f t="shared" si="53"/>
        <v>88375</v>
      </c>
      <c r="AB56" s="90">
        <f t="shared" si="53"/>
        <v>88375</v>
      </c>
      <c r="AC56" s="90">
        <f t="shared" si="53"/>
        <v>88375</v>
      </c>
      <c r="AD56" s="90">
        <f t="shared" si="53"/>
        <v>88375</v>
      </c>
      <c r="AE56" s="90">
        <f t="shared" si="53"/>
        <v>94500</v>
      </c>
      <c r="AF56" s="90">
        <f t="shared" si="53"/>
        <v>94500</v>
      </c>
      <c r="AG56" s="90">
        <f>SUM(AG48:AG55)</f>
        <v>94500</v>
      </c>
      <c r="AH56" s="122">
        <f t="shared" si="37"/>
        <v>1038625</v>
      </c>
    </row>
    <row r="57" spans="2:34">
      <c r="B57" s="50"/>
      <c r="C57" s="47"/>
      <c r="D57" s="47"/>
      <c r="H57" s="86"/>
      <c r="I57" s="47"/>
      <c r="J57" s="47"/>
      <c r="K57" s="47"/>
      <c r="L57" s="47"/>
      <c r="M57" s="47"/>
      <c r="N57" s="47"/>
      <c r="O57" s="47"/>
      <c r="P57" s="47"/>
      <c r="Q57" s="47"/>
      <c r="R57" s="47"/>
      <c r="S57" s="47"/>
      <c r="T57" s="47"/>
      <c r="U57" s="62"/>
      <c r="V57" s="47"/>
      <c r="W57" s="47"/>
      <c r="X57" s="47"/>
      <c r="Y57" s="47"/>
      <c r="Z57" s="47"/>
      <c r="AA57" s="47"/>
      <c r="AB57" s="47"/>
      <c r="AC57" s="47"/>
      <c r="AD57" s="47"/>
      <c r="AE57" s="47"/>
      <c r="AF57" s="47"/>
      <c r="AG57" s="47"/>
      <c r="AH57" s="62"/>
    </row>
    <row r="58" spans="2:34">
      <c r="B58" s="50" t="s">
        <v>88</v>
      </c>
      <c r="C58" s="108">
        <v>0.13362018314142854</v>
      </c>
      <c r="D58" s="47"/>
      <c r="E58" s="39">
        <f t="shared" ref="E58" si="54">SUM(I58:T58)</f>
        <v>66921.441723332129</v>
      </c>
      <c r="F58" s="39">
        <f>SUM(V58:AG58)</f>
        <v>138781.2627152662</v>
      </c>
      <c r="G58" s="40">
        <f t="shared" ref="G58" si="55">(F58-E58)/E58</f>
        <v>1.0737936772046586</v>
      </c>
      <c r="H58" s="86"/>
      <c r="I58" s="47">
        <f>I56*$C$58</f>
        <v>3117.8042732999997</v>
      </c>
      <c r="J58" s="47">
        <f t="shared" ref="J58:AG58" si="56">J56*$C$58</f>
        <v>3117.8042732999997</v>
      </c>
      <c r="K58" s="47">
        <f t="shared" si="56"/>
        <v>3117.8042732999997</v>
      </c>
      <c r="L58" s="47">
        <f t="shared" si="56"/>
        <v>3897.2553416249993</v>
      </c>
      <c r="M58" s="47">
        <f t="shared" si="56"/>
        <v>6124.2583939821416</v>
      </c>
      <c r="N58" s="47">
        <f t="shared" si="56"/>
        <v>6124.2583939821416</v>
      </c>
      <c r="O58" s="47">
        <f t="shared" si="56"/>
        <v>6903.7094623071416</v>
      </c>
      <c r="P58" s="47">
        <f t="shared" si="56"/>
        <v>6903.7094623071416</v>
      </c>
      <c r="Q58" s="47">
        <f t="shared" si="56"/>
        <v>6903.7094623071416</v>
      </c>
      <c r="R58" s="47">
        <f t="shared" si="56"/>
        <v>6903.7094623071416</v>
      </c>
      <c r="S58" s="47">
        <f t="shared" si="56"/>
        <v>6903.7094623071416</v>
      </c>
      <c r="T58" s="47">
        <f t="shared" si="56"/>
        <v>6903.7094623071416</v>
      </c>
      <c r="U58" s="62">
        <f t="shared" si="35"/>
        <v>66921.441723332129</v>
      </c>
      <c r="V58" s="47">
        <f t="shared" si="56"/>
        <v>10288.754101889997</v>
      </c>
      <c r="W58" s="47">
        <f t="shared" si="56"/>
        <v>10288.754101889997</v>
      </c>
      <c r="X58" s="47">
        <f t="shared" si="56"/>
        <v>10288.754101889997</v>
      </c>
      <c r="Y58" s="47">
        <f t="shared" si="56"/>
        <v>10990.260063382497</v>
      </c>
      <c r="Z58" s="47">
        <f t="shared" si="56"/>
        <v>11808.683685123748</v>
      </c>
      <c r="AA58" s="47">
        <f t="shared" si="56"/>
        <v>11808.683685123748</v>
      </c>
      <c r="AB58" s="47">
        <f t="shared" si="56"/>
        <v>11808.683685123748</v>
      </c>
      <c r="AC58" s="47">
        <f t="shared" si="56"/>
        <v>11808.683685123748</v>
      </c>
      <c r="AD58" s="47">
        <f t="shared" si="56"/>
        <v>11808.683685123748</v>
      </c>
      <c r="AE58" s="47">
        <f t="shared" si="56"/>
        <v>12627.107306864997</v>
      </c>
      <c r="AF58" s="47">
        <f t="shared" si="56"/>
        <v>12627.107306864997</v>
      </c>
      <c r="AG58" s="47">
        <f t="shared" si="56"/>
        <v>12627.107306864997</v>
      </c>
      <c r="AH58" s="62">
        <f t="shared" si="37"/>
        <v>138781.2627152662</v>
      </c>
    </row>
    <row r="59" spans="2:34">
      <c r="B59" s="50"/>
      <c r="C59" s="47"/>
      <c r="D59" s="47"/>
      <c r="H59" s="86"/>
      <c r="I59" s="47"/>
      <c r="J59" s="47"/>
      <c r="K59" s="47"/>
      <c r="L59" s="47"/>
      <c r="M59" s="47"/>
      <c r="N59" s="47"/>
      <c r="O59" s="47"/>
      <c r="P59" s="47"/>
      <c r="Q59" s="47"/>
      <c r="R59" s="47"/>
      <c r="S59" s="47"/>
      <c r="T59" s="47"/>
      <c r="U59" s="62"/>
      <c r="V59" s="47"/>
      <c r="W59" s="47"/>
      <c r="X59" s="47"/>
      <c r="Y59" s="47"/>
      <c r="Z59" s="47"/>
      <c r="AA59" s="47"/>
      <c r="AB59" s="47"/>
      <c r="AC59" s="47"/>
      <c r="AD59" s="47"/>
      <c r="AE59" s="47"/>
      <c r="AF59" s="47"/>
      <c r="AG59" s="47"/>
      <c r="AH59" s="62"/>
    </row>
    <row r="60" spans="2:34" s="49" customFormat="1" ht="15" thickBot="1">
      <c r="B60" s="93" t="s">
        <v>18</v>
      </c>
      <c r="C60" s="94"/>
      <c r="D60" s="94"/>
      <c r="E60" s="95">
        <f t="shared" ref="E60:F60" si="57">SUM(E58,E56)</f>
        <v>567754.77505666553</v>
      </c>
      <c r="F60" s="95">
        <f t="shared" si="57"/>
        <v>1177406.2627152661</v>
      </c>
      <c r="G60" s="40">
        <f t="shared" ref="G60" si="58">(F60-E60)/E60</f>
        <v>1.0737936772046583</v>
      </c>
      <c r="H60" s="96"/>
      <c r="I60" s="95">
        <f>SUM(I58,I56)</f>
        <v>26451.137606633336</v>
      </c>
      <c r="J60" s="95">
        <f t="shared" ref="J60:AG60" si="59">SUM(J58,J56)</f>
        <v>26451.137606633336</v>
      </c>
      <c r="K60" s="95">
        <f t="shared" si="59"/>
        <v>26451.137606633336</v>
      </c>
      <c r="L60" s="95">
        <f t="shared" si="59"/>
        <v>33063.922008291665</v>
      </c>
      <c r="M60" s="95">
        <f t="shared" si="59"/>
        <v>51957.591727315477</v>
      </c>
      <c r="N60" s="95">
        <f t="shared" si="59"/>
        <v>51957.591727315477</v>
      </c>
      <c r="O60" s="95">
        <f t="shared" si="59"/>
        <v>58570.37612897381</v>
      </c>
      <c r="P60" s="95">
        <f t="shared" si="59"/>
        <v>58570.37612897381</v>
      </c>
      <c r="Q60" s="95">
        <f t="shared" si="59"/>
        <v>58570.37612897381</v>
      </c>
      <c r="R60" s="95">
        <f t="shared" si="59"/>
        <v>58570.37612897381</v>
      </c>
      <c r="S60" s="95">
        <f t="shared" si="59"/>
        <v>58570.37612897381</v>
      </c>
      <c r="T60" s="95">
        <f t="shared" si="59"/>
        <v>58570.37612897381</v>
      </c>
      <c r="U60" s="123">
        <f t="shared" si="35"/>
        <v>567754.77505666541</v>
      </c>
      <c r="V60" s="95">
        <f t="shared" si="59"/>
        <v>87288.754101889994</v>
      </c>
      <c r="W60" s="95">
        <f t="shared" si="59"/>
        <v>87288.754101889994</v>
      </c>
      <c r="X60" s="95">
        <f t="shared" si="59"/>
        <v>87288.754101889994</v>
      </c>
      <c r="Y60" s="95">
        <f t="shared" si="59"/>
        <v>93240.260063382491</v>
      </c>
      <c r="Z60" s="95">
        <f t="shared" si="59"/>
        <v>100183.68368512375</v>
      </c>
      <c r="AA60" s="95">
        <f t="shared" si="59"/>
        <v>100183.68368512375</v>
      </c>
      <c r="AB60" s="95">
        <f t="shared" si="59"/>
        <v>100183.68368512375</v>
      </c>
      <c r="AC60" s="95">
        <f t="shared" si="59"/>
        <v>100183.68368512375</v>
      </c>
      <c r="AD60" s="95">
        <f t="shared" si="59"/>
        <v>100183.68368512375</v>
      </c>
      <c r="AE60" s="95">
        <f t="shared" si="59"/>
        <v>107127.107306865</v>
      </c>
      <c r="AF60" s="95">
        <f t="shared" si="59"/>
        <v>107127.107306865</v>
      </c>
      <c r="AG60" s="95">
        <f t="shared" si="59"/>
        <v>107127.107306865</v>
      </c>
      <c r="AH60" s="123">
        <f t="shared" si="37"/>
        <v>1177406.2627152661</v>
      </c>
    </row>
    <row r="61" spans="2:34">
      <c r="U61" s="64"/>
      <c r="AH61" s="64"/>
    </row>
    <row r="62" spans="2:34" ht="18">
      <c r="B62" s="27" t="s">
        <v>19</v>
      </c>
      <c r="I62" s="4">
        <v>20</v>
      </c>
      <c r="J62" s="4">
        <f>I62+1</f>
        <v>21</v>
      </c>
      <c r="K62" s="4">
        <f t="shared" ref="K62:AG62" si="60">J62+1</f>
        <v>22</v>
      </c>
      <c r="L62" s="4">
        <f t="shared" si="60"/>
        <v>23</v>
      </c>
      <c r="M62" s="4">
        <f t="shared" si="60"/>
        <v>24</v>
      </c>
      <c r="N62" s="4">
        <f t="shared" si="60"/>
        <v>25</v>
      </c>
      <c r="O62" s="4">
        <f t="shared" si="60"/>
        <v>26</v>
      </c>
      <c r="P62" s="4">
        <f t="shared" si="60"/>
        <v>27</v>
      </c>
      <c r="Q62" s="4">
        <f t="shared" si="60"/>
        <v>28</v>
      </c>
      <c r="R62" s="4">
        <f t="shared" si="60"/>
        <v>29</v>
      </c>
      <c r="S62" s="4">
        <f t="shared" si="60"/>
        <v>30</v>
      </c>
      <c r="T62" s="4">
        <f t="shared" si="60"/>
        <v>31</v>
      </c>
      <c r="U62" s="43">
        <f t="shared" si="35"/>
        <v>306</v>
      </c>
      <c r="V62" s="4">
        <f>T62+4</f>
        <v>35</v>
      </c>
      <c r="W62" s="4">
        <f t="shared" si="60"/>
        <v>36</v>
      </c>
      <c r="X62" s="4">
        <f t="shared" si="60"/>
        <v>37</v>
      </c>
      <c r="Y62" s="4">
        <f t="shared" si="60"/>
        <v>38</v>
      </c>
      <c r="Z62" s="4">
        <f t="shared" si="60"/>
        <v>39</v>
      </c>
      <c r="AA62" s="4">
        <f t="shared" si="60"/>
        <v>40</v>
      </c>
      <c r="AB62" s="4">
        <f t="shared" si="60"/>
        <v>41</v>
      </c>
      <c r="AC62" s="4">
        <f t="shared" si="60"/>
        <v>42</v>
      </c>
      <c r="AD62" s="4">
        <f t="shared" si="60"/>
        <v>43</v>
      </c>
      <c r="AE62" s="4">
        <f t="shared" si="60"/>
        <v>44</v>
      </c>
      <c r="AF62" s="4">
        <f t="shared" si="60"/>
        <v>45</v>
      </c>
      <c r="AG62" s="4">
        <f t="shared" si="60"/>
        <v>46</v>
      </c>
      <c r="AH62" s="64">
        <f t="shared" si="37"/>
        <v>486</v>
      </c>
    </row>
    <row r="63" spans="2:34">
      <c r="U63" s="43"/>
      <c r="AH63" s="43"/>
    </row>
    <row r="64" spans="2:34">
      <c r="B64" s="87" t="s">
        <v>41</v>
      </c>
      <c r="E64" s="39">
        <f t="shared" ref="E64:E65" si="61">SUM(I64:T64)</f>
        <v>24000</v>
      </c>
      <c r="F64" s="39">
        <f t="shared" ref="F64:F65" si="62">SUM(V64:AG64)</f>
        <v>60000</v>
      </c>
      <c r="G64" s="40">
        <f t="shared" ref="G64:G76" si="63">IFERROR((F64-E64)/E64,"NA")</f>
        <v>1.5</v>
      </c>
      <c r="I64" s="41">
        <v>2000</v>
      </c>
      <c r="J64" s="41">
        <v>2000</v>
      </c>
      <c r="K64" s="41">
        <v>2000</v>
      </c>
      <c r="L64" s="41">
        <v>2000</v>
      </c>
      <c r="M64" s="41">
        <v>2000</v>
      </c>
      <c r="N64" s="41">
        <v>2000</v>
      </c>
      <c r="O64" s="41">
        <v>2000</v>
      </c>
      <c r="P64" s="41">
        <v>2000</v>
      </c>
      <c r="Q64" s="41">
        <v>2000</v>
      </c>
      <c r="R64" s="41">
        <v>2000</v>
      </c>
      <c r="S64" s="41">
        <v>2000</v>
      </c>
      <c r="T64" s="41">
        <v>2000</v>
      </c>
      <c r="U64" s="42">
        <f t="shared" si="35"/>
        <v>24000</v>
      </c>
      <c r="V64" s="41">
        <v>5000</v>
      </c>
      <c r="W64" s="41">
        <v>5000</v>
      </c>
      <c r="X64" s="41">
        <v>5000</v>
      </c>
      <c r="Y64" s="41">
        <v>5000</v>
      </c>
      <c r="Z64" s="41">
        <v>5000</v>
      </c>
      <c r="AA64" s="41">
        <v>5000</v>
      </c>
      <c r="AB64" s="41">
        <v>5000</v>
      </c>
      <c r="AC64" s="41">
        <v>5000</v>
      </c>
      <c r="AD64" s="41">
        <v>5000</v>
      </c>
      <c r="AE64" s="41">
        <v>5000</v>
      </c>
      <c r="AF64" s="41">
        <v>5000</v>
      </c>
      <c r="AG64" s="41">
        <v>5000</v>
      </c>
      <c r="AH64" s="42">
        <f t="shared" si="37"/>
        <v>60000</v>
      </c>
    </row>
    <row r="65" spans="2:34">
      <c r="B65" s="87" t="s">
        <v>42</v>
      </c>
      <c r="E65" s="39">
        <f t="shared" si="61"/>
        <v>60000</v>
      </c>
      <c r="F65" s="39">
        <f t="shared" si="62"/>
        <v>120000</v>
      </c>
      <c r="G65" s="40">
        <f t="shared" si="63"/>
        <v>1</v>
      </c>
      <c r="I65" s="41">
        <v>5000</v>
      </c>
      <c r="J65" s="41">
        <v>5000</v>
      </c>
      <c r="K65" s="41">
        <v>5000</v>
      </c>
      <c r="L65" s="41">
        <v>5000</v>
      </c>
      <c r="M65" s="41">
        <v>5000</v>
      </c>
      <c r="N65" s="41">
        <v>5000</v>
      </c>
      <c r="O65" s="41">
        <v>5000</v>
      </c>
      <c r="P65" s="41">
        <v>5000</v>
      </c>
      <c r="Q65" s="41">
        <v>5000</v>
      </c>
      <c r="R65" s="41">
        <v>5000</v>
      </c>
      <c r="S65" s="41">
        <v>5000</v>
      </c>
      <c r="T65" s="41">
        <v>5000</v>
      </c>
      <c r="U65" s="42">
        <f t="shared" si="35"/>
        <v>60000</v>
      </c>
      <c r="V65" s="41">
        <v>10000</v>
      </c>
      <c r="W65" s="41">
        <v>10000</v>
      </c>
      <c r="X65" s="41">
        <v>10000</v>
      </c>
      <c r="Y65" s="41">
        <v>10000</v>
      </c>
      <c r="Z65" s="41">
        <v>10000</v>
      </c>
      <c r="AA65" s="41">
        <v>10000</v>
      </c>
      <c r="AB65" s="41">
        <v>10000</v>
      </c>
      <c r="AC65" s="41">
        <v>10000</v>
      </c>
      <c r="AD65" s="41">
        <v>10000</v>
      </c>
      <c r="AE65" s="41">
        <v>10000</v>
      </c>
      <c r="AF65" s="41">
        <v>10000</v>
      </c>
      <c r="AG65" s="41">
        <v>10000</v>
      </c>
      <c r="AH65" s="42">
        <f t="shared" si="37"/>
        <v>120000</v>
      </c>
    </row>
    <row r="66" spans="2:34">
      <c r="B66" s="87" t="s">
        <v>43</v>
      </c>
      <c r="E66" s="39">
        <f t="shared" ref="E66:E71" si="64">SUM(I66:T66)</f>
        <v>60000</v>
      </c>
      <c r="F66" s="39">
        <f t="shared" ref="F66:F71" si="65">SUM(V66:AG66)</f>
        <v>120000</v>
      </c>
      <c r="G66" s="40">
        <f t="shared" si="63"/>
        <v>1</v>
      </c>
      <c r="I66" s="41">
        <v>5000</v>
      </c>
      <c r="J66" s="41">
        <v>5000</v>
      </c>
      <c r="K66" s="41">
        <v>5000</v>
      </c>
      <c r="L66" s="41">
        <v>5000</v>
      </c>
      <c r="M66" s="41">
        <v>5000</v>
      </c>
      <c r="N66" s="41">
        <v>5000</v>
      </c>
      <c r="O66" s="41">
        <v>5000</v>
      </c>
      <c r="P66" s="41">
        <v>5000</v>
      </c>
      <c r="Q66" s="41">
        <v>5000</v>
      </c>
      <c r="R66" s="41">
        <v>5000</v>
      </c>
      <c r="S66" s="41">
        <v>5000</v>
      </c>
      <c r="T66" s="41">
        <v>5000</v>
      </c>
      <c r="U66" s="42">
        <f t="shared" si="35"/>
        <v>60000</v>
      </c>
      <c r="V66" s="41">
        <v>10000</v>
      </c>
      <c r="W66" s="41">
        <v>10000</v>
      </c>
      <c r="X66" s="41">
        <v>10000</v>
      </c>
      <c r="Y66" s="41">
        <v>10000</v>
      </c>
      <c r="Z66" s="41">
        <v>10000</v>
      </c>
      <c r="AA66" s="41">
        <v>10000</v>
      </c>
      <c r="AB66" s="41">
        <v>10000</v>
      </c>
      <c r="AC66" s="41">
        <v>10000</v>
      </c>
      <c r="AD66" s="41">
        <v>10000</v>
      </c>
      <c r="AE66" s="41">
        <v>10000</v>
      </c>
      <c r="AF66" s="41">
        <v>10000</v>
      </c>
      <c r="AG66" s="41">
        <v>10000</v>
      </c>
      <c r="AH66" s="42">
        <f t="shared" si="37"/>
        <v>120000</v>
      </c>
    </row>
    <row r="67" spans="2:34">
      <c r="B67" s="87" t="s">
        <v>44</v>
      </c>
      <c r="E67" s="39">
        <f t="shared" si="64"/>
        <v>25700</v>
      </c>
      <c r="F67" s="39">
        <f t="shared" si="65"/>
        <v>259800</v>
      </c>
      <c r="G67" s="40">
        <f t="shared" si="63"/>
        <v>9.1089494163424121</v>
      </c>
      <c r="I67" s="41">
        <v>1100</v>
      </c>
      <c r="J67" s="41">
        <v>1550</v>
      </c>
      <c r="K67" s="41">
        <v>1550</v>
      </c>
      <c r="L67" s="41">
        <v>1850</v>
      </c>
      <c r="M67" s="41">
        <v>1950</v>
      </c>
      <c r="N67" s="41">
        <v>2050</v>
      </c>
      <c r="O67" s="41">
        <v>2350</v>
      </c>
      <c r="P67" s="41">
        <v>2450</v>
      </c>
      <c r="Q67" s="41">
        <v>2500</v>
      </c>
      <c r="R67" s="41">
        <v>2750</v>
      </c>
      <c r="S67" s="41">
        <v>2750</v>
      </c>
      <c r="T67" s="41">
        <v>2850</v>
      </c>
      <c r="U67" s="42">
        <f t="shared" si="35"/>
        <v>25700</v>
      </c>
      <c r="V67" s="41">
        <v>15400</v>
      </c>
      <c r="W67" s="41">
        <v>15400</v>
      </c>
      <c r="X67" s="41">
        <v>15600</v>
      </c>
      <c r="Y67" s="41">
        <v>19200</v>
      </c>
      <c r="Z67" s="41">
        <v>20000</v>
      </c>
      <c r="AA67" s="41">
        <v>19800</v>
      </c>
      <c r="AB67" s="41">
        <v>23600</v>
      </c>
      <c r="AC67" s="41">
        <v>24000</v>
      </c>
      <c r="AD67" s="41">
        <v>24200</v>
      </c>
      <c r="AE67" s="41">
        <v>27200</v>
      </c>
      <c r="AF67" s="41">
        <v>27400</v>
      </c>
      <c r="AG67" s="41">
        <v>28000</v>
      </c>
      <c r="AH67" s="42">
        <f t="shared" si="37"/>
        <v>259800</v>
      </c>
    </row>
    <row r="68" spans="2:34">
      <c r="B68" s="87" t="s">
        <v>45</v>
      </c>
      <c r="E68" s="39">
        <f t="shared" si="64"/>
        <v>720000</v>
      </c>
      <c r="F68" s="39">
        <f t="shared" si="65"/>
        <v>960000</v>
      </c>
      <c r="G68" s="40">
        <f t="shared" si="63"/>
        <v>0.33333333333333331</v>
      </c>
      <c r="I68" s="41">
        <v>60000</v>
      </c>
      <c r="J68" s="41">
        <v>60000</v>
      </c>
      <c r="K68" s="41">
        <v>60000</v>
      </c>
      <c r="L68" s="41">
        <v>60000</v>
      </c>
      <c r="M68" s="41">
        <v>60000</v>
      </c>
      <c r="N68" s="41">
        <v>60000</v>
      </c>
      <c r="O68" s="41">
        <v>60000</v>
      </c>
      <c r="P68" s="41">
        <v>60000</v>
      </c>
      <c r="Q68" s="41">
        <v>60000</v>
      </c>
      <c r="R68" s="41">
        <v>60000</v>
      </c>
      <c r="S68" s="41">
        <v>60000</v>
      </c>
      <c r="T68" s="41">
        <v>60000</v>
      </c>
      <c r="U68" s="42">
        <f t="shared" si="35"/>
        <v>720000</v>
      </c>
      <c r="V68" s="41">
        <v>80000</v>
      </c>
      <c r="W68" s="41">
        <v>80000</v>
      </c>
      <c r="X68" s="41">
        <v>80000</v>
      </c>
      <c r="Y68" s="41">
        <v>80000</v>
      </c>
      <c r="Z68" s="41">
        <v>80000</v>
      </c>
      <c r="AA68" s="41">
        <v>80000</v>
      </c>
      <c r="AB68" s="41">
        <v>80000</v>
      </c>
      <c r="AC68" s="41">
        <v>80000</v>
      </c>
      <c r="AD68" s="41">
        <v>80000</v>
      </c>
      <c r="AE68" s="41">
        <v>80000</v>
      </c>
      <c r="AF68" s="41">
        <v>80000</v>
      </c>
      <c r="AG68" s="41">
        <v>80000</v>
      </c>
      <c r="AH68" s="42">
        <f t="shared" si="37"/>
        <v>960000</v>
      </c>
    </row>
    <row r="69" spans="2:34">
      <c r="B69" s="87" t="s">
        <v>46</v>
      </c>
      <c r="E69" s="39">
        <f t="shared" si="64"/>
        <v>60000</v>
      </c>
      <c r="F69" s="39">
        <f t="shared" si="65"/>
        <v>120000</v>
      </c>
      <c r="G69" s="40">
        <f t="shared" si="63"/>
        <v>1</v>
      </c>
      <c r="I69" s="41">
        <v>5000</v>
      </c>
      <c r="J69" s="41">
        <v>5000</v>
      </c>
      <c r="K69" s="41">
        <v>5000</v>
      </c>
      <c r="L69" s="41">
        <v>5000</v>
      </c>
      <c r="M69" s="41">
        <v>5000</v>
      </c>
      <c r="N69" s="41">
        <v>5000</v>
      </c>
      <c r="O69" s="41">
        <v>5000</v>
      </c>
      <c r="P69" s="41">
        <v>5000</v>
      </c>
      <c r="Q69" s="41">
        <v>5000</v>
      </c>
      <c r="R69" s="41">
        <v>5000</v>
      </c>
      <c r="S69" s="41">
        <v>5000</v>
      </c>
      <c r="T69" s="41">
        <v>5000</v>
      </c>
      <c r="U69" s="42">
        <f t="shared" si="35"/>
        <v>60000</v>
      </c>
      <c r="V69" s="41">
        <v>10000</v>
      </c>
      <c r="W69" s="41">
        <v>10000</v>
      </c>
      <c r="X69" s="41">
        <v>10000</v>
      </c>
      <c r="Y69" s="41">
        <v>10000</v>
      </c>
      <c r="Z69" s="41">
        <v>10000</v>
      </c>
      <c r="AA69" s="41">
        <v>10000</v>
      </c>
      <c r="AB69" s="41">
        <v>10000</v>
      </c>
      <c r="AC69" s="41">
        <v>10000</v>
      </c>
      <c r="AD69" s="41">
        <v>10000</v>
      </c>
      <c r="AE69" s="41">
        <v>10000</v>
      </c>
      <c r="AF69" s="41">
        <v>10000</v>
      </c>
      <c r="AG69" s="41">
        <v>10000</v>
      </c>
      <c r="AH69" s="42">
        <f t="shared" si="37"/>
        <v>120000</v>
      </c>
    </row>
    <row r="70" spans="2:34">
      <c r="B70" s="87" t="s">
        <v>48</v>
      </c>
      <c r="E70" s="39">
        <f t="shared" si="64"/>
        <v>360</v>
      </c>
      <c r="F70" s="39">
        <f t="shared" si="65"/>
        <v>360</v>
      </c>
      <c r="G70" s="40">
        <f t="shared" si="63"/>
        <v>0</v>
      </c>
      <c r="I70" s="41">
        <v>30</v>
      </c>
      <c r="J70" s="41">
        <v>30</v>
      </c>
      <c r="K70" s="41">
        <v>30</v>
      </c>
      <c r="L70" s="41">
        <v>30</v>
      </c>
      <c r="M70" s="41">
        <v>30</v>
      </c>
      <c r="N70" s="41">
        <v>30</v>
      </c>
      <c r="O70" s="41">
        <v>30</v>
      </c>
      <c r="P70" s="41">
        <v>30</v>
      </c>
      <c r="Q70" s="41">
        <v>30</v>
      </c>
      <c r="R70" s="41">
        <v>30</v>
      </c>
      <c r="S70" s="41">
        <v>30</v>
      </c>
      <c r="T70" s="41">
        <v>30</v>
      </c>
      <c r="U70" s="42">
        <f t="shared" si="35"/>
        <v>360</v>
      </c>
      <c r="V70" s="41">
        <v>30</v>
      </c>
      <c r="W70" s="41">
        <v>30</v>
      </c>
      <c r="X70" s="41">
        <v>30</v>
      </c>
      <c r="Y70" s="41">
        <v>30</v>
      </c>
      <c r="Z70" s="41">
        <v>30</v>
      </c>
      <c r="AA70" s="41">
        <v>30</v>
      </c>
      <c r="AB70" s="41">
        <v>30</v>
      </c>
      <c r="AC70" s="41">
        <v>30</v>
      </c>
      <c r="AD70" s="41">
        <v>30</v>
      </c>
      <c r="AE70" s="41">
        <v>30</v>
      </c>
      <c r="AF70" s="41">
        <v>30</v>
      </c>
      <c r="AG70" s="41">
        <v>30</v>
      </c>
      <c r="AH70" s="42">
        <f t="shared" si="37"/>
        <v>360</v>
      </c>
    </row>
    <row r="71" spans="2:34">
      <c r="B71" s="87" t="s">
        <v>49</v>
      </c>
      <c r="E71" s="39">
        <f t="shared" si="64"/>
        <v>205600</v>
      </c>
      <c r="F71" s="39">
        <f t="shared" si="65"/>
        <v>519600</v>
      </c>
      <c r="G71" s="40">
        <f t="shared" si="63"/>
        <v>1.527237354085603</v>
      </c>
      <c r="I71" s="41">
        <v>8800</v>
      </c>
      <c r="J71" s="41">
        <v>12400</v>
      </c>
      <c r="K71" s="41">
        <v>12400</v>
      </c>
      <c r="L71" s="41">
        <v>14800</v>
      </c>
      <c r="M71" s="41">
        <v>15600</v>
      </c>
      <c r="N71" s="41">
        <v>16400</v>
      </c>
      <c r="O71" s="41">
        <v>18800</v>
      </c>
      <c r="P71" s="41">
        <v>19600</v>
      </c>
      <c r="Q71" s="41">
        <v>20000</v>
      </c>
      <c r="R71" s="41">
        <v>22000</v>
      </c>
      <c r="S71" s="41">
        <v>22000</v>
      </c>
      <c r="T71" s="41">
        <v>22800</v>
      </c>
      <c r="U71" s="42">
        <f t="shared" si="35"/>
        <v>205600</v>
      </c>
      <c r="V71" s="41">
        <v>30800</v>
      </c>
      <c r="W71" s="41">
        <v>30800</v>
      </c>
      <c r="X71" s="41">
        <v>31200</v>
      </c>
      <c r="Y71" s="41">
        <v>38400</v>
      </c>
      <c r="Z71" s="41">
        <v>40000</v>
      </c>
      <c r="AA71" s="41">
        <v>39600</v>
      </c>
      <c r="AB71" s="41">
        <v>47200</v>
      </c>
      <c r="AC71" s="41">
        <v>48000</v>
      </c>
      <c r="AD71" s="41">
        <v>48400</v>
      </c>
      <c r="AE71" s="41">
        <v>54400</v>
      </c>
      <c r="AF71" s="41">
        <v>54800</v>
      </c>
      <c r="AG71" s="41">
        <v>56000</v>
      </c>
      <c r="AH71" s="42">
        <f t="shared" si="37"/>
        <v>519600</v>
      </c>
    </row>
    <row r="72" spans="2:34">
      <c r="B72" s="87"/>
      <c r="E72" s="39"/>
      <c r="F72" s="39"/>
      <c r="G72" s="40" t="str">
        <f t="shared" si="63"/>
        <v>NA</v>
      </c>
      <c r="I72" s="39"/>
      <c r="J72" s="39"/>
      <c r="K72" s="39"/>
      <c r="L72" s="39"/>
      <c r="M72" s="39"/>
      <c r="N72" s="39"/>
      <c r="O72" s="39"/>
      <c r="P72" s="39"/>
      <c r="Q72" s="39"/>
      <c r="R72" s="39"/>
      <c r="S72" s="39"/>
      <c r="T72" s="39"/>
      <c r="U72" s="75"/>
      <c r="V72" s="39"/>
      <c r="W72" s="39"/>
      <c r="X72" s="39"/>
      <c r="Y72" s="39"/>
      <c r="Z72" s="39"/>
      <c r="AA72" s="39"/>
      <c r="AB72" s="39"/>
      <c r="AC72" s="39"/>
      <c r="AD72" s="39"/>
      <c r="AE72" s="39"/>
      <c r="AF72" s="39"/>
      <c r="AG72" s="39"/>
      <c r="AH72" s="52"/>
    </row>
    <row r="73" spans="2:34">
      <c r="E73" s="39"/>
      <c r="F73" s="39"/>
      <c r="G73" s="40" t="str">
        <f t="shared" si="63"/>
        <v>NA</v>
      </c>
      <c r="U73" s="64"/>
      <c r="AH73" s="64"/>
    </row>
    <row r="74" spans="2:34">
      <c r="B74" s="87" t="s">
        <v>4</v>
      </c>
      <c r="E74" s="39">
        <f t="shared" ref="E74" si="66">SUM(I74:T74)</f>
        <v>0</v>
      </c>
      <c r="F74" s="39">
        <f t="shared" ref="F74" si="67">SUM(V74:AG74)</f>
        <v>0</v>
      </c>
      <c r="G74" s="40"/>
      <c r="I74" s="124">
        <f>Control!I23</f>
        <v>0</v>
      </c>
      <c r="J74" s="124">
        <f>Control!J23</f>
        <v>0</v>
      </c>
      <c r="K74" s="124">
        <f>Control!K23</f>
        <v>0</v>
      </c>
      <c r="L74" s="124">
        <f>Control!L23</f>
        <v>0</v>
      </c>
      <c r="M74" s="124">
        <f>Control!M23</f>
        <v>0</v>
      </c>
      <c r="N74" s="124">
        <f>Control!N23</f>
        <v>0</v>
      </c>
      <c r="O74" s="124">
        <f>Control!O23</f>
        <v>0</v>
      </c>
      <c r="P74" s="124">
        <f>Control!P23</f>
        <v>0</v>
      </c>
      <c r="Q74" s="124">
        <f>Control!Q23</f>
        <v>0</v>
      </c>
      <c r="R74" s="124">
        <f>Control!R23</f>
        <v>0</v>
      </c>
      <c r="S74" s="124">
        <f>Control!S23</f>
        <v>0</v>
      </c>
      <c r="T74" s="124">
        <f>Control!T23</f>
        <v>0</v>
      </c>
      <c r="U74" s="125">
        <f t="shared" si="35"/>
        <v>0</v>
      </c>
      <c r="V74" s="124">
        <f>Control!V23</f>
        <v>0</v>
      </c>
      <c r="W74" s="124">
        <f>Control!W23</f>
        <v>0</v>
      </c>
      <c r="X74" s="124">
        <f>Control!X23</f>
        <v>0</v>
      </c>
      <c r="Y74" s="124">
        <f>Control!Y23</f>
        <v>0</v>
      </c>
      <c r="Z74" s="124">
        <f>Control!Z23</f>
        <v>0</v>
      </c>
      <c r="AA74" s="124">
        <f>Control!AA23</f>
        <v>0</v>
      </c>
      <c r="AB74" s="124">
        <f>Control!AB23</f>
        <v>0</v>
      </c>
      <c r="AC74" s="124">
        <f>Control!AC23</f>
        <v>0</v>
      </c>
      <c r="AD74" s="124">
        <f>Control!AD23</f>
        <v>0</v>
      </c>
      <c r="AE74" s="124">
        <f>Control!AE23</f>
        <v>0</v>
      </c>
      <c r="AF74" s="124">
        <f>Control!AF23</f>
        <v>0</v>
      </c>
      <c r="AG74" s="124">
        <f>Control!AG23</f>
        <v>0</v>
      </c>
      <c r="AH74" s="125">
        <f t="shared" si="37"/>
        <v>0</v>
      </c>
    </row>
    <row r="75" spans="2:34">
      <c r="E75" s="39"/>
      <c r="F75" s="39"/>
      <c r="G75" s="40"/>
      <c r="U75" s="64"/>
      <c r="AH75" s="64"/>
    </row>
    <row r="76" spans="2:34" s="49" customFormat="1" ht="15" thickBot="1">
      <c r="B76" s="93" t="s">
        <v>22</v>
      </c>
      <c r="C76" s="94"/>
      <c r="D76" s="94"/>
      <c r="E76" s="95">
        <f>SUM(E64:E75)</f>
        <v>1155660</v>
      </c>
      <c r="F76" s="95">
        <f t="shared" ref="F76" si="68">SUM(F64:F75)</f>
        <v>2159760</v>
      </c>
      <c r="G76" s="40">
        <f t="shared" si="63"/>
        <v>0.86885416125850168</v>
      </c>
      <c r="H76" s="96"/>
      <c r="I76" s="95">
        <f>SUM(I64:I75)</f>
        <v>86930</v>
      </c>
      <c r="J76" s="95">
        <f t="shared" ref="J76:AG76" si="69">SUM(J64:J75)</f>
        <v>90980</v>
      </c>
      <c r="K76" s="95">
        <f t="shared" si="69"/>
        <v>90980</v>
      </c>
      <c r="L76" s="95">
        <f t="shared" si="69"/>
        <v>93680</v>
      </c>
      <c r="M76" s="95">
        <f t="shared" si="69"/>
        <v>94580</v>
      </c>
      <c r="N76" s="95">
        <f t="shared" si="69"/>
        <v>95480</v>
      </c>
      <c r="O76" s="95">
        <f t="shared" si="69"/>
        <v>98180</v>
      </c>
      <c r="P76" s="95">
        <f t="shared" si="69"/>
        <v>99080</v>
      </c>
      <c r="Q76" s="95">
        <f t="shared" si="69"/>
        <v>99530</v>
      </c>
      <c r="R76" s="95">
        <f t="shared" si="69"/>
        <v>101780</v>
      </c>
      <c r="S76" s="95">
        <f t="shared" si="69"/>
        <v>101780</v>
      </c>
      <c r="T76" s="95">
        <f t="shared" si="69"/>
        <v>102680</v>
      </c>
      <c r="U76" s="123">
        <f t="shared" si="35"/>
        <v>1155660</v>
      </c>
      <c r="V76" s="95">
        <f t="shared" si="69"/>
        <v>161230</v>
      </c>
      <c r="W76" s="95">
        <f t="shared" si="69"/>
        <v>161230</v>
      </c>
      <c r="X76" s="95">
        <f t="shared" si="69"/>
        <v>161830</v>
      </c>
      <c r="Y76" s="95">
        <f t="shared" si="69"/>
        <v>172630</v>
      </c>
      <c r="Z76" s="95">
        <f t="shared" si="69"/>
        <v>175030</v>
      </c>
      <c r="AA76" s="95">
        <f t="shared" si="69"/>
        <v>174430</v>
      </c>
      <c r="AB76" s="95">
        <f t="shared" si="69"/>
        <v>185830</v>
      </c>
      <c r="AC76" s="95">
        <f t="shared" si="69"/>
        <v>187030</v>
      </c>
      <c r="AD76" s="95">
        <f t="shared" si="69"/>
        <v>187630</v>
      </c>
      <c r="AE76" s="95">
        <f t="shared" si="69"/>
        <v>196630</v>
      </c>
      <c r="AF76" s="95">
        <f t="shared" si="69"/>
        <v>197230</v>
      </c>
      <c r="AG76" s="95">
        <f t="shared" si="69"/>
        <v>199030</v>
      </c>
      <c r="AH76" s="123">
        <f t="shared" si="37"/>
        <v>2159760</v>
      </c>
    </row>
    <row r="77" spans="2:34">
      <c r="U77" s="64"/>
      <c r="AH77" s="64"/>
    </row>
    <row r="78" spans="2:34" ht="19" thickBot="1">
      <c r="B78" s="27" t="s">
        <v>80</v>
      </c>
      <c r="E78" s="98">
        <f>SUM(E76,E60)</f>
        <v>1723414.7750566655</v>
      </c>
      <c r="F78" s="98">
        <f>SUM(F76,F60)</f>
        <v>3337166.2627152661</v>
      </c>
      <c r="G78" s="40">
        <f t="shared" ref="G78" si="70">(F78-E78)/E78</f>
        <v>0.93636860436312597</v>
      </c>
      <c r="I78" s="98">
        <f t="shared" ref="I78:AG78" si="71">SUM(I76,I60)</f>
        <v>113381.13760663333</v>
      </c>
      <c r="J78" s="98">
        <f t="shared" si="71"/>
        <v>117431.13760663333</v>
      </c>
      <c r="K78" s="98">
        <f t="shared" si="71"/>
        <v>117431.13760663333</v>
      </c>
      <c r="L78" s="98">
        <f t="shared" si="71"/>
        <v>126743.92200829167</v>
      </c>
      <c r="M78" s="98">
        <f t="shared" si="71"/>
        <v>146537.59172731548</v>
      </c>
      <c r="N78" s="98">
        <f t="shared" si="71"/>
        <v>147437.59172731548</v>
      </c>
      <c r="O78" s="98">
        <f t="shared" si="71"/>
        <v>156750.37612897382</v>
      </c>
      <c r="P78" s="98">
        <f t="shared" si="71"/>
        <v>157650.37612897382</v>
      </c>
      <c r="Q78" s="98">
        <f t="shared" si="71"/>
        <v>158100.37612897382</v>
      </c>
      <c r="R78" s="98">
        <f t="shared" si="71"/>
        <v>160350.37612897382</v>
      </c>
      <c r="S78" s="98">
        <f t="shared" si="71"/>
        <v>160350.37612897382</v>
      </c>
      <c r="T78" s="98">
        <f t="shared" si="71"/>
        <v>161250.37612897382</v>
      </c>
      <c r="U78" s="126">
        <f t="shared" si="35"/>
        <v>1723414.7750566658</v>
      </c>
      <c r="V78" s="98">
        <f t="shared" si="71"/>
        <v>248518.75410188999</v>
      </c>
      <c r="W78" s="98">
        <f t="shared" si="71"/>
        <v>248518.75410188999</v>
      </c>
      <c r="X78" s="98">
        <f t="shared" si="71"/>
        <v>249118.75410188999</v>
      </c>
      <c r="Y78" s="98">
        <f t="shared" si="71"/>
        <v>265870.26006338251</v>
      </c>
      <c r="Z78" s="98">
        <f t="shared" si="71"/>
        <v>275213.68368512375</v>
      </c>
      <c r="AA78" s="98">
        <f t="shared" si="71"/>
        <v>274613.68368512375</v>
      </c>
      <c r="AB78" s="98">
        <f t="shared" si="71"/>
        <v>286013.68368512375</v>
      </c>
      <c r="AC78" s="98">
        <f t="shared" si="71"/>
        <v>287213.68368512375</v>
      </c>
      <c r="AD78" s="98">
        <f t="shared" si="71"/>
        <v>287813.68368512375</v>
      </c>
      <c r="AE78" s="98">
        <f t="shared" si="71"/>
        <v>303757.10730686499</v>
      </c>
      <c r="AF78" s="98">
        <f t="shared" si="71"/>
        <v>304357.10730686499</v>
      </c>
      <c r="AG78" s="98">
        <f t="shared" si="71"/>
        <v>306157.10730686499</v>
      </c>
      <c r="AH78" s="126">
        <f t="shared" si="37"/>
        <v>3337166.2627152666</v>
      </c>
    </row>
    <row r="79" spans="2:34" ht="15" thickTop="1"/>
    <row r="80" spans="2:34" s="68" customFormat="1" ht="20">
      <c r="B80" s="67" t="s">
        <v>38</v>
      </c>
      <c r="U80" s="127"/>
    </row>
    <row r="81" spans="2:116" s="71" customFormat="1" ht="15" thickBot="1">
      <c r="B81" s="37" t="s">
        <v>61</v>
      </c>
      <c r="C81" s="71">
        <v>18</v>
      </c>
      <c r="E81" s="71">
        <v>18</v>
      </c>
      <c r="F81" s="71">
        <f>E81+15</f>
        <v>33</v>
      </c>
      <c r="I81" s="71">
        <v>19</v>
      </c>
      <c r="J81" s="71">
        <f>I81+1</f>
        <v>20</v>
      </c>
      <c r="K81" s="71">
        <f t="shared" ref="K81:T81" si="72">J81+1</f>
        <v>21</v>
      </c>
      <c r="L81" s="71">
        <f t="shared" si="72"/>
        <v>22</v>
      </c>
      <c r="M81" s="71">
        <f t="shared" si="72"/>
        <v>23</v>
      </c>
      <c r="N81" s="71">
        <f t="shared" si="72"/>
        <v>24</v>
      </c>
      <c r="O81" s="71">
        <f t="shared" si="72"/>
        <v>25</v>
      </c>
      <c r="P81" s="71">
        <f t="shared" si="72"/>
        <v>26</v>
      </c>
      <c r="Q81" s="71">
        <f t="shared" si="72"/>
        <v>27</v>
      </c>
      <c r="R81" s="71">
        <f t="shared" si="72"/>
        <v>28</v>
      </c>
      <c r="S81" s="71">
        <f t="shared" si="72"/>
        <v>29</v>
      </c>
      <c r="T81" s="71">
        <f t="shared" si="72"/>
        <v>30</v>
      </c>
      <c r="U81" s="113"/>
      <c r="V81" s="71">
        <v>34</v>
      </c>
      <c r="W81" s="71">
        <f t="shared" ref="W81:AG81" si="73">V81+1</f>
        <v>35</v>
      </c>
      <c r="X81" s="71">
        <f t="shared" si="73"/>
        <v>36</v>
      </c>
      <c r="Y81" s="71">
        <f t="shared" si="73"/>
        <v>37</v>
      </c>
      <c r="Z81" s="71">
        <f t="shared" si="73"/>
        <v>38</v>
      </c>
      <c r="AA81" s="71">
        <f t="shared" si="73"/>
        <v>39</v>
      </c>
      <c r="AB81" s="71">
        <f t="shared" si="73"/>
        <v>40</v>
      </c>
      <c r="AC81" s="71">
        <f t="shared" si="73"/>
        <v>41</v>
      </c>
      <c r="AD81" s="71">
        <f t="shared" si="73"/>
        <v>42</v>
      </c>
      <c r="AE81" s="71">
        <f t="shared" si="73"/>
        <v>43</v>
      </c>
      <c r="AF81" s="71">
        <f t="shared" si="73"/>
        <v>44</v>
      </c>
      <c r="AG81" s="71">
        <f t="shared" si="73"/>
        <v>45</v>
      </c>
    </row>
    <row r="82" spans="2:116" s="36" customFormat="1" ht="18" thickTop="1" thickBot="1">
      <c r="B82" s="82"/>
      <c r="C82" s="28"/>
      <c r="D82" s="28"/>
      <c r="E82" s="29" t="s">
        <v>5</v>
      </c>
      <c r="F82" s="30" t="s">
        <v>6</v>
      </c>
      <c r="G82" s="31" t="s">
        <v>7</v>
      </c>
      <c r="H82" s="28"/>
      <c r="I82" s="29">
        <v>43466</v>
      </c>
      <c r="J82" s="32">
        <v>43497</v>
      </c>
      <c r="K82" s="32">
        <v>43525</v>
      </c>
      <c r="L82" s="32">
        <v>43556</v>
      </c>
      <c r="M82" s="32">
        <v>43586</v>
      </c>
      <c r="N82" s="32">
        <v>43617</v>
      </c>
      <c r="O82" s="32">
        <v>43647</v>
      </c>
      <c r="P82" s="32">
        <v>43678</v>
      </c>
      <c r="Q82" s="32">
        <v>43709</v>
      </c>
      <c r="R82" s="32">
        <v>43739</v>
      </c>
      <c r="S82" s="32">
        <v>43770</v>
      </c>
      <c r="T82" s="32">
        <v>43800</v>
      </c>
      <c r="U82" s="61" t="s">
        <v>5</v>
      </c>
      <c r="V82" s="35">
        <v>43831</v>
      </c>
      <c r="W82" s="35">
        <v>43862</v>
      </c>
      <c r="X82" s="35">
        <v>43891</v>
      </c>
      <c r="Y82" s="35">
        <v>43922</v>
      </c>
      <c r="Z82" s="35">
        <v>43952</v>
      </c>
      <c r="AA82" s="35">
        <v>43983</v>
      </c>
      <c r="AB82" s="35">
        <v>44013</v>
      </c>
      <c r="AC82" s="35">
        <v>44044</v>
      </c>
      <c r="AD82" s="35">
        <v>44075</v>
      </c>
      <c r="AE82" s="35">
        <v>44105</v>
      </c>
      <c r="AF82" s="35">
        <v>44136</v>
      </c>
      <c r="AG82" s="30">
        <v>44166</v>
      </c>
      <c r="AH82" s="30" t="s">
        <v>6</v>
      </c>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row>
    <row r="83" spans="2:116" ht="19" thickTop="1">
      <c r="B83" s="27" t="s">
        <v>8</v>
      </c>
      <c r="U83" s="64"/>
      <c r="AH83" s="64"/>
    </row>
    <row r="84" spans="2:116">
      <c r="U84" s="64"/>
      <c r="AH84" s="64"/>
    </row>
    <row r="85" spans="2:116" ht="16">
      <c r="B85" s="84" t="s">
        <v>9</v>
      </c>
      <c r="C85" s="73"/>
      <c r="D85" s="73"/>
      <c r="E85" s="49" t="s">
        <v>16</v>
      </c>
      <c r="H85" s="73"/>
      <c r="U85" s="64"/>
      <c r="AH85" s="64"/>
    </row>
    <row r="86" spans="2:116">
      <c r="B86" s="87" t="str">
        <f>B35</f>
        <v>Event Coordinator</v>
      </c>
      <c r="C86" s="47"/>
      <c r="D86" s="47"/>
      <c r="E86" s="100">
        <f>E35</f>
        <v>70000</v>
      </c>
      <c r="F86" s="100">
        <f>F35</f>
        <v>73500</v>
      </c>
      <c r="G86" s="40">
        <f>IFERROR((F86-E86)/E86,"")</f>
        <v>0.05</v>
      </c>
      <c r="H86" s="86"/>
      <c r="I86" s="101">
        <f t="shared" ref="I86:I92" si="74">I35</f>
        <v>0</v>
      </c>
      <c r="J86" s="101">
        <f t="shared" ref="J86:AG92" si="75">IF(I86&lt;&gt;I35,I86,J35)</f>
        <v>0</v>
      </c>
      <c r="K86" s="101">
        <f t="shared" si="75"/>
        <v>0</v>
      </c>
      <c r="L86" s="101">
        <f t="shared" si="75"/>
        <v>0</v>
      </c>
      <c r="M86" s="101">
        <f t="shared" si="75"/>
        <v>1</v>
      </c>
      <c r="N86" s="101">
        <f t="shared" si="75"/>
        <v>1</v>
      </c>
      <c r="O86" s="101">
        <f t="shared" si="75"/>
        <v>1</v>
      </c>
      <c r="P86" s="101">
        <f t="shared" si="75"/>
        <v>1</v>
      </c>
      <c r="Q86" s="101">
        <f t="shared" si="75"/>
        <v>1</v>
      </c>
      <c r="R86" s="101">
        <f t="shared" si="75"/>
        <v>1</v>
      </c>
      <c r="S86" s="101">
        <f t="shared" si="75"/>
        <v>1</v>
      </c>
      <c r="T86" s="101">
        <f t="shared" si="75"/>
        <v>1</v>
      </c>
      <c r="U86" s="128">
        <f>T86</f>
        <v>1</v>
      </c>
      <c r="V86" s="101">
        <f t="shared" ref="V86:V92" si="76">IF(T86&lt;&gt;T35,T86,V35)</f>
        <v>1</v>
      </c>
      <c r="W86" s="101">
        <f t="shared" si="75"/>
        <v>1</v>
      </c>
      <c r="X86" s="101">
        <f t="shared" si="75"/>
        <v>1</v>
      </c>
      <c r="Y86" s="101">
        <f t="shared" si="75"/>
        <v>1</v>
      </c>
      <c r="Z86" s="101">
        <f t="shared" si="75"/>
        <v>1</v>
      </c>
      <c r="AA86" s="101">
        <f t="shared" si="75"/>
        <v>1</v>
      </c>
      <c r="AB86" s="101">
        <f t="shared" si="75"/>
        <v>1</v>
      </c>
      <c r="AC86" s="101">
        <f t="shared" si="75"/>
        <v>1</v>
      </c>
      <c r="AD86" s="101">
        <f t="shared" si="75"/>
        <v>1</v>
      </c>
      <c r="AE86" s="101">
        <f t="shared" si="75"/>
        <v>1</v>
      </c>
      <c r="AF86" s="101">
        <f t="shared" si="75"/>
        <v>1</v>
      </c>
      <c r="AG86" s="101">
        <f t="shared" si="75"/>
        <v>1</v>
      </c>
      <c r="AH86" s="128">
        <f>AG86</f>
        <v>1</v>
      </c>
    </row>
    <row r="87" spans="2:116">
      <c r="B87" s="87" t="str">
        <f t="shared" ref="B87:B92" si="77">B36</f>
        <v>People Operations Specialist</v>
      </c>
      <c r="C87" s="47"/>
      <c r="D87" s="47"/>
      <c r="E87" s="100">
        <f>E36</f>
        <v>70000</v>
      </c>
      <c r="F87" s="100">
        <f>F36</f>
        <v>73500</v>
      </c>
      <c r="G87" s="40">
        <f t="shared" ref="G87:G98" si="78">IFERROR((F87-E87)/E87,"")</f>
        <v>0.05</v>
      </c>
      <c r="H87" s="86"/>
      <c r="I87" s="101">
        <f t="shared" si="74"/>
        <v>0</v>
      </c>
      <c r="J87" s="101">
        <f t="shared" si="75"/>
        <v>0</v>
      </c>
      <c r="K87" s="101">
        <f t="shared" si="75"/>
        <v>0</v>
      </c>
      <c r="L87" s="101">
        <f t="shared" si="75"/>
        <v>0</v>
      </c>
      <c r="M87" s="101">
        <f t="shared" si="75"/>
        <v>0</v>
      </c>
      <c r="N87" s="101">
        <f t="shared" si="75"/>
        <v>0</v>
      </c>
      <c r="O87" s="101">
        <f t="shared" si="75"/>
        <v>1</v>
      </c>
      <c r="P87" s="101">
        <f t="shared" si="75"/>
        <v>1</v>
      </c>
      <c r="Q87" s="101">
        <f t="shared" si="75"/>
        <v>1</v>
      </c>
      <c r="R87" s="101">
        <f t="shared" si="75"/>
        <v>1</v>
      </c>
      <c r="S87" s="101">
        <f t="shared" si="75"/>
        <v>1</v>
      </c>
      <c r="T87" s="101">
        <f t="shared" si="75"/>
        <v>1</v>
      </c>
      <c r="U87" s="128">
        <f t="shared" ref="U87:U100" si="79">T87</f>
        <v>1</v>
      </c>
      <c r="V87" s="101">
        <f t="shared" si="76"/>
        <v>1</v>
      </c>
      <c r="W87" s="101">
        <f t="shared" si="75"/>
        <v>1</v>
      </c>
      <c r="X87" s="101">
        <f t="shared" si="75"/>
        <v>1</v>
      </c>
      <c r="Y87" s="101">
        <f t="shared" si="75"/>
        <v>1</v>
      </c>
      <c r="Z87" s="101">
        <f t="shared" si="75"/>
        <v>1</v>
      </c>
      <c r="AA87" s="101">
        <f t="shared" si="75"/>
        <v>1</v>
      </c>
      <c r="AB87" s="101">
        <f t="shared" si="75"/>
        <v>1</v>
      </c>
      <c r="AC87" s="101">
        <f t="shared" si="75"/>
        <v>1</v>
      </c>
      <c r="AD87" s="101">
        <f t="shared" si="75"/>
        <v>1</v>
      </c>
      <c r="AE87" s="101">
        <f t="shared" si="75"/>
        <v>1</v>
      </c>
      <c r="AF87" s="101">
        <f t="shared" si="75"/>
        <v>1</v>
      </c>
      <c r="AG87" s="101">
        <f t="shared" si="75"/>
        <v>1</v>
      </c>
      <c r="AH87" s="128">
        <f t="shared" ref="AH87:AH100" si="80">AG87</f>
        <v>1</v>
      </c>
    </row>
    <row r="88" spans="2:116">
      <c r="B88" s="87" t="str">
        <f t="shared" si="77"/>
        <v>Recruiter</v>
      </c>
      <c r="C88" s="47"/>
      <c r="D88" s="47"/>
      <c r="E88" s="100">
        <v>90000</v>
      </c>
      <c r="F88" s="100">
        <f>E88</f>
        <v>90000</v>
      </c>
      <c r="G88" s="40">
        <f t="shared" si="78"/>
        <v>0</v>
      </c>
      <c r="H88" s="86"/>
      <c r="I88" s="101">
        <f t="shared" si="74"/>
        <v>0</v>
      </c>
      <c r="J88" s="101">
        <f t="shared" si="75"/>
        <v>0</v>
      </c>
      <c r="K88" s="101">
        <f t="shared" si="75"/>
        <v>0</v>
      </c>
      <c r="L88" s="101">
        <f t="shared" si="75"/>
        <v>1</v>
      </c>
      <c r="M88" s="101">
        <f t="shared" si="75"/>
        <v>1</v>
      </c>
      <c r="N88" s="101">
        <f t="shared" si="75"/>
        <v>1</v>
      </c>
      <c r="O88" s="101">
        <f t="shared" si="75"/>
        <v>1</v>
      </c>
      <c r="P88" s="101">
        <f t="shared" si="75"/>
        <v>1</v>
      </c>
      <c r="Q88" s="101">
        <f t="shared" si="75"/>
        <v>1</v>
      </c>
      <c r="R88" s="101">
        <f t="shared" si="75"/>
        <v>1</v>
      </c>
      <c r="S88" s="101">
        <f t="shared" si="75"/>
        <v>1</v>
      </c>
      <c r="T88" s="101">
        <f t="shared" si="75"/>
        <v>1</v>
      </c>
      <c r="U88" s="128">
        <f t="shared" si="79"/>
        <v>1</v>
      </c>
      <c r="V88" s="101">
        <f t="shared" si="76"/>
        <v>2</v>
      </c>
      <c r="W88" s="101">
        <f t="shared" si="75"/>
        <v>2</v>
      </c>
      <c r="X88" s="101">
        <f t="shared" si="75"/>
        <v>2</v>
      </c>
      <c r="Y88" s="101">
        <f t="shared" si="75"/>
        <v>2</v>
      </c>
      <c r="Z88" s="101">
        <f t="shared" si="75"/>
        <v>3</v>
      </c>
      <c r="AA88" s="101">
        <f t="shared" si="75"/>
        <v>3</v>
      </c>
      <c r="AB88" s="101">
        <f t="shared" si="75"/>
        <v>3</v>
      </c>
      <c r="AC88" s="101">
        <f t="shared" si="75"/>
        <v>3</v>
      </c>
      <c r="AD88" s="101">
        <f t="shared" si="75"/>
        <v>3</v>
      </c>
      <c r="AE88" s="101">
        <f t="shared" si="75"/>
        <v>4</v>
      </c>
      <c r="AF88" s="101">
        <f t="shared" si="75"/>
        <v>4</v>
      </c>
      <c r="AG88" s="101">
        <f t="shared" si="75"/>
        <v>4</v>
      </c>
      <c r="AH88" s="128">
        <f t="shared" si="80"/>
        <v>4</v>
      </c>
    </row>
    <row r="89" spans="2:116">
      <c r="B89" s="87" t="str">
        <f t="shared" si="77"/>
        <v>Business Operations VP</v>
      </c>
      <c r="C89" s="47"/>
      <c r="D89" s="47"/>
      <c r="E89" s="100">
        <f t="shared" ref="E89:F92" si="81">E38</f>
        <v>160000</v>
      </c>
      <c r="F89" s="100">
        <f t="shared" si="81"/>
        <v>168000.00000000003</v>
      </c>
      <c r="G89" s="40">
        <f t="shared" si="78"/>
        <v>5.0000000000000183E-2</v>
      </c>
      <c r="H89" s="86"/>
      <c r="I89" s="101">
        <f t="shared" si="74"/>
        <v>1</v>
      </c>
      <c r="J89" s="101">
        <f t="shared" si="75"/>
        <v>1</v>
      </c>
      <c r="K89" s="101">
        <f t="shared" si="75"/>
        <v>1</v>
      </c>
      <c r="L89" s="101">
        <f t="shared" si="75"/>
        <v>1</v>
      </c>
      <c r="M89" s="101">
        <f t="shared" si="75"/>
        <v>1</v>
      </c>
      <c r="N89" s="101">
        <f t="shared" si="75"/>
        <v>1</v>
      </c>
      <c r="O89" s="101">
        <f t="shared" si="75"/>
        <v>1</v>
      </c>
      <c r="P89" s="101">
        <f t="shared" si="75"/>
        <v>1</v>
      </c>
      <c r="Q89" s="101">
        <f t="shared" si="75"/>
        <v>1</v>
      </c>
      <c r="R89" s="101">
        <f t="shared" si="75"/>
        <v>1</v>
      </c>
      <c r="S89" s="101">
        <f t="shared" si="75"/>
        <v>1</v>
      </c>
      <c r="T89" s="101">
        <f t="shared" si="75"/>
        <v>1</v>
      </c>
      <c r="U89" s="128">
        <f t="shared" si="79"/>
        <v>1</v>
      </c>
      <c r="V89" s="101">
        <f t="shared" si="76"/>
        <v>1</v>
      </c>
      <c r="W89" s="101">
        <f t="shared" si="75"/>
        <v>1</v>
      </c>
      <c r="X89" s="101">
        <f t="shared" si="75"/>
        <v>1</v>
      </c>
      <c r="Y89" s="101">
        <f t="shared" si="75"/>
        <v>1</v>
      </c>
      <c r="Z89" s="101">
        <f t="shared" si="75"/>
        <v>1</v>
      </c>
      <c r="AA89" s="101">
        <f t="shared" si="75"/>
        <v>1</v>
      </c>
      <c r="AB89" s="101">
        <f t="shared" si="75"/>
        <v>1</v>
      </c>
      <c r="AC89" s="101">
        <f t="shared" si="75"/>
        <v>1</v>
      </c>
      <c r="AD89" s="101">
        <f t="shared" si="75"/>
        <v>1</v>
      </c>
      <c r="AE89" s="101">
        <f t="shared" si="75"/>
        <v>1</v>
      </c>
      <c r="AF89" s="101">
        <f t="shared" si="75"/>
        <v>1</v>
      </c>
      <c r="AG89" s="101">
        <f t="shared" si="75"/>
        <v>1</v>
      </c>
      <c r="AH89" s="128">
        <f t="shared" si="80"/>
        <v>1</v>
      </c>
    </row>
    <row r="90" spans="2:116">
      <c r="B90" s="87" t="str">
        <f t="shared" si="77"/>
        <v>Office Manager</v>
      </c>
      <c r="C90" s="47"/>
      <c r="D90" s="47"/>
      <c r="E90" s="100">
        <f t="shared" si="81"/>
        <v>60000</v>
      </c>
      <c r="F90" s="100">
        <f t="shared" si="81"/>
        <v>63000</v>
      </c>
      <c r="G90" s="40">
        <f t="shared" si="78"/>
        <v>0.05</v>
      </c>
      <c r="H90" s="86"/>
      <c r="I90" s="101">
        <f t="shared" si="74"/>
        <v>1</v>
      </c>
      <c r="J90" s="101">
        <f t="shared" si="75"/>
        <v>1</v>
      </c>
      <c r="K90" s="101">
        <f t="shared" si="75"/>
        <v>1</v>
      </c>
      <c r="L90" s="101">
        <f t="shared" si="75"/>
        <v>1</v>
      </c>
      <c r="M90" s="101">
        <f t="shared" si="75"/>
        <v>1</v>
      </c>
      <c r="N90" s="101">
        <f t="shared" si="75"/>
        <v>1</v>
      </c>
      <c r="O90" s="101">
        <f t="shared" si="75"/>
        <v>1</v>
      </c>
      <c r="P90" s="101">
        <f t="shared" si="75"/>
        <v>1</v>
      </c>
      <c r="Q90" s="101">
        <f t="shared" si="75"/>
        <v>1</v>
      </c>
      <c r="R90" s="101">
        <f t="shared" si="75"/>
        <v>1</v>
      </c>
      <c r="S90" s="101">
        <f t="shared" si="75"/>
        <v>1</v>
      </c>
      <c r="T90" s="101">
        <f t="shared" si="75"/>
        <v>1</v>
      </c>
      <c r="U90" s="128">
        <f t="shared" si="79"/>
        <v>1</v>
      </c>
      <c r="V90" s="101">
        <f t="shared" si="76"/>
        <v>1</v>
      </c>
      <c r="W90" s="101">
        <f t="shared" si="75"/>
        <v>1</v>
      </c>
      <c r="X90" s="101">
        <f t="shared" si="75"/>
        <v>1</v>
      </c>
      <c r="Y90" s="101">
        <f t="shared" si="75"/>
        <v>2</v>
      </c>
      <c r="Z90" s="101">
        <f t="shared" si="75"/>
        <v>2</v>
      </c>
      <c r="AA90" s="101">
        <f t="shared" si="75"/>
        <v>2</v>
      </c>
      <c r="AB90" s="101">
        <f t="shared" si="75"/>
        <v>2</v>
      </c>
      <c r="AC90" s="101">
        <f t="shared" si="75"/>
        <v>2</v>
      </c>
      <c r="AD90" s="101">
        <f t="shared" si="75"/>
        <v>2</v>
      </c>
      <c r="AE90" s="101">
        <f t="shared" si="75"/>
        <v>2</v>
      </c>
      <c r="AF90" s="101">
        <f t="shared" si="75"/>
        <v>2</v>
      </c>
      <c r="AG90" s="101">
        <f t="shared" si="75"/>
        <v>2</v>
      </c>
      <c r="AH90" s="128">
        <f t="shared" si="80"/>
        <v>2</v>
      </c>
    </row>
    <row r="91" spans="2:116">
      <c r="B91" s="87" t="str">
        <f t="shared" si="77"/>
        <v>Accountant</v>
      </c>
      <c r="C91" s="47"/>
      <c r="D91" s="47"/>
      <c r="E91" s="100">
        <f t="shared" si="81"/>
        <v>60000</v>
      </c>
      <c r="F91" s="100">
        <f t="shared" si="81"/>
        <v>63000</v>
      </c>
      <c r="G91" s="40">
        <f t="shared" si="78"/>
        <v>0.05</v>
      </c>
      <c r="H91" s="86"/>
      <c r="I91" s="101">
        <f t="shared" si="74"/>
        <v>1</v>
      </c>
      <c r="J91" s="101">
        <f t="shared" si="75"/>
        <v>1</v>
      </c>
      <c r="K91" s="101">
        <f t="shared" si="75"/>
        <v>1</v>
      </c>
      <c r="L91" s="101">
        <f t="shared" si="75"/>
        <v>1</v>
      </c>
      <c r="M91" s="101">
        <f t="shared" si="75"/>
        <v>1</v>
      </c>
      <c r="N91" s="101">
        <f t="shared" si="75"/>
        <v>1</v>
      </c>
      <c r="O91" s="101">
        <f t="shared" si="75"/>
        <v>1</v>
      </c>
      <c r="P91" s="101">
        <f t="shared" si="75"/>
        <v>1</v>
      </c>
      <c r="Q91" s="101">
        <f t="shared" si="75"/>
        <v>1</v>
      </c>
      <c r="R91" s="101">
        <f t="shared" si="75"/>
        <v>1</v>
      </c>
      <c r="S91" s="101">
        <f t="shared" si="75"/>
        <v>1</v>
      </c>
      <c r="T91" s="101">
        <f t="shared" si="75"/>
        <v>1</v>
      </c>
      <c r="U91" s="128">
        <f t="shared" si="79"/>
        <v>1</v>
      </c>
      <c r="V91" s="101">
        <f t="shared" si="76"/>
        <v>2</v>
      </c>
      <c r="W91" s="101">
        <f t="shared" si="75"/>
        <v>2</v>
      </c>
      <c r="X91" s="101">
        <f t="shared" si="75"/>
        <v>2</v>
      </c>
      <c r="Y91" s="101">
        <f t="shared" si="75"/>
        <v>2</v>
      </c>
      <c r="Z91" s="101">
        <f t="shared" si="75"/>
        <v>2</v>
      </c>
      <c r="AA91" s="101">
        <f t="shared" si="75"/>
        <v>2</v>
      </c>
      <c r="AB91" s="101">
        <f t="shared" si="75"/>
        <v>2</v>
      </c>
      <c r="AC91" s="101">
        <f t="shared" si="75"/>
        <v>2</v>
      </c>
      <c r="AD91" s="101">
        <f t="shared" si="75"/>
        <v>2</v>
      </c>
      <c r="AE91" s="101">
        <f t="shared" si="75"/>
        <v>2</v>
      </c>
      <c r="AF91" s="101">
        <f t="shared" si="75"/>
        <v>2</v>
      </c>
      <c r="AG91" s="101">
        <f t="shared" si="75"/>
        <v>2</v>
      </c>
      <c r="AH91" s="128">
        <f t="shared" si="80"/>
        <v>2</v>
      </c>
    </row>
    <row r="92" spans="2:116">
      <c r="B92" s="87" t="str">
        <f t="shared" si="77"/>
        <v>Finance Manager / Controller</v>
      </c>
      <c r="C92" s="47"/>
      <c r="D92" s="47"/>
      <c r="E92" s="100">
        <f t="shared" si="81"/>
        <v>130000</v>
      </c>
      <c r="F92" s="100">
        <f t="shared" si="81"/>
        <v>136500.00000000003</v>
      </c>
      <c r="G92" s="40">
        <f t="shared" si="78"/>
        <v>5.0000000000000225E-2</v>
      </c>
      <c r="H92" s="86"/>
      <c r="I92" s="101">
        <f t="shared" si="74"/>
        <v>0</v>
      </c>
      <c r="J92" s="101">
        <f t="shared" si="75"/>
        <v>0</v>
      </c>
      <c r="K92" s="101">
        <f t="shared" si="75"/>
        <v>0</v>
      </c>
      <c r="L92" s="101">
        <f t="shared" si="75"/>
        <v>0</v>
      </c>
      <c r="M92" s="101">
        <f t="shared" si="75"/>
        <v>1</v>
      </c>
      <c r="N92" s="101">
        <f t="shared" si="75"/>
        <v>1</v>
      </c>
      <c r="O92" s="101">
        <f t="shared" si="75"/>
        <v>1</v>
      </c>
      <c r="P92" s="101">
        <f t="shared" si="75"/>
        <v>1</v>
      </c>
      <c r="Q92" s="101">
        <f t="shared" si="75"/>
        <v>1</v>
      </c>
      <c r="R92" s="101">
        <f t="shared" si="75"/>
        <v>1</v>
      </c>
      <c r="S92" s="101">
        <f t="shared" si="75"/>
        <v>1</v>
      </c>
      <c r="T92" s="101">
        <f t="shared" si="75"/>
        <v>1</v>
      </c>
      <c r="U92" s="128">
        <f t="shared" si="79"/>
        <v>1</v>
      </c>
      <c r="V92" s="101">
        <f t="shared" si="76"/>
        <v>2</v>
      </c>
      <c r="W92" s="101">
        <f t="shared" si="75"/>
        <v>2</v>
      </c>
      <c r="X92" s="101">
        <f t="shared" si="75"/>
        <v>2</v>
      </c>
      <c r="Y92" s="101">
        <f t="shared" si="75"/>
        <v>2</v>
      </c>
      <c r="Z92" s="101">
        <f t="shared" si="75"/>
        <v>2</v>
      </c>
      <c r="AA92" s="101">
        <f t="shared" si="75"/>
        <v>2</v>
      </c>
      <c r="AB92" s="101">
        <f t="shared" si="75"/>
        <v>2</v>
      </c>
      <c r="AC92" s="101">
        <f t="shared" si="75"/>
        <v>2</v>
      </c>
      <c r="AD92" s="101">
        <f t="shared" si="75"/>
        <v>2</v>
      </c>
      <c r="AE92" s="101">
        <f t="shared" si="75"/>
        <v>2</v>
      </c>
      <c r="AF92" s="101">
        <f t="shared" si="75"/>
        <v>2</v>
      </c>
      <c r="AG92" s="101">
        <f t="shared" si="75"/>
        <v>2</v>
      </c>
      <c r="AH92" s="128">
        <f t="shared" si="80"/>
        <v>2</v>
      </c>
    </row>
    <row r="93" spans="2:116">
      <c r="B93" s="103" t="s">
        <v>72</v>
      </c>
      <c r="C93" s="47"/>
      <c r="D93" s="47"/>
      <c r="E93" s="104"/>
      <c r="F93" s="104"/>
      <c r="G93" s="40" t="str">
        <f t="shared" si="78"/>
        <v/>
      </c>
      <c r="H93" s="86"/>
      <c r="I93" s="105"/>
      <c r="J93" s="105"/>
      <c r="K93" s="105"/>
      <c r="L93" s="105"/>
      <c r="M93" s="105"/>
      <c r="N93" s="105"/>
      <c r="O93" s="105"/>
      <c r="P93" s="105"/>
      <c r="Q93" s="105"/>
      <c r="R93" s="105"/>
      <c r="S93" s="105"/>
      <c r="T93" s="105"/>
      <c r="U93" s="129"/>
      <c r="V93" s="105"/>
      <c r="W93" s="105"/>
      <c r="X93" s="105"/>
      <c r="Y93" s="105"/>
      <c r="Z93" s="105"/>
      <c r="AA93" s="105"/>
      <c r="AB93" s="105"/>
      <c r="AC93" s="105"/>
      <c r="AD93" s="105"/>
      <c r="AE93" s="105"/>
      <c r="AF93" s="105"/>
      <c r="AG93" s="105"/>
      <c r="AH93" s="129"/>
    </row>
    <row r="94" spans="2:116">
      <c r="B94" s="103" t="s">
        <v>72</v>
      </c>
      <c r="C94" s="47"/>
      <c r="D94" s="47"/>
      <c r="E94" s="104"/>
      <c r="F94" s="104"/>
      <c r="G94" s="40" t="str">
        <f t="shared" si="78"/>
        <v/>
      </c>
      <c r="H94" s="86"/>
      <c r="I94" s="105"/>
      <c r="J94" s="105"/>
      <c r="K94" s="105"/>
      <c r="L94" s="105"/>
      <c r="M94" s="105"/>
      <c r="N94" s="105"/>
      <c r="O94" s="105"/>
      <c r="P94" s="105"/>
      <c r="Q94" s="105"/>
      <c r="R94" s="105"/>
      <c r="S94" s="105"/>
      <c r="T94" s="105"/>
      <c r="U94" s="129"/>
      <c r="V94" s="105"/>
      <c r="W94" s="105"/>
      <c r="X94" s="105"/>
      <c r="Y94" s="105"/>
      <c r="Z94" s="105"/>
      <c r="AA94" s="105"/>
      <c r="AB94" s="105"/>
      <c r="AC94" s="105"/>
      <c r="AD94" s="105"/>
      <c r="AE94" s="105"/>
      <c r="AF94" s="105"/>
      <c r="AG94" s="105"/>
      <c r="AH94" s="129"/>
    </row>
    <row r="95" spans="2:116">
      <c r="B95" s="103" t="s">
        <v>72</v>
      </c>
      <c r="C95" s="47"/>
      <c r="D95" s="47"/>
      <c r="E95" s="104"/>
      <c r="F95" s="104"/>
      <c r="G95" s="40" t="str">
        <f t="shared" si="78"/>
        <v/>
      </c>
      <c r="H95" s="86"/>
      <c r="I95" s="105"/>
      <c r="J95" s="105"/>
      <c r="K95" s="105"/>
      <c r="L95" s="105"/>
      <c r="M95" s="105"/>
      <c r="N95" s="105"/>
      <c r="O95" s="105"/>
      <c r="P95" s="105"/>
      <c r="Q95" s="105"/>
      <c r="R95" s="105"/>
      <c r="S95" s="105"/>
      <c r="T95" s="105"/>
      <c r="U95" s="129"/>
      <c r="V95" s="105"/>
      <c r="W95" s="105"/>
      <c r="X95" s="105"/>
      <c r="Y95" s="105"/>
      <c r="Z95" s="105"/>
      <c r="AA95" s="105"/>
      <c r="AB95" s="105"/>
      <c r="AC95" s="105"/>
      <c r="AD95" s="105"/>
      <c r="AE95" s="105"/>
      <c r="AF95" s="105"/>
      <c r="AG95" s="105"/>
      <c r="AH95" s="129"/>
    </row>
    <row r="96" spans="2:116">
      <c r="B96" s="103" t="s">
        <v>72</v>
      </c>
      <c r="C96" s="47"/>
      <c r="D96" s="47"/>
      <c r="E96" s="104"/>
      <c r="F96" s="104"/>
      <c r="G96" s="40" t="str">
        <f t="shared" si="78"/>
        <v/>
      </c>
      <c r="H96" s="86"/>
      <c r="I96" s="105"/>
      <c r="J96" s="105"/>
      <c r="K96" s="105"/>
      <c r="L96" s="105"/>
      <c r="M96" s="105"/>
      <c r="N96" s="105"/>
      <c r="O96" s="105"/>
      <c r="P96" s="105"/>
      <c r="Q96" s="105"/>
      <c r="R96" s="105"/>
      <c r="S96" s="105"/>
      <c r="T96" s="105"/>
      <c r="U96" s="129"/>
      <c r="V96" s="105"/>
      <c r="W96" s="105"/>
      <c r="X96" s="105"/>
      <c r="Y96" s="105"/>
      <c r="Z96" s="105"/>
      <c r="AA96" s="105"/>
      <c r="AB96" s="105"/>
      <c r="AC96" s="105"/>
      <c r="AD96" s="105"/>
      <c r="AE96" s="105"/>
      <c r="AF96" s="105"/>
      <c r="AG96" s="105"/>
      <c r="AH96" s="129"/>
    </row>
    <row r="97" spans="2:34">
      <c r="B97" s="103" t="s">
        <v>72</v>
      </c>
      <c r="C97" s="47"/>
      <c r="D97" s="47"/>
      <c r="E97" s="104"/>
      <c r="F97" s="104"/>
      <c r="G97" s="40" t="str">
        <f t="shared" si="78"/>
        <v/>
      </c>
      <c r="H97" s="86"/>
      <c r="I97" s="105"/>
      <c r="J97" s="105"/>
      <c r="K97" s="105"/>
      <c r="L97" s="105"/>
      <c r="M97" s="105"/>
      <c r="N97" s="105"/>
      <c r="O97" s="105"/>
      <c r="P97" s="105"/>
      <c r="Q97" s="105"/>
      <c r="R97" s="105"/>
      <c r="S97" s="105"/>
      <c r="T97" s="105"/>
      <c r="U97" s="129"/>
      <c r="V97" s="105"/>
      <c r="W97" s="105"/>
      <c r="X97" s="105"/>
      <c r="Y97" s="105"/>
      <c r="Z97" s="105"/>
      <c r="AA97" s="105"/>
      <c r="AB97" s="105"/>
      <c r="AC97" s="105"/>
      <c r="AD97" s="105"/>
      <c r="AE97" s="105"/>
      <c r="AF97" s="105"/>
      <c r="AG97" s="105"/>
      <c r="AH97" s="129"/>
    </row>
    <row r="98" spans="2:34">
      <c r="B98" s="103" t="s">
        <v>72</v>
      </c>
      <c r="C98" s="47"/>
      <c r="D98" s="47"/>
      <c r="E98" s="104"/>
      <c r="F98" s="104"/>
      <c r="G98" s="40" t="str">
        <f t="shared" si="78"/>
        <v/>
      </c>
      <c r="H98" s="86"/>
      <c r="I98" s="105"/>
      <c r="J98" s="105"/>
      <c r="K98" s="105"/>
      <c r="L98" s="105"/>
      <c r="M98" s="105"/>
      <c r="N98" s="105"/>
      <c r="O98" s="105"/>
      <c r="P98" s="105"/>
      <c r="Q98" s="105"/>
      <c r="R98" s="105"/>
      <c r="S98" s="105"/>
      <c r="T98" s="105"/>
      <c r="U98" s="129"/>
      <c r="V98" s="105"/>
      <c r="W98" s="105"/>
      <c r="X98" s="105"/>
      <c r="Y98" s="105"/>
      <c r="Z98" s="105"/>
      <c r="AA98" s="105"/>
      <c r="AB98" s="105"/>
      <c r="AC98" s="105"/>
      <c r="AD98" s="105"/>
      <c r="AE98" s="105"/>
      <c r="AF98" s="105"/>
      <c r="AG98" s="105"/>
      <c r="AH98" s="129"/>
    </row>
    <row r="99" spans="2:34">
      <c r="B99" s="87"/>
      <c r="C99" s="47"/>
      <c r="D99" s="47"/>
      <c r="E99" s="130"/>
      <c r="F99" s="130"/>
      <c r="G99" s="117"/>
      <c r="H99" s="118"/>
      <c r="I99" s="131"/>
      <c r="J99" s="131"/>
      <c r="K99" s="131"/>
      <c r="L99" s="131"/>
      <c r="M99" s="131"/>
      <c r="N99" s="131"/>
      <c r="O99" s="131"/>
      <c r="P99" s="131"/>
      <c r="Q99" s="131"/>
      <c r="R99" s="131"/>
      <c r="S99" s="131"/>
      <c r="T99" s="131"/>
      <c r="U99" s="132"/>
      <c r="V99" s="131"/>
      <c r="W99" s="131"/>
      <c r="X99" s="131"/>
      <c r="Y99" s="131"/>
      <c r="Z99" s="131"/>
      <c r="AA99" s="131"/>
      <c r="AB99" s="131"/>
      <c r="AC99" s="131"/>
      <c r="AD99" s="131"/>
      <c r="AE99" s="131"/>
      <c r="AF99" s="131"/>
      <c r="AG99" s="131"/>
      <c r="AH99" s="132"/>
    </row>
    <row r="100" spans="2:34">
      <c r="B100" s="50" t="s">
        <v>14</v>
      </c>
      <c r="C100" s="47"/>
      <c r="D100" s="47"/>
      <c r="E100" s="116">
        <f t="shared" ref="E100" si="82">T100</f>
        <v>7</v>
      </c>
      <c r="F100" s="116">
        <f t="shared" ref="F100" si="83">AG100</f>
        <v>13</v>
      </c>
      <c r="G100" s="117">
        <f t="shared" ref="G100" si="84">(F100-E100)/E100</f>
        <v>0.8571428571428571</v>
      </c>
      <c r="H100" s="118"/>
      <c r="I100" s="116">
        <f>SUM(I86:I99)</f>
        <v>3</v>
      </c>
      <c r="J100" s="116">
        <f t="shared" ref="J100:AG100" si="85">SUM(J86:J99)</f>
        <v>3</v>
      </c>
      <c r="K100" s="116">
        <f t="shared" si="85"/>
        <v>3</v>
      </c>
      <c r="L100" s="116">
        <f t="shared" si="85"/>
        <v>4</v>
      </c>
      <c r="M100" s="116">
        <f t="shared" si="85"/>
        <v>6</v>
      </c>
      <c r="N100" s="116">
        <f t="shared" si="85"/>
        <v>6</v>
      </c>
      <c r="O100" s="116">
        <f t="shared" si="85"/>
        <v>7</v>
      </c>
      <c r="P100" s="116">
        <f t="shared" si="85"/>
        <v>7</v>
      </c>
      <c r="Q100" s="116">
        <f t="shared" si="85"/>
        <v>7</v>
      </c>
      <c r="R100" s="116">
        <f t="shared" si="85"/>
        <v>7</v>
      </c>
      <c r="S100" s="116">
        <f t="shared" si="85"/>
        <v>7</v>
      </c>
      <c r="T100" s="116">
        <f t="shared" si="85"/>
        <v>7</v>
      </c>
      <c r="U100" s="72">
        <f t="shared" si="79"/>
        <v>7</v>
      </c>
      <c r="V100" s="116">
        <f t="shared" si="85"/>
        <v>10</v>
      </c>
      <c r="W100" s="116">
        <f t="shared" si="85"/>
        <v>10</v>
      </c>
      <c r="X100" s="116">
        <f t="shared" si="85"/>
        <v>10</v>
      </c>
      <c r="Y100" s="116">
        <f t="shared" si="85"/>
        <v>11</v>
      </c>
      <c r="Z100" s="116">
        <f t="shared" si="85"/>
        <v>12</v>
      </c>
      <c r="AA100" s="116">
        <f t="shared" si="85"/>
        <v>12</v>
      </c>
      <c r="AB100" s="116">
        <f t="shared" si="85"/>
        <v>12</v>
      </c>
      <c r="AC100" s="116">
        <f t="shared" si="85"/>
        <v>12</v>
      </c>
      <c r="AD100" s="116">
        <f t="shared" si="85"/>
        <v>12</v>
      </c>
      <c r="AE100" s="116">
        <f t="shared" si="85"/>
        <v>13</v>
      </c>
      <c r="AF100" s="116">
        <f t="shared" si="85"/>
        <v>13</v>
      </c>
      <c r="AG100" s="116">
        <f t="shared" si="85"/>
        <v>13</v>
      </c>
      <c r="AH100" s="72">
        <f t="shared" si="80"/>
        <v>13</v>
      </c>
    </row>
    <row r="101" spans="2:34">
      <c r="B101" s="50"/>
      <c r="C101" s="47"/>
      <c r="D101" s="47"/>
      <c r="H101" s="86"/>
      <c r="I101" s="47"/>
      <c r="J101" s="47"/>
      <c r="K101" s="47"/>
      <c r="L101" s="47"/>
      <c r="M101" s="47"/>
      <c r="N101" s="47"/>
      <c r="O101" s="47"/>
      <c r="P101" s="47"/>
      <c r="Q101" s="47"/>
      <c r="R101" s="47"/>
      <c r="S101" s="47"/>
      <c r="T101" s="47"/>
      <c r="U101" s="62"/>
      <c r="V101" s="47"/>
      <c r="W101" s="47"/>
      <c r="X101" s="47"/>
      <c r="Y101" s="47"/>
      <c r="Z101" s="47"/>
      <c r="AA101" s="47"/>
      <c r="AB101" s="47"/>
      <c r="AC101" s="47"/>
      <c r="AD101" s="47"/>
      <c r="AE101" s="47"/>
      <c r="AF101" s="47"/>
      <c r="AG101" s="47"/>
      <c r="AH101" s="62"/>
    </row>
    <row r="102" spans="2:34" ht="18">
      <c r="B102" s="27" t="s">
        <v>8</v>
      </c>
      <c r="U102" s="64"/>
      <c r="AH102" s="64"/>
    </row>
    <row r="103" spans="2:34">
      <c r="B103" s="50"/>
      <c r="U103" s="64"/>
      <c r="AH103" s="64"/>
    </row>
    <row r="104" spans="2:34" ht="16">
      <c r="B104" s="84" t="s">
        <v>15</v>
      </c>
      <c r="D104" s="73"/>
      <c r="H104" s="73"/>
      <c r="U104" s="64"/>
      <c r="AH104" s="64"/>
    </row>
    <row r="105" spans="2:34">
      <c r="B105" s="87" t="str">
        <f t="shared" ref="B105:B110" si="86">B86</f>
        <v>Event Coordinator</v>
      </c>
      <c r="D105" s="47"/>
      <c r="E105" s="39">
        <f>SUM(I105:T105)</f>
        <v>46666.666666666672</v>
      </c>
      <c r="F105" s="39">
        <f>SUM(V105:AG105)</f>
        <v>73500</v>
      </c>
      <c r="G105" s="40">
        <f t="shared" ref="G105:G117" si="87">IFERROR((F105-E105)/E105,"")</f>
        <v>0.57499999999999984</v>
      </c>
      <c r="H105" s="86"/>
      <c r="I105" s="47">
        <f t="shared" ref="I105:T105" si="88">$E86/12*I86</f>
        <v>0</v>
      </c>
      <c r="J105" s="47">
        <f t="shared" si="88"/>
        <v>0</v>
      </c>
      <c r="K105" s="47">
        <f t="shared" si="88"/>
        <v>0</v>
      </c>
      <c r="L105" s="47">
        <f t="shared" si="88"/>
        <v>0</v>
      </c>
      <c r="M105" s="47">
        <f t="shared" si="88"/>
        <v>5833.333333333333</v>
      </c>
      <c r="N105" s="47">
        <f t="shared" si="88"/>
        <v>5833.333333333333</v>
      </c>
      <c r="O105" s="47">
        <f t="shared" si="88"/>
        <v>5833.333333333333</v>
      </c>
      <c r="P105" s="47">
        <f t="shared" si="88"/>
        <v>5833.333333333333</v>
      </c>
      <c r="Q105" s="47">
        <f t="shared" si="88"/>
        <v>5833.333333333333</v>
      </c>
      <c r="R105" s="47">
        <f t="shared" si="88"/>
        <v>5833.333333333333</v>
      </c>
      <c r="S105" s="47">
        <f t="shared" si="88"/>
        <v>5833.333333333333</v>
      </c>
      <c r="T105" s="47">
        <f t="shared" si="88"/>
        <v>5833.333333333333</v>
      </c>
      <c r="U105" s="62">
        <f>SUM(I105:T105)</f>
        <v>46666.666666666672</v>
      </c>
      <c r="V105" s="47">
        <f t="shared" ref="V105:AG105" si="89">$F86/12*V86</f>
        <v>6125</v>
      </c>
      <c r="W105" s="47">
        <f t="shared" si="89"/>
        <v>6125</v>
      </c>
      <c r="X105" s="47">
        <f t="shared" si="89"/>
        <v>6125</v>
      </c>
      <c r="Y105" s="47">
        <f t="shared" si="89"/>
        <v>6125</v>
      </c>
      <c r="Z105" s="47">
        <f t="shared" si="89"/>
        <v>6125</v>
      </c>
      <c r="AA105" s="47">
        <f t="shared" si="89"/>
        <v>6125</v>
      </c>
      <c r="AB105" s="47">
        <f t="shared" si="89"/>
        <v>6125</v>
      </c>
      <c r="AC105" s="47">
        <f t="shared" si="89"/>
        <v>6125</v>
      </c>
      <c r="AD105" s="47">
        <f t="shared" si="89"/>
        <v>6125</v>
      </c>
      <c r="AE105" s="47">
        <f t="shared" si="89"/>
        <v>6125</v>
      </c>
      <c r="AF105" s="47">
        <f t="shared" si="89"/>
        <v>6125</v>
      </c>
      <c r="AG105" s="47">
        <f t="shared" si="89"/>
        <v>6125</v>
      </c>
      <c r="AH105" s="62">
        <f>SUM(V105:AG105)</f>
        <v>73500</v>
      </c>
    </row>
    <row r="106" spans="2:34">
      <c r="B106" s="87" t="str">
        <f t="shared" si="86"/>
        <v>People Operations Specialist</v>
      </c>
      <c r="D106" s="47"/>
      <c r="E106" s="39">
        <f>SUM(I106:T106)</f>
        <v>35000</v>
      </c>
      <c r="F106" s="39">
        <f>SUM(V106:AG106)</f>
        <v>73500</v>
      </c>
      <c r="G106" s="40">
        <f t="shared" si="87"/>
        <v>1.1000000000000001</v>
      </c>
      <c r="H106" s="86"/>
      <c r="I106" s="47">
        <f t="shared" ref="I106:T106" si="90">$E87/12*I87</f>
        <v>0</v>
      </c>
      <c r="J106" s="47">
        <f t="shared" si="90"/>
        <v>0</v>
      </c>
      <c r="K106" s="47">
        <f t="shared" si="90"/>
        <v>0</v>
      </c>
      <c r="L106" s="47">
        <f t="shared" si="90"/>
        <v>0</v>
      </c>
      <c r="M106" s="47">
        <f t="shared" si="90"/>
        <v>0</v>
      </c>
      <c r="N106" s="47">
        <f t="shared" si="90"/>
        <v>0</v>
      </c>
      <c r="O106" s="47">
        <f t="shared" si="90"/>
        <v>5833.333333333333</v>
      </c>
      <c r="P106" s="47">
        <f t="shared" si="90"/>
        <v>5833.333333333333</v>
      </c>
      <c r="Q106" s="47">
        <f t="shared" si="90"/>
        <v>5833.333333333333</v>
      </c>
      <c r="R106" s="47">
        <f t="shared" si="90"/>
        <v>5833.333333333333</v>
      </c>
      <c r="S106" s="47">
        <f t="shared" si="90"/>
        <v>5833.333333333333</v>
      </c>
      <c r="T106" s="47">
        <f t="shared" si="90"/>
        <v>5833.333333333333</v>
      </c>
      <c r="U106" s="62">
        <f t="shared" ref="U106:U141" si="91">SUM(I106:T106)</f>
        <v>35000</v>
      </c>
      <c r="V106" s="47">
        <f t="shared" ref="V106:AG106" si="92">$F87/12*V87</f>
        <v>6125</v>
      </c>
      <c r="W106" s="47">
        <f t="shared" si="92"/>
        <v>6125</v>
      </c>
      <c r="X106" s="47">
        <f t="shared" si="92"/>
        <v>6125</v>
      </c>
      <c r="Y106" s="47">
        <f t="shared" si="92"/>
        <v>6125</v>
      </c>
      <c r="Z106" s="47">
        <f t="shared" si="92"/>
        <v>6125</v>
      </c>
      <c r="AA106" s="47">
        <f t="shared" si="92"/>
        <v>6125</v>
      </c>
      <c r="AB106" s="47">
        <f t="shared" si="92"/>
        <v>6125</v>
      </c>
      <c r="AC106" s="47">
        <f t="shared" si="92"/>
        <v>6125</v>
      </c>
      <c r="AD106" s="47">
        <f t="shared" si="92"/>
        <v>6125</v>
      </c>
      <c r="AE106" s="47">
        <f t="shared" si="92"/>
        <v>6125</v>
      </c>
      <c r="AF106" s="47">
        <f t="shared" si="92"/>
        <v>6125</v>
      </c>
      <c r="AG106" s="47">
        <f t="shared" si="92"/>
        <v>6125</v>
      </c>
      <c r="AH106" s="62">
        <f t="shared" ref="AH106:AH141" si="93">SUM(V106:AG106)</f>
        <v>73500</v>
      </c>
    </row>
    <row r="107" spans="2:34">
      <c r="B107" s="87" t="str">
        <f t="shared" si="86"/>
        <v>Recruiter</v>
      </c>
      <c r="D107" s="47"/>
      <c r="E107" s="39">
        <f t="shared" ref="E107:E111" si="94">SUM(I107:T107)</f>
        <v>67500</v>
      </c>
      <c r="F107" s="39">
        <f t="shared" ref="F107:F111" si="95">SUM(V107:AG107)</f>
        <v>262500</v>
      </c>
      <c r="G107" s="40">
        <f t="shared" si="87"/>
        <v>2.8888888888888888</v>
      </c>
      <c r="H107" s="86"/>
      <c r="I107" s="47">
        <f t="shared" ref="I107:T107" si="96">$E88/12*I88</f>
        <v>0</v>
      </c>
      <c r="J107" s="47">
        <f t="shared" si="96"/>
        <v>0</v>
      </c>
      <c r="K107" s="47">
        <f t="shared" si="96"/>
        <v>0</v>
      </c>
      <c r="L107" s="47">
        <f t="shared" si="96"/>
        <v>7500</v>
      </c>
      <c r="M107" s="47">
        <f t="shared" si="96"/>
        <v>7500</v>
      </c>
      <c r="N107" s="47">
        <f t="shared" si="96"/>
        <v>7500</v>
      </c>
      <c r="O107" s="47">
        <f t="shared" si="96"/>
        <v>7500</v>
      </c>
      <c r="P107" s="47">
        <f t="shared" si="96"/>
        <v>7500</v>
      </c>
      <c r="Q107" s="47">
        <f t="shared" si="96"/>
        <v>7500</v>
      </c>
      <c r="R107" s="47">
        <f t="shared" si="96"/>
        <v>7500</v>
      </c>
      <c r="S107" s="47">
        <f t="shared" si="96"/>
        <v>7500</v>
      </c>
      <c r="T107" s="47">
        <f t="shared" si="96"/>
        <v>7500</v>
      </c>
      <c r="U107" s="62">
        <f t="shared" si="91"/>
        <v>67500</v>
      </c>
      <c r="V107" s="47">
        <f t="shared" ref="V107:AG107" si="97">$F88/12*V88</f>
        <v>15000</v>
      </c>
      <c r="W107" s="47">
        <f t="shared" si="97"/>
        <v>15000</v>
      </c>
      <c r="X107" s="47">
        <f t="shared" si="97"/>
        <v>15000</v>
      </c>
      <c r="Y107" s="47">
        <f t="shared" si="97"/>
        <v>15000</v>
      </c>
      <c r="Z107" s="47">
        <f t="shared" si="97"/>
        <v>22500</v>
      </c>
      <c r="AA107" s="47">
        <f t="shared" si="97"/>
        <v>22500</v>
      </c>
      <c r="AB107" s="47">
        <f t="shared" si="97"/>
        <v>22500</v>
      </c>
      <c r="AC107" s="47">
        <f t="shared" si="97"/>
        <v>22500</v>
      </c>
      <c r="AD107" s="47">
        <f t="shared" si="97"/>
        <v>22500</v>
      </c>
      <c r="AE107" s="47">
        <f t="shared" si="97"/>
        <v>30000</v>
      </c>
      <c r="AF107" s="47">
        <f t="shared" si="97"/>
        <v>30000</v>
      </c>
      <c r="AG107" s="47">
        <f t="shared" si="97"/>
        <v>30000</v>
      </c>
      <c r="AH107" s="62">
        <f t="shared" si="93"/>
        <v>262500</v>
      </c>
    </row>
    <row r="108" spans="2:34">
      <c r="B108" s="87" t="str">
        <f t="shared" si="86"/>
        <v>Business Operations VP</v>
      </c>
      <c r="D108" s="47"/>
      <c r="E108" s="39">
        <f t="shared" si="94"/>
        <v>160000</v>
      </c>
      <c r="F108" s="39">
        <f t="shared" si="95"/>
        <v>168000.00000000003</v>
      </c>
      <c r="G108" s="40">
        <f t="shared" si="87"/>
        <v>5.0000000000000183E-2</v>
      </c>
      <c r="H108" s="86"/>
      <c r="I108" s="47">
        <f t="shared" ref="I108:T108" si="98">$E89/12*I89</f>
        <v>13333.333333333334</v>
      </c>
      <c r="J108" s="47">
        <f t="shared" si="98"/>
        <v>13333.333333333334</v>
      </c>
      <c r="K108" s="47">
        <f t="shared" si="98"/>
        <v>13333.333333333334</v>
      </c>
      <c r="L108" s="47">
        <f t="shared" si="98"/>
        <v>13333.333333333334</v>
      </c>
      <c r="M108" s="47">
        <f t="shared" si="98"/>
        <v>13333.333333333334</v>
      </c>
      <c r="N108" s="47">
        <f t="shared" si="98"/>
        <v>13333.333333333334</v>
      </c>
      <c r="O108" s="47">
        <f t="shared" si="98"/>
        <v>13333.333333333334</v>
      </c>
      <c r="P108" s="47">
        <f t="shared" si="98"/>
        <v>13333.333333333334</v>
      </c>
      <c r="Q108" s="47">
        <f t="shared" si="98"/>
        <v>13333.333333333334</v>
      </c>
      <c r="R108" s="47">
        <f t="shared" si="98"/>
        <v>13333.333333333334</v>
      </c>
      <c r="S108" s="47">
        <f t="shared" si="98"/>
        <v>13333.333333333334</v>
      </c>
      <c r="T108" s="47">
        <f t="shared" si="98"/>
        <v>13333.333333333334</v>
      </c>
      <c r="U108" s="62">
        <f t="shared" si="91"/>
        <v>160000</v>
      </c>
      <c r="V108" s="47">
        <f t="shared" ref="V108:AG108" si="99">$F89/12*V89</f>
        <v>14000.000000000002</v>
      </c>
      <c r="W108" s="47">
        <f t="shared" si="99"/>
        <v>14000.000000000002</v>
      </c>
      <c r="X108" s="47">
        <f t="shared" si="99"/>
        <v>14000.000000000002</v>
      </c>
      <c r="Y108" s="47">
        <f t="shared" si="99"/>
        <v>14000.000000000002</v>
      </c>
      <c r="Z108" s="47">
        <f t="shared" si="99"/>
        <v>14000.000000000002</v>
      </c>
      <c r="AA108" s="47">
        <f t="shared" si="99"/>
        <v>14000.000000000002</v>
      </c>
      <c r="AB108" s="47">
        <f t="shared" si="99"/>
        <v>14000.000000000002</v>
      </c>
      <c r="AC108" s="47">
        <f t="shared" si="99"/>
        <v>14000.000000000002</v>
      </c>
      <c r="AD108" s="47">
        <f t="shared" si="99"/>
        <v>14000.000000000002</v>
      </c>
      <c r="AE108" s="47">
        <f t="shared" si="99"/>
        <v>14000.000000000002</v>
      </c>
      <c r="AF108" s="47">
        <f t="shared" si="99"/>
        <v>14000.000000000002</v>
      </c>
      <c r="AG108" s="47">
        <f t="shared" si="99"/>
        <v>14000.000000000002</v>
      </c>
      <c r="AH108" s="62">
        <f t="shared" si="93"/>
        <v>168000.00000000003</v>
      </c>
    </row>
    <row r="109" spans="2:34">
      <c r="B109" s="87" t="str">
        <f t="shared" si="86"/>
        <v>Office Manager</v>
      </c>
      <c r="D109" s="47"/>
      <c r="E109" s="39">
        <f t="shared" si="94"/>
        <v>60000</v>
      </c>
      <c r="F109" s="39">
        <f t="shared" si="95"/>
        <v>110250</v>
      </c>
      <c r="G109" s="40">
        <f t="shared" si="87"/>
        <v>0.83750000000000002</v>
      </c>
      <c r="H109" s="86"/>
      <c r="I109" s="47">
        <f t="shared" ref="I109:T109" si="100">$E90/12*I90</f>
        <v>5000</v>
      </c>
      <c r="J109" s="47">
        <f t="shared" si="100"/>
        <v>5000</v>
      </c>
      <c r="K109" s="47">
        <f t="shared" si="100"/>
        <v>5000</v>
      </c>
      <c r="L109" s="47">
        <f t="shared" si="100"/>
        <v>5000</v>
      </c>
      <c r="M109" s="47">
        <f t="shared" si="100"/>
        <v>5000</v>
      </c>
      <c r="N109" s="47">
        <f t="shared" si="100"/>
        <v>5000</v>
      </c>
      <c r="O109" s="47">
        <f t="shared" si="100"/>
        <v>5000</v>
      </c>
      <c r="P109" s="47">
        <f t="shared" si="100"/>
        <v>5000</v>
      </c>
      <c r="Q109" s="47">
        <f t="shared" si="100"/>
        <v>5000</v>
      </c>
      <c r="R109" s="47">
        <f t="shared" si="100"/>
        <v>5000</v>
      </c>
      <c r="S109" s="47">
        <f t="shared" si="100"/>
        <v>5000</v>
      </c>
      <c r="T109" s="47">
        <f t="shared" si="100"/>
        <v>5000</v>
      </c>
      <c r="U109" s="62">
        <f t="shared" si="91"/>
        <v>60000</v>
      </c>
      <c r="V109" s="47">
        <f t="shared" ref="V109:AG109" si="101">$F90/12*V90</f>
        <v>5250</v>
      </c>
      <c r="W109" s="47">
        <f t="shared" si="101"/>
        <v>5250</v>
      </c>
      <c r="X109" s="47">
        <f t="shared" si="101"/>
        <v>5250</v>
      </c>
      <c r="Y109" s="47">
        <f t="shared" si="101"/>
        <v>10500</v>
      </c>
      <c r="Z109" s="47">
        <f t="shared" si="101"/>
        <v>10500</v>
      </c>
      <c r="AA109" s="47">
        <f t="shared" si="101"/>
        <v>10500</v>
      </c>
      <c r="AB109" s="47">
        <f t="shared" si="101"/>
        <v>10500</v>
      </c>
      <c r="AC109" s="47">
        <f t="shared" si="101"/>
        <v>10500</v>
      </c>
      <c r="AD109" s="47">
        <f t="shared" si="101"/>
        <v>10500</v>
      </c>
      <c r="AE109" s="47">
        <f t="shared" si="101"/>
        <v>10500</v>
      </c>
      <c r="AF109" s="47">
        <f t="shared" si="101"/>
        <v>10500</v>
      </c>
      <c r="AG109" s="47">
        <f t="shared" si="101"/>
        <v>10500</v>
      </c>
      <c r="AH109" s="62">
        <f t="shared" si="93"/>
        <v>110250</v>
      </c>
    </row>
    <row r="110" spans="2:34">
      <c r="B110" s="87" t="str">
        <f t="shared" si="86"/>
        <v>Accountant</v>
      </c>
      <c r="D110" s="47"/>
      <c r="E110" s="39">
        <f t="shared" ref="E110" si="102">SUM(I110:T110)</f>
        <v>60000</v>
      </c>
      <c r="F110" s="39">
        <f t="shared" ref="F110" si="103">SUM(V110:AG110)</f>
        <v>126000</v>
      </c>
      <c r="G110" s="40">
        <f t="shared" si="87"/>
        <v>1.1000000000000001</v>
      </c>
      <c r="H110" s="86"/>
      <c r="I110" s="47">
        <f t="shared" ref="I110:T110" si="104">$E91/12*I91</f>
        <v>5000</v>
      </c>
      <c r="J110" s="47">
        <f t="shared" si="104"/>
        <v>5000</v>
      </c>
      <c r="K110" s="47">
        <f t="shared" si="104"/>
        <v>5000</v>
      </c>
      <c r="L110" s="47">
        <f t="shared" si="104"/>
        <v>5000</v>
      </c>
      <c r="M110" s="47">
        <f t="shared" si="104"/>
        <v>5000</v>
      </c>
      <c r="N110" s="47">
        <f t="shared" si="104"/>
        <v>5000</v>
      </c>
      <c r="O110" s="47">
        <f t="shared" si="104"/>
        <v>5000</v>
      </c>
      <c r="P110" s="47">
        <f t="shared" si="104"/>
        <v>5000</v>
      </c>
      <c r="Q110" s="47">
        <f t="shared" si="104"/>
        <v>5000</v>
      </c>
      <c r="R110" s="47">
        <f t="shared" si="104"/>
        <v>5000</v>
      </c>
      <c r="S110" s="47">
        <f t="shared" si="104"/>
        <v>5000</v>
      </c>
      <c r="T110" s="47">
        <f t="shared" si="104"/>
        <v>5000</v>
      </c>
      <c r="U110" s="62">
        <f t="shared" si="91"/>
        <v>60000</v>
      </c>
      <c r="V110" s="47">
        <f t="shared" ref="V110:AG110" si="105">$F91/12*V91</f>
        <v>10500</v>
      </c>
      <c r="W110" s="47">
        <f t="shared" si="105"/>
        <v>10500</v>
      </c>
      <c r="X110" s="47">
        <f t="shared" si="105"/>
        <v>10500</v>
      </c>
      <c r="Y110" s="47">
        <f t="shared" si="105"/>
        <v>10500</v>
      </c>
      <c r="Z110" s="47">
        <f t="shared" si="105"/>
        <v>10500</v>
      </c>
      <c r="AA110" s="47">
        <f t="shared" si="105"/>
        <v>10500</v>
      </c>
      <c r="AB110" s="47">
        <f t="shared" si="105"/>
        <v>10500</v>
      </c>
      <c r="AC110" s="47">
        <f t="shared" si="105"/>
        <v>10500</v>
      </c>
      <c r="AD110" s="47">
        <f t="shared" si="105"/>
        <v>10500</v>
      </c>
      <c r="AE110" s="47">
        <f t="shared" si="105"/>
        <v>10500</v>
      </c>
      <c r="AF110" s="47">
        <f t="shared" si="105"/>
        <v>10500</v>
      </c>
      <c r="AG110" s="47">
        <f t="shared" si="105"/>
        <v>10500</v>
      </c>
      <c r="AH110" s="62">
        <f t="shared" si="93"/>
        <v>126000</v>
      </c>
    </row>
    <row r="111" spans="2:34">
      <c r="B111" s="87" t="s">
        <v>54</v>
      </c>
      <c r="D111" s="47"/>
      <c r="E111" s="39">
        <f t="shared" si="94"/>
        <v>86666.666666666672</v>
      </c>
      <c r="F111" s="39">
        <f t="shared" si="95"/>
        <v>273000.00000000006</v>
      </c>
      <c r="G111" s="40">
        <f t="shared" si="87"/>
        <v>2.1500000000000004</v>
      </c>
      <c r="H111" s="86"/>
      <c r="I111" s="47">
        <f t="shared" ref="I111:T111" si="106">$E92/12*I92</f>
        <v>0</v>
      </c>
      <c r="J111" s="47">
        <f t="shared" si="106"/>
        <v>0</v>
      </c>
      <c r="K111" s="47">
        <f t="shared" si="106"/>
        <v>0</v>
      </c>
      <c r="L111" s="47">
        <f t="shared" si="106"/>
        <v>0</v>
      </c>
      <c r="M111" s="47">
        <f t="shared" si="106"/>
        <v>10833.333333333334</v>
      </c>
      <c r="N111" s="47">
        <f t="shared" si="106"/>
        <v>10833.333333333334</v>
      </c>
      <c r="O111" s="47">
        <f t="shared" si="106"/>
        <v>10833.333333333334</v>
      </c>
      <c r="P111" s="47">
        <f t="shared" si="106"/>
        <v>10833.333333333334</v>
      </c>
      <c r="Q111" s="47">
        <f t="shared" si="106"/>
        <v>10833.333333333334</v>
      </c>
      <c r="R111" s="47">
        <f t="shared" si="106"/>
        <v>10833.333333333334</v>
      </c>
      <c r="S111" s="47">
        <f t="shared" si="106"/>
        <v>10833.333333333334</v>
      </c>
      <c r="T111" s="47">
        <f t="shared" si="106"/>
        <v>10833.333333333334</v>
      </c>
      <c r="U111" s="62">
        <f t="shared" si="91"/>
        <v>86666.666666666672</v>
      </c>
      <c r="V111" s="47">
        <f t="shared" ref="V111:AG111" si="107">$F92/12*V92</f>
        <v>22750.000000000004</v>
      </c>
      <c r="W111" s="47">
        <f t="shared" si="107"/>
        <v>22750.000000000004</v>
      </c>
      <c r="X111" s="47">
        <f t="shared" si="107"/>
        <v>22750.000000000004</v>
      </c>
      <c r="Y111" s="47">
        <f t="shared" si="107"/>
        <v>22750.000000000004</v>
      </c>
      <c r="Z111" s="47">
        <f t="shared" si="107"/>
        <v>22750.000000000004</v>
      </c>
      <c r="AA111" s="47">
        <f t="shared" si="107"/>
        <v>22750.000000000004</v>
      </c>
      <c r="AB111" s="47">
        <f t="shared" si="107"/>
        <v>22750.000000000004</v>
      </c>
      <c r="AC111" s="47">
        <f t="shared" si="107"/>
        <v>22750.000000000004</v>
      </c>
      <c r="AD111" s="47">
        <f t="shared" si="107"/>
        <v>22750.000000000004</v>
      </c>
      <c r="AE111" s="47">
        <f t="shared" si="107"/>
        <v>22750.000000000004</v>
      </c>
      <c r="AF111" s="47">
        <f t="shared" si="107"/>
        <v>22750.000000000004</v>
      </c>
      <c r="AG111" s="47">
        <f t="shared" si="107"/>
        <v>22750.000000000004</v>
      </c>
      <c r="AH111" s="62">
        <f t="shared" si="93"/>
        <v>273000.00000000006</v>
      </c>
    </row>
    <row r="112" spans="2:34">
      <c r="B112" s="87" t="str">
        <f>B93</f>
        <v>Additional Role</v>
      </c>
      <c r="D112" s="47"/>
      <c r="E112" s="39">
        <f>SUM(I112:T112)</f>
        <v>0</v>
      </c>
      <c r="F112" s="39">
        <f>SUM(V112:AG112)</f>
        <v>0</v>
      </c>
      <c r="G112" s="40" t="str">
        <f t="shared" si="87"/>
        <v/>
      </c>
      <c r="H112" s="86"/>
      <c r="I112" s="47">
        <f t="shared" ref="I112:T112" si="108">$E93/12*I93</f>
        <v>0</v>
      </c>
      <c r="J112" s="47">
        <f t="shared" si="108"/>
        <v>0</v>
      </c>
      <c r="K112" s="47">
        <f t="shared" si="108"/>
        <v>0</v>
      </c>
      <c r="L112" s="47">
        <f t="shared" si="108"/>
        <v>0</v>
      </c>
      <c r="M112" s="47">
        <f t="shared" si="108"/>
        <v>0</v>
      </c>
      <c r="N112" s="47">
        <f t="shared" si="108"/>
        <v>0</v>
      </c>
      <c r="O112" s="47">
        <f t="shared" si="108"/>
        <v>0</v>
      </c>
      <c r="P112" s="47">
        <f t="shared" si="108"/>
        <v>0</v>
      </c>
      <c r="Q112" s="47">
        <f t="shared" si="108"/>
        <v>0</v>
      </c>
      <c r="R112" s="47">
        <f t="shared" si="108"/>
        <v>0</v>
      </c>
      <c r="S112" s="47">
        <f t="shared" si="108"/>
        <v>0</v>
      </c>
      <c r="T112" s="47">
        <f t="shared" si="108"/>
        <v>0</v>
      </c>
      <c r="U112" s="62">
        <f t="shared" si="91"/>
        <v>0</v>
      </c>
      <c r="V112" s="47">
        <f t="shared" ref="V112:AG112" si="109">$F93/12*V93</f>
        <v>0</v>
      </c>
      <c r="W112" s="47">
        <f t="shared" si="109"/>
        <v>0</v>
      </c>
      <c r="X112" s="47">
        <f t="shared" si="109"/>
        <v>0</v>
      </c>
      <c r="Y112" s="47">
        <f t="shared" si="109"/>
        <v>0</v>
      </c>
      <c r="Z112" s="47">
        <f t="shared" si="109"/>
        <v>0</v>
      </c>
      <c r="AA112" s="47">
        <f t="shared" si="109"/>
        <v>0</v>
      </c>
      <c r="AB112" s="47">
        <f t="shared" si="109"/>
        <v>0</v>
      </c>
      <c r="AC112" s="47">
        <f t="shared" si="109"/>
        <v>0</v>
      </c>
      <c r="AD112" s="47">
        <f t="shared" si="109"/>
        <v>0</v>
      </c>
      <c r="AE112" s="47">
        <f t="shared" si="109"/>
        <v>0</v>
      </c>
      <c r="AF112" s="47">
        <f t="shared" si="109"/>
        <v>0</v>
      </c>
      <c r="AG112" s="47">
        <f t="shared" si="109"/>
        <v>0</v>
      </c>
      <c r="AH112" s="62">
        <f t="shared" si="93"/>
        <v>0</v>
      </c>
    </row>
    <row r="113" spans="2:34">
      <c r="B113" s="87" t="str">
        <f t="shared" ref="B113:B117" si="110">B94</f>
        <v>Additional Role</v>
      </c>
      <c r="D113" s="47"/>
      <c r="E113" s="39">
        <f t="shared" ref="E113:E117" si="111">SUM(I113:T113)</f>
        <v>0</v>
      </c>
      <c r="F113" s="39">
        <f t="shared" ref="F113:F117" si="112">SUM(V113:AG113)</f>
        <v>0</v>
      </c>
      <c r="G113" s="40" t="str">
        <f t="shared" si="87"/>
        <v/>
      </c>
      <c r="H113" s="86"/>
      <c r="I113" s="47">
        <f t="shared" ref="I113:T113" si="113">$E94/12*I94</f>
        <v>0</v>
      </c>
      <c r="J113" s="47">
        <f t="shared" si="113"/>
        <v>0</v>
      </c>
      <c r="K113" s="47">
        <f t="shared" si="113"/>
        <v>0</v>
      </c>
      <c r="L113" s="47">
        <f t="shared" si="113"/>
        <v>0</v>
      </c>
      <c r="M113" s="47">
        <f t="shared" si="113"/>
        <v>0</v>
      </c>
      <c r="N113" s="47">
        <f t="shared" si="113"/>
        <v>0</v>
      </c>
      <c r="O113" s="47">
        <f t="shared" si="113"/>
        <v>0</v>
      </c>
      <c r="P113" s="47">
        <f t="shared" si="113"/>
        <v>0</v>
      </c>
      <c r="Q113" s="47">
        <f t="shared" si="113"/>
        <v>0</v>
      </c>
      <c r="R113" s="47">
        <f t="shared" si="113"/>
        <v>0</v>
      </c>
      <c r="S113" s="47">
        <f t="shared" si="113"/>
        <v>0</v>
      </c>
      <c r="T113" s="47">
        <f t="shared" si="113"/>
        <v>0</v>
      </c>
      <c r="U113" s="62">
        <f t="shared" si="91"/>
        <v>0</v>
      </c>
      <c r="V113" s="47">
        <f t="shared" ref="V113:AG113" si="114">$F94/12*V94</f>
        <v>0</v>
      </c>
      <c r="W113" s="47">
        <f t="shared" si="114"/>
        <v>0</v>
      </c>
      <c r="X113" s="47">
        <f t="shared" si="114"/>
        <v>0</v>
      </c>
      <c r="Y113" s="47">
        <f t="shared" si="114"/>
        <v>0</v>
      </c>
      <c r="Z113" s="47">
        <f t="shared" si="114"/>
        <v>0</v>
      </c>
      <c r="AA113" s="47">
        <f t="shared" si="114"/>
        <v>0</v>
      </c>
      <c r="AB113" s="47">
        <f t="shared" si="114"/>
        <v>0</v>
      </c>
      <c r="AC113" s="47">
        <f t="shared" si="114"/>
        <v>0</v>
      </c>
      <c r="AD113" s="47">
        <f t="shared" si="114"/>
        <v>0</v>
      </c>
      <c r="AE113" s="47">
        <f t="shared" si="114"/>
        <v>0</v>
      </c>
      <c r="AF113" s="47">
        <f t="shared" si="114"/>
        <v>0</v>
      </c>
      <c r="AG113" s="47">
        <f t="shared" si="114"/>
        <v>0</v>
      </c>
      <c r="AH113" s="62">
        <f t="shared" si="93"/>
        <v>0</v>
      </c>
    </row>
    <row r="114" spans="2:34">
      <c r="B114" s="87" t="str">
        <f t="shared" si="110"/>
        <v>Additional Role</v>
      </c>
      <c r="D114" s="47"/>
      <c r="E114" s="39">
        <f t="shared" si="111"/>
        <v>0</v>
      </c>
      <c r="F114" s="39">
        <f t="shared" si="112"/>
        <v>0</v>
      </c>
      <c r="G114" s="40" t="str">
        <f t="shared" si="87"/>
        <v/>
      </c>
      <c r="H114" s="86"/>
      <c r="I114" s="47">
        <f t="shared" ref="I114:T114" si="115">$E95/12*I95</f>
        <v>0</v>
      </c>
      <c r="J114" s="47">
        <f t="shared" si="115"/>
        <v>0</v>
      </c>
      <c r="K114" s="47">
        <f t="shared" si="115"/>
        <v>0</v>
      </c>
      <c r="L114" s="47">
        <f t="shared" si="115"/>
        <v>0</v>
      </c>
      <c r="M114" s="47">
        <f t="shared" si="115"/>
        <v>0</v>
      </c>
      <c r="N114" s="47">
        <f t="shared" si="115"/>
        <v>0</v>
      </c>
      <c r="O114" s="47">
        <f t="shared" si="115"/>
        <v>0</v>
      </c>
      <c r="P114" s="47">
        <f t="shared" si="115"/>
        <v>0</v>
      </c>
      <c r="Q114" s="47">
        <f t="shared" si="115"/>
        <v>0</v>
      </c>
      <c r="R114" s="47">
        <f t="shared" si="115"/>
        <v>0</v>
      </c>
      <c r="S114" s="47">
        <f t="shared" si="115"/>
        <v>0</v>
      </c>
      <c r="T114" s="47">
        <f t="shared" si="115"/>
        <v>0</v>
      </c>
      <c r="U114" s="62">
        <f t="shared" si="91"/>
        <v>0</v>
      </c>
      <c r="V114" s="47">
        <f t="shared" ref="V114:AG114" si="116">$F95/12*V95</f>
        <v>0</v>
      </c>
      <c r="W114" s="47">
        <f t="shared" si="116"/>
        <v>0</v>
      </c>
      <c r="X114" s="47">
        <f t="shared" si="116"/>
        <v>0</v>
      </c>
      <c r="Y114" s="47">
        <f t="shared" si="116"/>
        <v>0</v>
      </c>
      <c r="Z114" s="47">
        <f t="shared" si="116"/>
        <v>0</v>
      </c>
      <c r="AA114" s="47">
        <f t="shared" si="116"/>
        <v>0</v>
      </c>
      <c r="AB114" s="47">
        <f t="shared" si="116"/>
        <v>0</v>
      </c>
      <c r="AC114" s="47">
        <f t="shared" si="116"/>
        <v>0</v>
      </c>
      <c r="AD114" s="47">
        <f t="shared" si="116"/>
        <v>0</v>
      </c>
      <c r="AE114" s="47">
        <f t="shared" si="116"/>
        <v>0</v>
      </c>
      <c r="AF114" s="47">
        <f t="shared" si="116"/>
        <v>0</v>
      </c>
      <c r="AG114" s="47">
        <f t="shared" si="116"/>
        <v>0</v>
      </c>
      <c r="AH114" s="62">
        <f t="shared" si="93"/>
        <v>0</v>
      </c>
    </row>
    <row r="115" spans="2:34">
      <c r="B115" s="87" t="str">
        <f t="shared" si="110"/>
        <v>Additional Role</v>
      </c>
      <c r="D115" s="47"/>
      <c r="E115" s="39">
        <f t="shared" si="111"/>
        <v>0</v>
      </c>
      <c r="F115" s="39">
        <f t="shared" si="112"/>
        <v>0</v>
      </c>
      <c r="G115" s="40" t="str">
        <f t="shared" si="87"/>
        <v/>
      </c>
      <c r="H115" s="86"/>
      <c r="I115" s="47">
        <f t="shared" ref="I115:T115" si="117">$E96/12*I96</f>
        <v>0</v>
      </c>
      <c r="J115" s="47">
        <f t="shared" si="117"/>
        <v>0</v>
      </c>
      <c r="K115" s="47">
        <f t="shared" si="117"/>
        <v>0</v>
      </c>
      <c r="L115" s="47">
        <f t="shared" si="117"/>
        <v>0</v>
      </c>
      <c r="M115" s="47">
        <f t="shared" si="117"/>
        <v>0</v>
      </c>
      <c r="N115" s="47">
        <f t="shared" si="117"/>
        <v>0</v>
      </c>
      <c r="O115" s="47">
        <f t="shared" si="117"/>
        <v>0</v>
      </c>
      <c r="P115" s="47">
        <f t="shared" si="117"/>
        <v>0</v>
      </c>
      <c r="Q115" s="47">
        <f t="shared" si="117"/>
        <v>0</v>
      </c>
      <c r="R115" s="47">
        <f t="shared" si="117"/>
        <v>0</v>
      </c>
      <c r="S115" s="47">
        <f t="shared" si="117"/>
        <v>0</v>
      </c>
      <c r="T115" s="47">
        <f t="shared" si="117"/>
        <v>0</v>
      </c>
      <c r="U115" s="62">
        <f t="shared" si="91"/>
        <v>0</v>
      </c>
      <c r="V115" s="47">
        <f t="shared" ref="V115:AG115" si="118">$F96/12*V96</f>
        <v>0</v>
      </c>
      <c r="W115" s="47">
        <f t="shared" si="118"/>
        <v>0</v>
      </c>
      <c r="X115" s="47">
        <f t="shared" si="118"/>
        <v>0</v>
      </c>
      <c r="Y115" s="47">
        <f t="shared" si="118"/>
        <v>0</v>
      </c>
      <c r="Z115" s="47">
        <f t="shared" si="118"/>
        <v>0</v>
      </c>
      <c r="AA115" s="47">
        <f t="shared" si="118"/>
        <v>0</v>
      </c>
      <c r="AB115" s="47">
        <f t="shared" si="118"/>
        <v>0</v>
      </c>
      <c r="AC115" s="47">
        <f t="shared" si="118"/>
        <v>0</v>
      </c>
      <c r="AD115" s="47">
        <f t="shared" si="118"/>
        <v>0</v>
      </c>
      <c r="AE115" s="47">
        <f t="shared" si="118"/>
        <v>0</v>
      </c>
      <c r="AF115" s="47">
        <f t="shared" si="118"/>
        <v>0</v>
      </c>
      <c r="AG115" s="47">
        <f t="shared" si="118"/>
        <v>0</v>
      </c>
      <c r="AH115" s="62">
        <f t="shared" si="93"/>
        <v>0</v>
      </c>
    </row>
    <row r="116" spans="2:34">
      <c r="B116" s="87" t="str">
        <f t="shared" si="110"/>
        <v>Additional Role</v>
      </c>
      <c r="D116" s="47"/>
      <c r="E116" s="39">
        <f t="shared" si="111"/>
        <v>0</v>
      </c>
      <c r="F116" s="39">
        <f t="shared" si="112"/>
        <v>0</v>
      </c>
      <c r="G116" s="40" t="str">
        <f t="shared" si="87"/>
        <v/>
      </c>
      <c r="H116" s="86"/>
      <c r="I116" s="47">
        <f t="shared" ref="I116:T116" si="119">$E97/12*I97</f>
        <v>0</v>
      </c>
      <c r="J116" s="47">
        <f t="shared" si="119"/>
        <v>0</v>
      </c>
      <c r="K116" s="47">
        <f t="shared" si="119"/>
        <v>0</v>
      </c>
      <c r="L116" s="47">
        <f t="shared" si="119"/>
        <v>0</v>
      </c>
      <c r="M116" s="47">
        <f t="shared" si="119"/>
        <v>0</v>
      </c>
      <c r="N116" s="47">
        <f t="shared" si="119"/>
        <v>0</v>
      </c>
      <c r="O116" s="47">
        <f t="shared" si="119"/>
        <v>0</v>
      </c>
      <c r="P116" s="47">
        <f t="shared" si="119"/>
        <v>0</v>
      </c>
      <c r="Q116" s="47">
        <f t="shared" si="119"/>
        <v>0</v>
      </c>
      <c r="R116" s="47">
        <f t="shared" si="119"/>
        <v>0</v>
      </c>
      <c r="S116" s="47">
        <f t="shared" si="119"/>
        <v>0</v>
      </c>
      <c r="T116" s="47">
        <f t="shared" si="119"/>
        <v>0</v>
      </c>
      <c r="U116" s="62">
        <f t="shared" si="91"/>
        <v>0</v>
      </c>
      <c r="V116" s="47">
        <f t="shared" ref="V116:AG116" si="120">$F97/12*V97</f>
        <v>0</v>
      </c>
      <c r="W116" s="47">
        <f t="shared" si="120"/>
        <v>0</v>
      </c>
      <c r="X116" s="47">
        <f t="shared" si="120"/>
        <v>0</v>
      </c>
      <c r="Y116" s="47">
        <f t="shared" si="120"/>
        <v>0</v>
      </c>
      <c r="Z116" s="47">
        <f t="shared" si="120"/>
        <v>0</v>
      </c>
      <c r="AA116" s="47">
        <f t="shared" si="120"/>
        <v>0</v>
      </c>
      <c r="AB116" s="47">
        <f t="shared" si="120"/>
        <v>0</v>
      </c>
      <c r="AC116" s="47">
        <f t="shared" si="120"/>
        <v>0</v>
      </c>
      <c r="AD116" s="47">
        <f t="shared" si="120"/>
        <v>0</v>
      </c>
      <c r="AE116" s="47">
        <f t="shared" si="120"/>
        <v>0</v>
      </c>
      <c r="AF116" s="47">
        <f t="shared" si="120"/>
        <v>0</v>
      </c>
      <c r="AG116" s="47">
        <f t="shared" si="120"/>
        <v>0</v>
      </c>
      <c r="AH116" s="62">
        <f t="shared" si="93"/>
        <v>0</v>
      </c>
    </row>
    <row r="117" spans="2:34">
      <c r="B117" s="87" t="str">
        <f t="shared" si="110"/>
        <v>Additional Role</v>
      </c>
      <c r="D117" s="47"/>
      <c r="E117" s="39">
        <f t="shared" si="111"/>
        <v>0</v>
      </c>
      <c r="F117" s="39">
        <f t="shared" si="112"/>
        <v>0</v>
      </c>
      <c r="G117" s="40" t="str">
        <f t="shared" si="87"/>
        <v/>
      </c>
      <c r="H117" s="86"/>
      <c r="I117" s="47">
        <f t="shared" ref="I117:T117" si="121">$E98/12*I98</f>
        <v>0</v>
      </c>
      <c r="J117" s="47">
        <f t="shared" si="121"/>
        <v>0</v>
      </c>
      <c r="K117" s="47">
        <f t="shared" si="121"/>
        <v>0</v>
      </c>
      <c r="L117" s="47">
        <f t="shared" si="121"/>
        <v>0</v>
      </c>
      <c r="M117" s="47">
        <f t="shared" si="121"/>
        <v>0</v>
      </c>
      <c r="N117" s="47">
        <f t="shared" si="121"/>
        <v>0</v>
      </c>
      <c r="O117" s="47">
        <f t="shared" si="121"/>
        <v>0</v>
      </c>
      <c r="P117" s="47">
        <f t="shared" si="121"/>
        <v>0</v>
      </c>
      <c r="Q117" s="47">
        <f t="shared" si="121"/>
        <v>0</v>
      </c>
      <c r="R117" s="47">
        <f t="shared" si="121"/>
        <v>0</v>
      </c>
      <c r="S117" s="47">
        <f t="shared" si="121"/>
        <v>0</v>
      </c>
      <c r="T117" s="47">
        <f t="shared" si="121"/>
        <v>0</v>
      </c>
      <c r="U117" s="62">
        <f t="shared" si="91"/>
        <v>0</v>
      </c>
      <c r="V117" s="47">
        <f t="shared" ref="V117:AG117" si="122">$F98/12*V98</f>
        <v>0</v>
      </c>
      <c r="W117" s="47">
        <f t="shared" si="122"/>
        <v>0</v>
      </c>
      <c r="X117" s="47">
        <f t="shared" si="122"/>
        <v>0</v>
      </c>
      <c r="Y117" s="47">
        <f t="shared" si="122"/>
        <v>0</v>
      </c>
      <c r="Z117" s="47">
        <f t="shared" si="122"/>
        <v>0</v>
      </c>
      <c r="AA117" s="47">
        <f t="shared" si="122"/>
        <v>0</v>
      </c>
      <c r="AB117" s="47">
        <f t="shared" si="122"/>
        <v>0</v>
      </c>
      <c r="AC117" s="47">
        <f t="shared" si="122"/>
        <v>0</v>
      </c>
      <c r="AD117" s="47">
        <f t="shared" si="122"/>
        <v>0</v>
      </c>
      <c r="AE117" s="47">
        <f t="shared" si="122"/>
        <v>0</v>
      </c>
      <c r="AF117" s="47">
        <f t="shared" si="122"/>
        <v>0</v>
      </c>
      <c r="AG117" s="47">
        <f t="shared" si="122"/>
        <v>0</v>
      </c>
      <c r="AH117" s="62">
        <f t="shared" si="93"/>
        <v>0</v>
      </c>
    </row>
    <row r="118" spans="2:34">
      <c r="B118" s="87"/>
      <c r="D118" s="47"/>
      <c r="E118" s="39">
        <f t="shared" ref="E118" si="123">SUM(I118:T118)</f>
        <v>0</v>
      </c>
      <c r="F118" s="39">
        <f t="shared" ref="F118" si="124">SUM(V118:AG118)</f>
        <v>0</v>
      </c>
      <c r="G118" s="40"/>
      <c r="H118" s="86"/>
      <c r="I118" s="47">
        <f t="shared" ref="I118:T118" si="125">$E99/12*I99</f>
        <v>0</v>
      </c>
      <c r="J118" s="47">
        <f t="shared" si="125"/>
        <v>0</v>
      </c>
      <c r="K118" s="47">
        <f t="shared" si="125"/>
        <v>0</v>
      </c>
      <c r="L118" s="47">
        <f t="shared" si="125"/>
        <v>0</v>
      </c>
      <c r="M118" s="47">
        <f t="shared" si="125"/>
        <v>0</v>
      </c>
      <c r="N118" s="47">
        <f t="shared" si="125"/>
        <v>0</v>
      </c>
      <c r="O118" s="47">
        <f t="shared" si="125"/>
        <v>0</v>
      </c>
      <c r="P118" s="47">
        <f t="shared" si="125"/>
        <v>0</v>
      </c>
      <c r="Q118" s="47">
        <f t="shared" si="125"/>
        <v>0</v>
      </c>
      <c r="R118" s="47">
        <f t="shared" si="125"/>
        <v>0</v>
      </c>
      <c r="S118" s="47">
        <f t="shared" si="125"/>
        <v>0</v>
      </c>
      <c r="T118" s="47">
        <f t="shared" si="125"/>
        <v>0</v>
      </c>
      <c r="U118" s="62">
        <f t="shared" si="91"/>
        <v>0</v>
      </c>
      <c r="V118" s="47">
        <f t="shared" ref="V118:AG118" si="126">$F99/12*V99</f>
        <v>0</v>
      </c>
      <c r="W118" s="47">
        <f t="shared" si="126"/>
        <v>0</v>
      </c>
      <c r="X118" s="47">
        <f t="shared" si="126"/>
        <v>0</v>
      </c>
      <c r="Y118" s="47">
        <f t="shared" si="126"/>
        <v>0</v>
      </c>
      <c r="Z118" s="47">
        <f t="shared" si="126"/>
        <v>0</v>
      </c>
      <c r="AA118" s="47">
        <f t="shared" si="126"/>
        <v>0</v>
      </c>
      <c r="AB118" s="47">
        <f t="shared" si="126"/>
        <v>0</v>
      </c>
      <c r="AC118" s="47">
        <f t="shared" si="126"/>
        <v>0</v>
      </c>
      <c r="AD118" s="47">
        <f t="shared" si="126"/>
        <v>0</v>
      </c>
      <c r="AE118" s="47">
        <f t="shared" si="126"/>
        <v>0</v>
      </c>
      <c r="AF118" s="47">
        <f t="shared" si="126"/>
        <v>0</v>
      </c>
      <c r="AG118" s="47">
        <f t="shared" si="126"/>
        <v>0</v>
      </c>
      <c r="AH118" s="62">
        <f t="shared" si="93"/>
        <v>0</v>
      </c>
    </row>
    <row r="119" spans="2:34">
      <c r="B119" s="50" t="s">
        <v>17</v>
      </c>
      <c r="D119" s="47"/>
      <c r="E119" s="121">
        <f t="shared" ref="E119" si="127">SUM(I119:T119)</f>
        <v>515833.33333333326</v>
      </c>
      <c r="F119" s="121">
        <f t="shared" ref="F119" si="128">SUM(V119:AG119)</f>
        <v>1086750</v>
      </c>
      <c r="G119" s="40">
        <f t="shared" ref="G119" si="129">(F119-E119)/E119</f>
        <v>1.1067851373182556</v>
      </c>
      <c r="H119" s="86"/>
      <c r="I119" s="90">
        <f>SUM(I105:I118)</f>
        <v>23333.333333333336</v>
      </c>
      <c r="J119" s="90">
        <f t="shared" ref="J119:AG119" si="130">SUM(J105:J118)</f>
        <v>23333.333333333336</v>
      </c>
      <c r="K119" s="90">
        <f t="shared" si="130"/>
        <v>23333.333333333336</v>
      </c>
      <c r="L119" s="90">
        <f t="shared" si="130"/>
        <v>30833.333333333336</v>
      </c>
      <c r="M119" s="90">
        <f t="shared" si="130"/>
        <v>47500</v>
      </c>
      <c r="N119" s="90">
        <f t="shared" si="130"/>
        <v>47500</v>
      </c>
      <c r="O119" s="90">
        <f t="shared" si="130"/>
        <v>53333.333333333336</v>
      </c>
      <c r="P119" s="90">
        <f t="shared" si="130"/>
        <v>53333.333333333336</v>
      </c>
      <c r="Q119" s="90">
        <f t="shared" si="130"/>
        <v>53333.333333333336</v>
      </c>
      <c r="R119" s="90">
        <f t="shared" si="130"/>
        <v>53333.333333333336</v>
      </c>
      <c r="S119" s="90">
        <f t="shared" si="130"/>
        <v>53333.333333333336</v>
      </c>
      <c r="T119" s="90">
        <f t="shared" si="130"/>
        <v>53333.333333333336</v>
      </c>
      <c r="U119" s="122">
        <f t="shared" si="91"/>
        <v>515833.33333333326</v>
      </c>
      <c r="V119" s="90">
        <f t="shared" si="130"/>
        <v>79750</v>
      </c>
      <c r="W119" s="90">
        <f t="shared" si="130"/>
        <v>79750</v>
      </c>
      <c r="X119" s="90">
        <f t="shared" si="130"/>
        <v>79750</v>
      </c>
      <c r="Y119" s="90">
        <f t="shared" si="130"/>
        <v>85000</v>
      </c>
      <c r="Z119" s="90">
        <f t="shared" si="130"/>
        <v>92500</v>
      </c>
      <c r="AA119" s="90">
        <f t="shared" si="130"/>
        <v>92500</v>
      </c>
      <c r="AB119" s="90">
        <f t="shared" si="130"/>
        <v>92500</v>
      </c>
      <c r="AC119" s="90">
        <f t="shared" si="130"/>
        <v>92500</v>
      </c>
      <c r="AD119" s="90">
        <f t="shared" si="130"/>
        <v>92500</v>
      </c>
      <c r="AE119" s="90">
        <f t="shared" si="130"/>
        <v>100000</v>
      </c>
      <c r="AF119" s="90">
        <f t="shared" si="130"/>
        <v>100000</v>
      </c>
      <c r="AG119" s="90">
        <f t="shared" si="130"/>
        <v>100000</v>
      </c>
      <c r="AH119" s="122">
        <f t="shared" si="93"/>
        <v>1086750</v>
      </c>
    </row>
    <row r="120" spans="2:34">
      <c r="B120" s="50"/>
      <c r="C120" s="47"/>
      <c r="D120" s="47"/>
      <c r="H120" s="86"/>
      <c r="I120" s="47"/>
      <c r="J120" s="47"/>
      <c r="K120" s="47"/>
      <c r="L120" s="47"/>
      <c r="M120" s="47"/>
      <c r="N120" s="47"/>
      <c r="O120" s="47"/>
      <c r="P120" s="47"/>
      <c r="Q120" s="47"/>
      <c r="R120" s="47"/>
      <c r="S120" s="47"/>
      <c r="T120" s="47"/>
      <c r="U120" s="62"/>
      <c r="V120" s="47"/>
      <c r="W120" s="47"/>
      <c r="X120" s="47"/>
      <c r="Y120" s="47"/>
      <c r="Z120" s="47"/>
      <c r="AA120" s="47"/>
      <c r="AB120" s="47"/>
      <c r="AC120" s="47"/>
      <c r="AD120" s="47"/>
      <c r="AE120" s="47"/>
      <c r="AF120" s="47"/>
      <c r="AG120" s="47"/>
      <c r="AH120" s="62"/>
    </row>
    <row r="121" spans="2:34">
      <c r="B121" s="50" t="s">
        <v>88</v>
      </c>
      <c r="C121" s="92">
        <f>C58</f>
        <v>0.13362018314142854</v>
      </c>
      <c r="D121" s="47"/>
      <c r="E121" s="39">
        <f t="shared" ref="E121" si="131">SUM(I121:T121)</f>
        <v>68925.744470453559</v>
      </c>
      <c r="F121" s="39">
        <f>SUM(V121:AG121)</f>
        <v>145211.73402894748</v>
      </c>
      <c r="G121" s="40">
        <f t="shared" ref="G121" si="132">(F121-E121)/E121</f>
        <v>1.1067851373182553</v>
      </c>
      <c r="H121" s="86"/>
      <c r="I121" s="47">
        <f>I119*$C$121</f>
        <v>3117.8042732999997</v>
      </c>
      <c r="J121" s="47">
        <f t="shared" ref="J121:AG121" si="133">J119*$C$121</f>
        <v>3117.8042732999997</v>
      </c>
      <c r="K121" s="47">
        <f t="shared" si="133"/>
        <v>3117.8042732999997</v>
      </c>
      <c r="L121" s="47">
        <f t="shared" si="133"/>
        <v>4119.9556468607134</v>
      </c>
      <c r="M121" s="47">
        <f t="shared" si="133"/>
        <v>6346.9586992178556</v>
      </c>
      <c r="N121" s="47">
        <f t="shared" si="133"/>
        <v>6346.9586992178556</v>
      </c>
      <c r="O121" s="47">
        <f t="shared" si="133"/>
        <v>7126.4097675428557</v>
      </c>
      <c r="P121" s="47">
        <f t="shared" si="133"/>
        <v>7126.4097675428557</v>
      </c>
      <c r="Q121" s="47">
        <f t="shared" si="133"/>
        <v>7126.4097675428557</v>
      </c>
      <c r="R121" s="47">
        <f t="shared" si="133"/>
        <v>7126.4097675428557</v>
      </c>
      <c r="S121" s="47">
        <f t="shared" si="133"/>
        <v>7126.4097675428557</v>
      </c>
      <c r="T121" s="47">
        <f t="shared" si="133"/>
        <v>7126.4097675428557</v>
      </c>
      <c r="U121" s="62">
        <f t="shared" si="91"/>
        <v>68925.744470453559</v>
      </c>
      <c r="V121" s="47">
        <f t="shared" si="133"/>
        <v>10656.209605528926</v>
      </c>
      <c r="W121" s="47">
        <f t="shared" si="133"/>
        <v>10656.209605528926</v>
      </c>
      <c r="X121" s="47">
        <f t="shared" si="133"/>
        <v>10656.209605528926</v>
      </c>
      <c r="Y121" s="47">
        <f t="shared" si="133"/>
        <v>11357.715567021425</v>
      </c>
      <c r="Z121" s="47">
        <f t="shared" si="133"/>
        <v>12359.86694058214</v>
      </c>
      <c r="AA121" s="47">
        <f t="shared" si="133"/>
        <v>12359.86694058214</v>
      </c>
      <c r="AB121" s="47">
        <f t="shared" si="133"/>
        <v>12359.86694058214</v>
      </c>
      <c r="AC121" s="47">
        <f t="shared" si="133"/>
        <v>12359.86694058214</v>
      </c>
      <c r="AD121" s="47">
        <f t="shared" si="133"/>
        <v>12359.86694058214</v>
      </c>
      <c r="AE121" s="47">
        <f t="shared" si="133"/>
        <v>13362.018314142853</v>
      </c>
      <c r="AF121" s="47">
        <f t="shared" si="133"/>
        <v>13362.018314142853</v>
      </c>
      <c r="AG121" s="47">
        <f t="shared" si="133"/>
        <v>13362.018314142853</v>
      </c>
      <c r="AH121" s="62">
        <f t="shared" si="93"/>
        <v>145211.73402894748</v>
      </c>
    </row>
    <row r="122" spans="2:34">
      <c r="B122" s="50"/>
      <c r="C122" s="47"/>
      <c r="D122" s="47"/>
      <c r="H122" s="86"/>
      <c r="I122" s="47"/>
      <c r="J122" s="47"/>
      <c r="K122" s="47"/>
      <c r="L122" s="47"/>
      <c r="M122" s="47"/>
      <c r="N122" s="47"/>
      <c r="O122" s="47"/>
      <c r="P122" s="47"/>
      <c r="Q122" s="47"/>
      <c r="R122" s="47"/>
      <c r="S122" s="47"/>
      <c r="T122" s="47"/>
      <c r="U122" s="62"/>
      <c r="V122" s="47"/>
      <c r="W122" s="47"/>
      <c r="X122" s="47"/>
      <c r="Y122" s="47"/>
      <c r="Z122" s="47"/>
      <c r="AA122" s="47"/>
      <c r="AB122" s="47"/>
      <c r="AC122" s="47"/>
      <c r="AD122" s="47"/>
      <c r="AE122" s="47"/>
      <c r="AF122" s="47"/>
      <c r="AG122" s="47"/>
      <c r="AH122" s="62"/>
    </row>
    <row r="123" spans="2:34" s="49" customFormat="1" ht="15" thickBot="1">
      <c r="B123" s="93" t="s">
        <v>18</v>
      </c>
      <c r="C123" s="94"/>
      <c r="D123" s="94"/>
      <c r="E123" s="95">
        <f t="shared" ref="E123:F123" si="134">SUM(E121,E119)</f>
        <v>584759.07780378684</v>
      </c>
      <c r="F123" s="95">
        <f t="shared" si="134"/>
        <v>1231961.7340289475</v>
      </c>
      <c r="G123" s="40">
        <f t="shared" ref="G123" si="135">(F123-E123)/E123</f>
        <v>1.1067851373182556</v>
      </c>
      <c r="H123" s="96"/>
      <c r="I123" s="95">
        <f>SUM(I121,I119)</f>
        <v>26451.137606633336</v>
      </c>
      <c r="J123" s="95">
        <f t="shared" ref="J123:AG123" si="136">SUM(J121,J119)</f>
        <v>26451.137606633336</v>
      </c>
      <c r="K123" s="95">
        <f t="shared" si="136"/>
        <v>26451.137606633336</v>
      </c>
      <c r="L123" s="95">
        <f t="shared" si="136"/>
        <v>34953.288980194047</v>
      </c>
      <c r="M123" s="95">
        <f t="shared" si="136"/>
        <v>53846.958699217852</v>
      </c>
      <c r="N123" s="95">
        <f t="shared" si="136"/>
        <v>53846.958699217852</v>
      </c>
      <c r="O123" s="95">
        <f t="shared" si="136"/>
        <v>60459.743100876192</v>
      </c>
      <c r="P123" s="95">
        <f t="shared" si="136"/>
        <v>60459.743100876192</v>
      </c>
      <c r="Q123" s="95">
        <f t="shared" si="136"/>
        <v>60459.743100876192</v>
      </c>
      <c r="R123" s="95">
        <f t="shared" si="136"/>
        <v>60459.743100876192</v>
      </c>
      <c r="S123" s="95">
        <f t="shared" si="136"/>
        <v>60459.743100876192</v>
      </c>
      <c r="T123" s="95">
        <f t="shared" si="136"/>
        <v>60459.743100876192</v>
      </c>
      <c r="U123" s="123">
        <f t="shared" si="91"/>
        <v>584759.07780378708</v>
      </c>
      <c r="V123" s="95">
        <f t="shared" si="136"/>
        <v>90406.209605528929</v>
      </c>
      <c r="W123" s="95">
        <f t="shared" si="136"/>
        <v>90406.209605528929</v>
      </c>
      <c r="X123" s="95">
        <f t="shared" si="136"/>
        <v>90406.209605528929</v>
      </c>
      <c r="Y123" s="95">
        <f t="shared" si="136"/>
        <v>96357.715567021427</v>
      </c>
      <c r="Z123" s="95">
        <f t="shared" si="136"/>
        <v>104859.86694058214</v>
      </c>
      <c r="AA123" s="95">
        <f t="shared" si="136"/>
        <v>104859.86694058214</v>
      </c>
      <c r="AB123" s="95">
        <f t="shared" si="136"/>
        <v>104859.86694058214</v>
      </c>
      <c r="AC123" s="95">
        <f t="shared" si="136"/>
        <v>104859.86694058214</v>
      </c>
      <c r="AD123" s="95">
        <f t="shared" si="136"/>
        <v>104859.86694058214</v>
      </c>
      <c r="AE123" s="95">
        <f t="shared" si="136"/>
        <v>113362.01831414286</v>
      </c>
      <c r="AF123" s="95">
        <f t="shared" si="136"/>
        <v>113362.01831414286</v>
      </c>
      <c r="AG123" s="95">
        <f t="shared" si="136"/>
        <v>113362.01831414286</v>
      </c>
      <c r="AH123" s="123">
        <f t="shared" si="93"/>
        <v>1231961.7340289478</v>
      </c>
    </row>
    <row r="124" spans="2:34">
      <c r="U124" s="64"/>
      <c r="AH124" s="64"/>
    </row>
    <row r="125" spans="2:34" ht="18">
      <c r="B125" s="27" t="s">
        <v>19</v>
      </c>
      <c r="U125" s="64"/>
      <c r="AH125" s="64"/>
    </row>
    <row r="126" spans="2:34">
      <c r="U126" s="133"/>
      <c r="AH126" s="133"/>
    </row>
    <row r="127" spans="2:34">
      <c r="B127" s="87" t="s">
        <v>41</v>
      </c>
      <c r="E127" s="39">
        <f t="shared" ref="E127:E134" si="137">SUM(I127:T127)</f>
        <v>24000</v>
      </c>
      <c r="F127" s="39">
        <f t="shared" ref="F127:F134" si="138">SUM(V127:AG127)</f>
        <v>60000</v>
      </c>
      <c r="G127" s="40">
        <f t="shared" ref="G127:G139" si="139">IFERROR((F127-E127)/E127,"NA")</f>
        <v>1.5</v>
      </c>
      <c r="I127" s="100">
        <f t="shared" ref="I127:AG127" si="140">I64</f>
        <v>2000</v>
      </c>
      <c r="J127" s="100">
        <f t="shared" si="140"/>
        <v>2000</v>
      </c>
      <c r="K127" s="100">
        <f t="shared" si="140"/>
        <v>2000</v>
      </c>
      <c r="L127" s="100">
        <f t="shared" si="140"/>
        <v>2000</v>
      </c>
      <c r="M127" s="100">
        <f t="shared" si="140"/>
        <v>2000</v>
      </c>
      <c r="N127" s="100">
        <f t="shared" si="140"/>
        <v>2000</v>
      </c>
      <c r="O127" s="100">
        <f t="shared" si="140"/>
        <v>2000</v>
      </c>
      <c r="P127" s="100">
        <f t="shared" si="140"/>
        <v>2000</v>
      </c>
      <c r="Q127" s="100">
        <f t="shared" si="140"/>
        <v>2000</v>
      </c>
      <c r="R127" s="100">
        <f t="shared" si="140"/>
        <v>2000</v>
      </c>
      <c r="S127" s="100">
        <f t="shared" si="140"/>
        <v>2000</v>
      </c>
      <c r="T127" s="100">
        <f t="shared" si="140"/>
        <v>2000</v>
      </c>
      <c r="U127" s="134">
        <f t="shared" si="91"/>
        <v>24000</v>
      </c>
      <c r="V127" s="100">
        <f t="shared" si="140"/>
        <v>5000</v>
      </c>
      <c r="W127" s="100">
        <f t="shared" si="140"/>
        <v>5000</v>
      </c>
      <c r="X127" s="100">
        <f t="shared" si="140"/>
        <v>5000</v>
      </c>
      <c r="Y127" s="100">
        <f t="shared" si="140"/>
        <v>5000</v>
      </c>
      <c r="Z127" s="100">
        <f t="shared" si="140"/>
        <v>5000</v>
      </c>
      <c r="AA127" s="100">
        <f t="shared" si="140"/>
        <v>5000</v>
      </c>
      <c r="AB127" s="100">
        <f t="shared" si="140"/>
        <v>5000</v>
      </c>
      <c r="AC127" s="100">
        <f t="shared" si="140"/>
        <v>5000</v>
      </c>
      <c r="AD127" s="100">
        <f t="shared" si="140"/>
        <v>5000</v>
      </c>
      <c r="AE127" s="100">
        <f t="shared" si="140"/>
        <v>5000</v>
      </c>
      <c r="AF127" s="100">
        <f t="shared" si="140"/>
        <v>5000</v>
      </c>
      <c r="AG127" s="100">
        <f t="shared" si="140"/>
        <v>5000</v>
      </c>
      <c r="AH127" s="134">
        <f t="shared" si="93"/>
        <v>60000</v>
      </c>
    </row>
    <row r="128" spans="2:34">
      <c r="B128" s="87" t="s">
        <v>42</v>
      </c>
      <c r="E128" s="39">
        <f t="shared" si="137"/>
        <v>210000</v>
      </c>
      <c r="F128" s="39">
        <f t="shared" si="138"/>
        <v>120000</v>
      </c>
      <c r="G128" s="40">
        <f t="shared" si="139"/>
        <v>-0.42857142857142855</v>
      </c>
      <c r="I128" s="100">
        <f>I65</f>
        <v>5000</v>
      </c>
      <c r="J128" s="100">
        <f>J65</f>
        <v>5000</v>
      </c>
      <c r="K128" s="100">
        <f>K65</f>
        <v>5000</v>
      </c>
      <c r="L128" s="100">
        <f>L65</f>
        <v>5000</v>
      </c>
      <c r="M128" s="100">
        <f>M65+75000</f>
        <v>80000</v>
      </c>
      <c r="N128" s="100">
        <f>N65+75000</f>
        <v>80000</v>
      </c>
      <c r="O128" s="100">
        <f t="shared" ref="O128:AG128" si="141">O65</f>
        <v>5000</v>
      </c>
      <c r="P128" s="100">
        <f t="shared" si="141"/>
        <v>5000</v>
      </c>
      <c r="Q128" s="100">
        <f t="shared" si="141"/>
        <v>5000</v>
      </c>
      <c r="R128" s="100">
        <f t="shared" si="141"/>
        <v>5000</v>
      </c>
      <c r="S128" s="100">
        <f t="shared" si="141"/>
        <v>5000</v>
      </c>
      <c r="T128" s="100">
        <f t="shared" si="141"/>
        <v>5000</v>
      </c>
      <c r="U128" s="134">
        <f t="shared" si="91"/>
        <v>210000</v>
      </c>
      <c r="V128" s="100">
        <f t="shared" si="141"/>
        <v>10000</v>
      </c>
      <c r="W128" s="100">
        <f t="shared" si="141"/>
        <v>10000</v>
      </c>
      <c r="X128" s="100">
        <f t="shared" si="141"/>
        <v>10000</v>
      </c>
      <c r="Y128" s="100">
        <f t="shared" si="141"/>
        <v>10000</v>
      </c>
      <c r="Z128" s="100">
        <f t="shared" si="141"/>
        <v>10000</v>
      </c>
      <c r="AA128" s="100">
        <f t="shared" si="141"/>
        <v>10000</v>
      </c>
      <c r="AB128" s="100">
        <f t="shared" si="141"/>
        <v>10000</v>
      </c>
      <c r="AC128" s="100">
        <f t="shared" si="141"/>
        <v>10000</v>
      </c>
      <c r="AD128" s="100">
        <f t="shared" si="141"/>
        <v>10000</v>
      </c>
      <c r="AE128" s="100">
        <f t="shared" si="141"/>
        <v>10000</v>
      </c>
      <c r="AF128" s="100">
        <f t="shared" si="141"/>
        <v>10000</v>
      </c>
      <c r="AG128" s="100">
        <f t="shared" si="141"/>
        <v>10000</v>
      </c>
      <c r="AH128" s="134">
        <f t="shared" si="93"/>
        <v>120000</v>
      </c>
    </row>
    <row r="129" spans="2:34">
      <c r="B129" s="87" t="s">
        <v>43</v>
      </c>
      <c r="E129" s="39">
        <f t="shared" si="137"/>
        <v>73000</v>
      </c>
      <c r="F129" s="39">
        <f t="shared" si="138"/>
        <v>120000</v>
      </c>
      <c r="G129" s="40">
        <f t="shared" si="139"/>
        <v>0.64383561643835618</v>
      </c>
      <c r="I129" s="100">
        <f>I66</f>
        <v>5000</v>
      </c>
      <c r="J129" s="100">
        <f>J66+3000</f>
        <v>8000</v>
      </c>
      <c r="K129" s="100">
        <f>K66+3000</f>
        <v>8000</v>
      </c>
      <c r="L129" s="100">
        <f>L66+3000</f>
        <v>8000</v>
      </c>
      <c r="M129" s="100">
        <f>M66+2000</f>
        <v>7000</v>
      </c>
      <c r="N129" s="100">
        <f>N66+2000</f>
        <v>7000</v>
      </c>
      <c r="O129" s="100">
        <f t="shared" ref="O129:AG129" si="142">O66</f>
        <v>5000</v>
      </c>
      <c r="P129" s="100">
        <f t="shared" si="142"/>
        <v>5000</v>
      </c>
      <c r="Q129" s="100">
        <f t="shared" si="142"/>
        <v>5000</v>
      </c>
      <c r="R129" s="100">
        <f t="shared" si="142"/>
        <v>5000</v>
      </c>
      <c r="S129" s="100">
        <f t="shared" si="142"/>
        <v>5000</v>
      </c>
      <c r="T129" s="100">
        <f t="shared" si="142"/>
        <v>5000</v>
      </c>
      <c r="U129" s="134">
        <f t="shared" si="91"/>
        <v>73000</v>
      </c>
      <c r="V129" s="100">
        <f t="shared" si="142"/>
        <v>10000</v>
      </c>
      <c r="W129" s="100">
        <f t="shared" si="142"/>
        <v>10000</v>
      </c>
      <c r="X129" s="100">
        <f t="shared" si="142"/>
        <v>10000</v>
      </c>
      <c r="Y129" s="100">
        <f t="shared" si="142"/>
        <v>10000</v>
      </c>
      <c r="Z129" s="100">
        <f t="shared" si="142"/>
        <v>10000</v>
      </c>
      <c r="AA129" s="100">
        <f t="shared" si="142"/>
        <v>10000</v>
      </c>
      <c r="AB129" s="100">
        <f t="shared" si="142"/>
        <v>10000</v>
      </c>
      <c r="AC129" s="100">
        <f t="shared" si="142"/>
        <v>10000</v>
      </c>
      <c r="AD129" s="100">
        <f t="shared" si="142"/>
        <v>10000</v>
      </c>
      <c r="AE129" s="100">
        <f t="shared" si="142"/>
        <v>10000</v>
      </c>
      <c r="AF129" s="100">
        <f t="shared" si="142"/>
        <v>10000</v>
      </c>
      <c r="AG129" s="100">
        <f t="shared" si="142"/>
        <v>10000</v>
      </c>
      <c r="AH129" s="134">
        <f t="shared" si="93"/>
        <v>120000</v>
      </c>
    </row>
    <row r="130" spans="2:34">
      <c r="B130" s="87" t="s">
        <v>44</v>
      </c>
      <c r="E130" s="39">
        <f t="shared" si="137"/>
        <v>191500</v>
      </c>
      <c r="F130" s="39">
        <f t="shared" si="138"/>
        <v>259800</v>
      </c>
      <c r="G130" s="40">
        <f t="shared" si="139"/>
        <v>0.35665796344647521</v>
      </c>
      <c r="I130" s="100">
        <f>I67+10000</f>
        <v>11100</v>
      </c>
      <c r="J130" s="100">
        <f>J67+10000</f>
        <v>11550</v>
      </c>
      <c r="K130" s="100">
        <f>K67+10000</f>
        <v>11550</v>
      </c>
      <c r="L130" s="100">
        <v>30000</v>
      </c>
      <c r="M130" s="100">
        <f>M67+10000</f>
        <v>11950</v>
      </c>
      <c r="N130" s="100">
        <f>N67+10000</f>
        <v>12050</v>
      </c>
      <c r="O130" s="100">
        <v>40000</v>
      </c>
      <c r="P130" s="100">
        <f>P67+10000</f>
        <v>12450</v>
      </c>
      <c r="Q130" s="100">
        <f>Q67+10000</f>
        <v>12500</v>
      </c>
      <c r="R130" s="100">
        <f>R67+10000</f>
        <v>12750</v>
      </c>
      <c r="S130" s="100">
        <f>S67+10000</f>
        <v>12750</v>
      </c>
      <c r="T130" s="100">
        <f>T67+10000</f>
        <v>12850</v>
      </c>
      <c r="U130" s="134">
        <f t="shared" si="91"/>
        <v>191500</v>
      </c>
      <c r="V130" s="100">
        <f t="shared" ref="V130:AG130" si="143">V67</f>
        <v>15400</v>
      </c>
      <c r="W130" s="100">
        <f t="shared" si="143"/>
        <v>15400</v>
      </c>
      <c r="X130" s="100">
        <f t="shared" si="143"/>
        <v>15600</v>
      </c>
      <c r="Y130" s="100">
        <f t="shared" si="143"/>
        <v>19200</v>
      </c>
      <c r="Z130" s="100">
        <f t="shared" si="143"/>
        <v>20000</v>
      </c>
      <c r="AA130" s="100">
        <f t="shared" si="143"/>
        <v>19800</v>
      </c>
      <c r="AB130" s="100">
        <f t="shared" si="143"/>
        <v>23600</v>
      </c>
      <c r="AC130" s="100">
        <f t="shared" si="143"/>
        <v>24000</v>
      </c>
      <c r="AD130" s="100">
        <f t="shared" si="143"/>
        <v>24200</v>
      </c>
      <c r="AE130" s="100">
        <f t="shared" si="143"/>
        <v>27200</v>
      </c>
      <c r="AF130" s="100">
        <f t="shared" si="143"/>
        <v>27400</v>
      </c>
      <c r="AG130" s="100">
        <f t="shared" si="143"/>
        <v>28000</v>
      </c>
      <c r="AH130" s="134">
        <f t="shared" si="93"/>
        <v>259800</v>
      </c>
    </row>
    <row r="131" spans="2:34">
      <c r="B131" s="87" t="s">
        <v>45</v>
      </c>
      <c r="E131" s="39">
        <f t="shared" si="137"/>
        <v>720000</v>
      </c>
      <c r="F131" s="39">
        <f t="shared" si="138"/>
        <v>960000</v>
      </c>
      <c r="G131" s="40">
        <f t="shared" si="139"/>
        <v>0.33333333333333331</v>
      </c>
      <c r="I131" s="100">
        <f t="shared" ref="I131:T131" si="144">I68</f>
        <v>60000</v>
      </c>
      <c r="J131" s="100">
        <f t="shared" si="144"/>
        <v>60000</v>
      </c>
      <c r="K131" s="100">
        <f t="shared" si="144"/>
        <v>60000</v>
      </c>
      <c r="L131" s="100">
        <f t="shared" si="144"/>
        <v>60000</v>
      </c>
      <c r="M131" s="100">
        <f t="shared" si="144"/>
        <v>60000</v>
      </c>
      <c r="N131" s="100">
        <f t="shared" si="144"/>
        <v>60000</v>
      </c>
      <c r="O131" s="100">
        <f t="shared" si="144"/>
        <v>60000</v>
      </c>
      <c r="P131" s="100">
        <f t="shared" si="144"/>
        <v>60000</v>
      </c>
      <c r="Q131" s="100">
        <f t="shared" si="144"/>
        <v>60000</v>
      </c>
      <c r="R131" s="100">
        <f t="shared" si="144"/>
        <v>60000</v>
      </c>
      <c r="S131" s="100">
        <f t="shared" si="144"/>
        <v>60000</v>
      </c>
      <c r="T131" s="100">
        <f t="shared" si="144"/>
        <v>60000</v>
      </c>
      <c r="U131" s="134">
        <f t="shared" si="91"/>
        <v>720000</v>
      </c>
      <c r="V131" s="100">
        <f t="shared" ref="V131:AG131" si="145">V68</f>
        <v>80000</v>
      </c>
      <c r="W131" s="100">
        <f t="shared" si="145"/>
        <v>80000</v>
      </c>
      <c r="X131" s="100">
        <f t="shared" si="145"/>
        <v>80000</v>
      </c>
      <c r="Y131" s="100">
        <f t="shared" si="145"/>
        <v>80000</v>
      </c>
      <c r="Z131" s="100">
        <f t="shared" si="145"/>
        <v>80000</v>
      </c>
      <c r="AA131" s="100">
        <f t="shared" si="145"/>
        <v>80000</v>
      </c>
      <c r="AB131" s="100">
        <f t="shared" si="145"/>
        <v>80000</v>
      </c>
      <c r="AC131" s="100">
        <f t="shared" si="145"/>
        <v>80000</v>
      </c>
      <c r="AD131" s="100">
        <f t="shared" si="145"/>
        <v>80000</v>
      </c>
      <c r="AE131" s="100">
        <f t="shared" si="145"/>
        <v>80000</v>
      </c>
      <c r="AF131" s="100">
        <f t="shared" si="145"/>
        <v>80000</v>
      </c>
      <c r="AG131" s="100">
        <f t="shared" si="145"/>
        <v>80000</v>
      </c>
      <c r="AH131" s="134">
        <f t="shared" si="93"/>
        <v>960000</v>
      </c>
    </row>
    <row r="132" spans="2:34">
      <c r="B132" s="87" t="s">
        <v>46</v>
      </c>
      <c r="E132" s="39">
        <f t="shared" si="137"/>
        <v>60000</v>
      </c>
      <c r="F132" s="39">
        <f t="shared" si="138"/>
        <v>120000</v>
      </c>
      <c r="G132" s="40">
        <f t="shared" si="139"/>
        <v>1</v>
      </c>
      <c r="I132" s="100">
        <f t="shared" ref="I132:T132" si="146">I69</f>
        <v>5000</v>
      </c>
      <c r="J132" s="100">
        <f t="shared" si="146"/>
        <v>5000</v>
      </c>
      <c r="K132" s="100">
        <f t="shared" si="146"/>
        <v>5000</v>
      </c>
      <c r="L132" s="100">
        <f t="shared" si="146"/>
        <v>5000</v>
      </c>
      <c r="M132" s="100">
        <f t="shared" si="146"/>
        <v>5000</v>
      </c>
      <c r="N132" s="100">
        <f t="shared" si="146"/>
        <v>5000</v>
      </c>
      <c r="O132" s="100">
        <f t="shared" si="146"/>
        <v>5000</v>
      </c>
      <c r="P132" s="100">
        <f t="shared" si="146"/>
        <v>5000</v>
      </c>
      <c r="Q132" s="100">
        <f t="shared" si="146"/>
        <v>5000</v>
      </c>
      <c r="R132" s="100">
        <f t="shared" si="146"/>
        <v>5000</v>
      </c>
      <c r="S132" s="100">
        <f t="shared" si="146"/>
        <v>5000</v>
      </c>
      <c r="T132" s="100">
        <f t="shared" si="146"/>
        <v>5000</v>
      </c>
      <c r="U132" s="134">
        <f t="shared" si="91"/>
        <v>60000</v>
      </c>
      <c r="V132" s="100">
        <f t="shared" ref="V132:AG132" si="147">V69</f>
        <v>10000</v>
      </c>
      <c r="W132" s="100">
        <f t="shared" si="147"/>
        <v>10000</v>
      </c>
      <c r="X132" s="100">
        <f t="shared" si="147"/>
        <v>10000</v>
      </c>
      <c r="Y132" s="100">
        <f t="shared" si="147"/>
        <v>10000</v>
      </c>
      <c r="Z132" s="100">
        <f t="shared" si="147"/>
        <v>10000</v>
      </c>
      <c r="AA132" s="100">
        <f t="shared" si="147"/>
        <v>10000</v>
      </c>
      <c r="AB132" s="100">
        <f t="shared" si="147"/>
        <v>10000</v>
      </c>
      <c r="AC132" s="100">
        <f t="shared" si="147"/>
        <v>10000</v>
      </c>
      <c r="AD132" s="100">
        <f t="shared" si="147"/>
        <v>10000</v>
      </c>
      <c r="AE132" s="100">
        <f t="shared" si="147"/>
        <v>10000</v>
      </c>
      <c r="AF132" s="100">
        <f t="shared" si="147"/>
        <v>10000</v>
      </c>
      <c r="AG132" s="100">
        <f t="shared" si="147"/>
        <v>10000</v>
      </c>
      <c r="AH132" s="134">
        <f t="shared" si="93"/>
        <v>120000</v>
      </c>
    </row>
    <row r="133" spans="2:34">
      <c r="B133" s="87" t="s">
        <v>48</v>
      </c>
      <c r="E133" s="39">
        <f t="shared" si="137"/>
        <v>18360</v>
      </c>
      <c r="F133" s="39">
        <f t="shared" si="138"/>
        <v>36360</v>
      </c>
      <c r="G133" s="40">
        <f t="shared" si="139"/>
        <v>0.98039215686274506</v>
      </c>
      <c r="I133" s="100">
        <f t="shared" ref="I133:N134" si="148">I70</f>
        <v>30</v>
      </c>
      <c r="J133" s="100">
        <f t="shared" si="148"/>
        <v>30</v>
      </c>
      <c r="K133" s="100">
        <f t="shared" si="148"/>
        <v>30</v>
      </c>
      <c r="L133" s="100">
        <f t="shared" si="148"/>
        <v>30</v>
      </c>
      <c r="M133" s="100">
        <f t="shared" si="148"/>
        <v>30</v>
      </c>
      <c r="N133" s="100">
        <f t="shared" si="148"/>
        <v>30</v>
      </c>
      <c r="O133" s="100">
        <f t="shared" ref="O133:AG133" si="149">O70+3000</f>
        <v>3030</v>
      </c>
      <c r="P133" s="100">
        <f t="shared" si="149"/>
        <v>3030</v>
      </c>
      <c r="Q133" s="100">
        <f t="shared" si="149"/>
        <v>3030</v>
      </c>
      <c r="R133" s="100">
        <f t="shared" si="149"/>
        <v>3030</v>
      </c>
      <c r="S133" s="100">
        <f t="shared" si="149"/>
        <v>3030</v>
      </c>
      <c r="T133" s="100">
        <f t="shared" si="149"/>
        <v>3030</v>
      </c>
      <c r="U133" s="134">
        <f t="shared" si="91"/>
        <v>18360</v>
      </c>
      <c r="V133" s="100">
        <f t="shared" si="149"/>
        <v>3030</v>
      </c>
      <c r="W133" s="100">
        <f t="shared" si="149"/>
        <v>3030</v>
      </c>
      <c r="X133" s="100">
        <f t="shared" si="149"/>
        <v>3030</v>
      </c>
      <c r="Y133" s="100">
        <f t="shared" si="149"/>
        <v>3030</v>
      </c>
      <c r="Z133" s="100">
        <f t="shared" si="149"/>
        <v>3030</v>
      </c>
      <c r="AA133" s="100">
        <f t="shared" si="149"/>
        <v>3030</v>
      </c>
      <c r="AB133" s="100">
        <f t="shared" si="149"/>
        <v>3030</v>
      </c>
      <c r="AC133" s="100">
        <f t="shared" si="149"/>
        <v>3030</v>
      </c>
      <c r="AD133" s="100">
        <f t="shared" si="149"/>
        <v>3030</v>
      </c>
      <c r="AE133" s="100">
        <f t="shared" si="149"/>
        <v>3030</v>
      </c>
      <c r="AF133" s="100">
        <f t="shared" si="149"/>
        <v>3030</v>
      </c>
      <c r="AG133" s="100">
        <f t="shared" si="149"/>
        <v>3030</v>
      </c>
      <c r="AH133" s="134">
        <f t="shared" si="93"/>
        <v>36360</v>
      </c>
    </row>
    <row r="134" spans="2:34">
      <c r="B134" s="87" t="s">
        <v>49</v>
      </c>
      <c r="E134" s="39">
        <f t="shared" si="137"/>
        <v>205600</v>
      </c>
      <c r="F134" s="39">
        <f t="shared" si="138"/>
        <v>519600</v>
      </c>
      <c r="G134" s="40">
        <f t="shared" si="139"/>
        <v>1.527237354085603</v>
      </c>
      <c r="I134" s="100">
        <f t="shared" si="148"/>
        <v>8800</v>
      </c>
      <c r="J134" s="100">
        <f t="shared" si="148"/>
        <v>12400</v>
      </c>
      <c r="K134" s="100">
        <f t="shared" si="148"/>
        <v>12400</v>
      </c>
      <c r="L134" s="100">
        <f t="shared" si="148"/>
        <v>14800</v>
      </c>
      <c r="M134" s="100">
        <f t="shared" si="148"/>
        <v>15600</v>
      </c>
      <c r="N134" s="100">
        <f t="shared" si="148"/>
        <v>16400</v>
      </c>
      <c r="O134" s="100">
        <f t="shared" ref="O134:AG134" si="150">O71</f>
        <v>18800</v>
      </c>
      <c r="P134" s="100">
        <f t="shared" si="150"/>
        <v>19600</v>
      </c>
      <c r="Q134" s="100">
        <f t="shared" si="150"/>
        <v>20000</v>
      </c>
      <c r="R134" s="100">
        <f t="shared" si="150"/>
        <v>22000</v>
      </c>
      <c r="S134" s="100">
        <f t="shared" si="150"/>
        <v>22000</v>
      </c>
      <c r="T134" s="100">
        <f t="shared" si="150"/>
        <v>22800</v>
      </c>
      <c r="U134" s="134">
        <f t="shared" si="91"/>
        <v>205600</v>
      </c>
      <c r="V134" s="100">
        <f t="shared" si="150"/>
        <v>30800</v>
      </c>
      <c r="W134" s="100">
        <f t="shared" si="150"/>
        <v>30800</v>
      </c>
      <c r="X134" s="100">
        <f t="shared" si="150"/>
        <v>31200</v>
      </c>
      <c r="Y134" s="100">
        <f t="shared" si="150"/>
        <v>38400</v>
      </c>
      <c r="Z134" s="100">
        <f t="shared" si="150"/>
        <v>40000</v>
      </c>
      <c r="AA134" s="100">
        <f t="shared" si="150"/>
        <v>39600</v>
      </c>
      <c r="AB134" s="100">
        <f t="shared" si="150"/>
        <v>47200</v>
      </c>
      <c r="AC134" s="100">
        <f t="shared" si="150"/>
        <v>48000</v>
      </c>
      <c r="AD134" s="100">
        <f t="shared" si="150"/>
        <v>48400</v>
      </c>
      <c r="AE134" s="100">
        <f t="shared" si="150"/>
        <v>54400</v>
      </c>
      <c r="AF134" s="100">
        <f t="shared" si="150"/>
        <v>54800</v>
      </c>
      <c r="AG134" s="100">
        <f t="shared" si="150"/>
        <v>56000</v>
      </c>
      <c r="AH134" s="134">
        <f t="shared" si="93"/>
        <v>519600</v>
      </c>
    </row>
    <row r="135" spans="2:34">
      <c r="B135" s="87"/>
      <c r="E135" s="39"/>
      <c r="F135" s="39"/>
      <c r="G135" s="40" t="str">
        <f t="shared" si="139"/>
        <v>NA</v>
      </c>
      <c r="I135" s="39"/>
      <c r="J135" s="39"/>
      <c r="K135" s="39"/>
      <c r="L135" s="39"/>
      <c r="M135" s="39"/>
      <c r="N135" s="39"/>
      <c r="O135" s="39"/>
      <c r="P135" s="39"/>
      <c r="Q135" s="39"/>
      <c r="R135" s="39"/>
      <c r="S135" s="39"/>
      <c r="T135" s="39"/>
      <c r="U135" s="135"/>
      <c r="V135" s="39"/>
      <c r="W135" s="39"/>
      <c r="X135" s="39"/>
      <c r="Y135" s="39"/>
      <c r="Z135" s="39"/>
      <c r="AA135" s="39"/>
      <c r="AB135" s="39"/>
      <c r="AC135" s="39"/>
      <c r="AD135" s="39"/>
      <c r="AE135" s="39"/>
      <c r="AF135" s="39"/>
      <c r="AG135" s="39"/>
      <c r="AH135" s="135"/>
    </row>
    <row r="136" spans="2:34">
      <c r="E136" s="39"/>
      <c r="F136" s="39"/>
      <c r="G136" s="40" t="str">
        <f t="shared" si="139"/>
        <v>NA</v>
      </c>
      <c r="U136" s="133"/>
      <c r="AH136" s="133"/>
    </row>
    <row r="137" spans="2:34">
      <c r="B137" s="87" t="s">
        <v>4</v>
      </c>
      <c r="E137" s="39">
        <f t="shared" ref="E137" si="151">SUM(I137:T137)</f>
        <v>0</v>
      </c>
      <c r="F137" s="39">
        <f t="shared" ref="F137" si="152">SUM(V137:AG137)</f>
        <v>0</v>
      </c>
      <c r="G137" s="40"/>
      <c r="I137" s="100">
        <f>I74</f>
        <v>0</v>
      </c>
      <c r="J137" s="100">
        <f t="shared" ref="J137:AG137" si="153">J74</f>
        <v>0</v>
      </c>
      <c r="K137" s="100">
        <f t="shared" si="153"/>
        <v>0</v>
      </c>
      <c r="L137" s="100">
        <f t="shared" si="153"/>
        <v>0</v>
      </c>
      <c r="M137" s="100">
        <f t="shared" si="153"/>
        <v>0</v>
      </c>
      <c r="N137" s="100">
        <f t="shared" si="153"/>
        <v>0</v>
      </c>
      <c r="O137" s="100">
        <f t="shared" si="153"/>
        <v>0</v>
      </c>
      <c r="P137" s="100">
        <f t="shared" si="153"/>
        <v>0</v>
      </c>
      <c r="Q137" s="100">
        <f t="shared" si="153"/>
        <v>0</v>
      </c>
      <c r="R137" s="100">
        <f t="shared" si="153"/>
        <v>0</v>
      </c>
      <c r="S137" s="100">
        <f t="shared" si="153"/>
        <v>0</v>
      </c>
      <c r="T137" s="100">
        <f t="shared" si="153"/>
        <v>0</v>
      </c>
      <c r="U137" s="134">
        <f t="shared" si="91"/>
        <v>0</v>
      </c>
      <c r="V137" s="100">
        <f t="shared" si="153"/>
        <v>0</v>
      </c>
      <c r="W137" s="100">
        <f t="shared" si="153"/>
        <v>0</v>
      </c>
      <c r="X137" s="100">
        <f t="shared" si="153"/>
        <v>0</v>
      </c>
      <c r="Y137" s="100">
        <f t="shared" si="153"/>
        <v>0</v>
      </c>
      <c r="Z137" s="100">
        <f t="shared" si="153"/>
        <v>0</v>
      </c>
      <c r="AA137" s="100">
        <f t="shared" si="153"/>
        <v>0</v>
      </c>
      <c r="AB137" s="100">
        <f t="shared" si="153"/>
        <v>0</v>
      </c>
      <c r="AC137" s="100">
        <f t="shared" si="153"/>
        <v>0</v>
      </c>
      <c r="AD137" s="100">
        <f t="shared" si="153"/>
        <v>0</v>
      </c>
      <c r="AE137" s="100">
        <f t="shared" si="153"/>
        <v>0</v>
      </c>
      <c r="AF137" s="100">
        <f t="shared" si="153"/>
        <v>0</v>
      </c>
      <c r="AG137" s="100">
        <f t="shared" si="153"/>
        <v>0</v>
      </c>
      <c r="AH137" s="134">
        <f t="shared" si="93"/>
        <v>0</v>
      </c>
    </row>
    <row r="138" spans="2:34">
      <c r="E138" s="39"/>
      <c r="F138" s="39"/>
      <c r="G138" s="40"/>
      <c r="U138" s="64"/>
      <c r="AH138" s="64"/>
    </row>
    <row r="139" spans="2:34" s="49" customFormat="1" ht="15" thickBot="1">
      <c r="B139" s="93" t="s">
        <v>22</v>
      </c>
      <c r="C139" s="94"/>
      <c r="D139" s="94"/>
      <c r="E139" s="95">
        <f>SUM(E127:E138)</f>
        <v>1502460</v>
      </c>
      <c r="F139" s="95">
        <f>SUM(F127:F138)</f>
        <v>2195760</v>
      </c>
      <c r="G139" s="40">
        <f t="shared" si="139"/>
        <v>0.46144323309771973</v>
      </c>
      <c r="H139" s="96"/>
      <c r="I139" s="95">
        <f>SUM(I127:I138)</f>
        <v>96930</v>
      </c>
      <c r="J139" s="95">
        <f t="shared" ref="J139:AG139" si="154">SUM(J127:J138)</f>
        <v>103980</v>
      </c>
      <c r="K139" s="95">
        <f t="shared" si="154"/>
        <v>103980</v>
      </c>
      <c r="L139" s="95">
        <f t="shared" si="154"/>
        <v>124830</v>
      </c>
      <c r="M139" s="95">
        <f t="shared" si="154"/>
        <v>181580</v>
      </c>
      <c r="N139" s="95">
        <f t="shared" si="154"/>
        <v>182480</v>
      </c>
      <c r="O139" s="95">
        <f t="shared" si="154"/>
        <v>138830</v>
      </c>
      <c r="P139" s="95">
        <f t="shared" si="154"/>
        <v>112080</v>
      </c>
      <c r="Q139" s="95">
        <f t="shared" si="154"/>
        <v>112530</v>
      </c>
      <c r="R139" s="95">
        <f t="shared" si="154"/>
        <v>114780</v>
      </c>
      <c r="S139" s="95">
        <f t="shared" si="154"/>
        <v>114780</v>
      </c>
      <c r="T139" s="95">
        <f t="shared" si="154"/>
        <v>115680</v>
      </c>
      <c r="U139" s="123">
        <f t="shared" si="91"/>
        <v>1502460</v>
      </c>
      <c r="V139" s="95">
        <f t="shared" si="154"/>
        <v>164230</v>
      </c>
      <c r="W139" s="95">
        <f t="shared" si="154"/>
        <v>164230</v>
      </c>
      <c r="X139" s="95">
        <f t="shared" si="154"/>
        <v>164830</v>
      </c>
      <c r="Y139" s="95">
        <f t="shared" si="154"/>
        <v>175630</v>
      </c>
      <c r="Z139" s="95">
        <f t="shared" si="154"/>
        <v>178030</v>
      </c>
      <c r="AA139" s="95">
        <f t="shared" si="154"/>
        <v>177430</v>
      </c>
      <c r="AB139" s="95">
        <f t="shared" si="154"/>
        <v>188830</v>
      </c>
      <c r="AC139" s="95">
        <f t="shared" si="154"/>
        <v>190030</v>
      </c>
      <c r="AD139" s="95">
        <f t="shared" si="154"/>
        <v>190630</v>
      </c>
      <c r="AE139" s="95">
        <f t="shared" si="154"/>
        <v>199630</v>
      </c>
      <c r="AF139" s="95">
        <f t="shared" si="154"/>
        <v>200230</v>
      </c>
      <c r="AG139" s="95">
        <f t="shared" si="154"/>
        <v>202030</v>
      </c>
      <c r="AH139" s="123">
        <f t="shared" si="93"/>
        <v>2195760</v>
      </c>
    </row>
    <row r="140" spans="2:34">
      <c r="U140" s="64"/>
      <c r="AH140" s="64"/>
    </row>
    <row r="141" spans="2:34" ht="19" thickBot="1">
      <c r="B141" s="27" t="s">
        <v>80</v>
      </c>
      <c r="E141" s="98">
        <f>SUM(E139,E123)</f>
        <v>2087219.0778037868</v>
      </c>
      <c r="F141" s="98">
        <f>SUM(F139,F123)</f>
        <v>3427721.7340289475</v>
      </c>
      <c r="G141" s="40">
        <f t="shared" ref="G141" si="155">(F141-E141)/E141</f>
        <v>0.64224339001139452</v>
      </c>
      <c r="I141" s="98">
        <f t="shared" ref="I141:AG141" si="156">SUM(I139,I123)</f>
        <v>123381.13760663333</v>
      </c>
      <c r="J141" s="98">
        <f t="shared" si="156"/>
        <v>130431.13760663333</v>
      </c>
      <c r="K141" s="98">
        <f t="shared" si="156"/>
        <v>130431.13760663333</v>
      </c>
      <c r="L141" s="98">
        <f t="shared" si="156"/>
        <v>159783.28898019405</v>
      </c>
      <c r="M141" s="98">
        <f t="shared" si="156"/>
        <v>235426.95869921785</v>
      </c>
      <c r="N141" s="98">
        <f t="shared" si="156"/>
        <v>236326.95869921785</v>
      </c>
      <c r="O141" s="98">
        <f t="shared" si="156"/>
        <v>199289.74310087619</v>
      </c>
      <c r="P141" s="98">
        <f t="shared" si="156"/>
        <v>172539.74310087619</v>
      </c>
      <c r="Q141" s="98">
        <f t="shared" si="156"/>
        <v>172989.74310087619</v>
      </c>
      <c r="R141" s="98">
        <f t="shared" si="156"/>
        <v>175239.74310087619</v>
      </c>
      <c r="S141" s="98">
        <f t="shared" si="156"/>
        <v>175239.74310087619</v>
      </c>
      <c r="T141" s="98">
        <f t="shared" si="156"/>
        <v>176139.74310087619</v>
      </c>
      <c r="U141" s="126">
        <f t="shared" si="91"/>
        <v>2087219.0778037871</v>
      </c>
      <c r="V141" s="98">
        <f t="shared" si="156"/>
        <v>254636.20960552891</v>
      </c>
      <c r="W141" s="98">
        <f t="shared" si="156"/>
        <v>254636.20960552891</v>
      </c>
      <c r="X141" s="98">
        <f t="shared" si="156"/>
        <v>255236.20960552891</v>
      </c>
      <c r="Y141" s="98">
        <f t="shared" si="156"/>
        <v>271987.7155670214</v>
      </c>
      <c r="Z141" s="98">
        <f t="shared" si="156"/>
        <v>282889.86694058217</v>
      </c>
      <c r="AA141" s="98">
        <f t="shared" si="156"/>
        <v>282289.86694058217</v>
      </c>
      <c r="AB141" s="98">
        <f t="shared" si="156"/>
        <v>293689.86694058217</v>
      </c>
      <c r="AC141" s="98">
        <f t="shared" si="156"/>
        <v>294889.86694058217</v>
      </c>
      <c r="AD141" s="98">
        <f t="shared" si="156"/>
        <v>295489.86694058217</v>
      </c>
      <c r="AE141" s="98">
        <f t="shared" si="156"/>
        <v>312992.01831414283</v>
      </c>
      <c r="AF141" s="98">
        <f t="shared" si="156"/>
        <v>313592.01831414283</v>
      </c>
      <c r="AG141" s="98">
        <f t="shared" si="156"/>
        <v>315392.01831414283</v>
      </c>
      <c r="AH141" s="126">
        <f t="shared" si="93"/>
        <v>3427721.7340289471</v>
      </c>
    </row>
    <row r="142" spans="2:34" ht="15" thickTop="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88A5-16B9-4D66-BD1B-A6557EE0E857}">
  <dimension ref="B1:DL132"/>
  <sheetViews>
    <sheetView showGridLines="0" zoomScale="80" zoomScaleNormal="80" workbookViewId="0">
      <pane xSplit="8" ySplit="8" topLeftCell="I9" activePane="bottomRight" state="frozen"/>
      <selection activeCell="A14" sqref="A14:XFD14"/>
      <selection pane="topRight" activeCell="A14" sqref="A14:XFD14"/>
      <selection pane="bottomLeft" activeCell="A14" sqref="A14:XFD14"/>
      <selection pane="bottomRight" activeCell="B2" sqref="B2"/>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33" width="12.33203125" style="4" customWidth="1"/>
    <col min="34" max="34" width="12.5" style="4" bestFit="1" customWidth="1"/>
    <col min="35" max="16384" width="8.83203125" style="4"/>
  </cols>
  <sheetData>
    <row r="1" spans="2:116" s="23" customFormat="1" ht="13">
      <c r="V1" s="24"/>
    </row>
    <row r="2" spans="2:116" s="23" customFormat="1" ht="30">
      <c r="B2" s="25" t="s">
        <v>134</v>
      </c>
      <c r="C2" s="25"/>
      <c r="D2" s="25"/>
      <c r="E2" s="25"/>
      <c r="F2" s="25"/>
      <c r="G2" s="25"/>
      <c r="H2" s="25"/>
      <c r="V2" s="24"/>
    </row>
    <row r="3" spans="2:116" s="23" customFormat="1" ht="13">
      <c r="V3" s="24"/>
    </row>
    <row r="5" spans="2:116" ht="25">
      <c r="B5" s="26" t="s">
        <v>73</v>
      </c>
      <c r="C5" s="27"/>
      <c r="D5" s="27"/>
      <c r="E5" s="27"/>
      <c r="F5" s="27"/>
      <c r="G5" s="27"/>
      <c r="H5" s="27"/>
    </row>
    <row r="6" spans="2:116" ht="19.5" customHeight="1">
      <c r="B6" s="26"/>
      <c r="C6" s="27"/>
      <c r="D6" s="27"/>
      <c r="E6" s="27"/>
      <c r="F6" s="27"/>
      <c r="G6" s="27"/>
      <c r="H6" s="27"/>
    </row>
    <row r="7" spans="2:116" ht="15" thickBot="1"/>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2">
        <v>43800</v>
      </c>
      <c r="U8" s="61" t="s">
        <v>5</v>
      </c>
      <c r="V8" s="35">
        <v>43831</v>
      </c>
      <c r="W8" s="35">
        <v>43862</v>
      </c>
      <c r="X8" s="35">
        <v>43891</v>
      </c>
      <c r="Y8" s="35">
        <v>43922</v>
      </c>
      <c r="Z8" s="35">
        <v>43952</v>
      </c>
      <c r="AA8" s="35">
        <v>43983</v>
      </c>
      <c r="AB8" s="35">
        <v>44013</v>
      </c>
      <c r="AC8" s="35">
        <v>44044</v>
      </c>
      <c r="AD8" s="35">
        <v>44075</v>
      </c>
      <c r="AE8" s="35">
        <v>44105</v>
      </c>
      <c r="AF8" s="35">
        <v>44136</v>
      </c>
      <c r="AG8" s="35">
        <v>44166</v>
      </c>
      <c r="AH8" s="136" t="s">
        <v>6</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64"/>
      <c r="AH9" s="64"/>
    </row>
    <row r="10" spans="2:116">
      <c r="B10" s="4" t="s">
        <v>3</v>
      </c>
      <c r="E10" s="39">
        <f>T10</f>
        <v>414964.70186964783</v>
      </c>
      <c r="F10" s="39">
        <f>AG10</f>
        <v>1325717.3896363608</v>
      </c>
      <c r="G10" s="40">
        <f>(F10-E10)/E10</f>
        <v>2.194771467701381</v>
      </c>
      <c r="I10" s="47">
        <f>Control!I10</f>
        <v>74205.480658847024</v>
      </c>
      <c r="J10" s="47">
        <f>Control!J10</f>
        <v>80653.493838724535</v>
      </c>
      <c r="K10" s="47">
        <f>Control!K10</f>
        <v>90005.386657935072</v>
      </c>
      <c r="L10" s="47">
        <f>Control!L10</f>
        <v>104328.41597653551</v>
      </c>
      <c r="M10" s="47">
        <f>Control!M10</f>
        <v>120839.93440743504</v>
      </c>
      <c r="N10" s="47">
        <f>Control!N10</f>
        <v>149032.22997250676</v>
      </c>
      <c r="O10" s="47">
        <f>Control!O10</f>
        <v>184337.93689588772</v>
      </c>
      <c r="P10" s="47">
        <f>Control!P10</f>
        <v>240115.42311004657</v>
      </c>
      <c r="Q10" s="47">
        <f>Control!Q10</f>
        <v>259917.8894837751</v>
      </c>
      <c r="R10" s="47">
        <f>Control!R10</f>
        <v>291625.53493074072</v>
      </c>
      <c r="S10" s="47">
        <f>Control!S10</f>
        <v>319076.57702975126</v>
      </c>
      <c r="T10" s="47">
        <f>Control!T10</f>
        <v>414964.70186964783</v>
      </c>
      <c r="U10" s="62">
        <f>T10</f>
        <v>414964.70186964783</v>
      </c>
      <c r="V10" s="47">
        <f>Control!V10</f>
        <v>430288.22083235608</v>
      </c>
      <c r="W10" s="47">
        <f>Control!W10</f>
        <v>455029.44921775698</v>
      </c>
      <c r="X10" s="47">
        <f>Control!X10</f>
        <v>488883.31129040825</v>
      </c>
      <c r="Y10" s="47">
        <f>Control!Y10</f>
        <v>536110.15539110336</v>
      </c>
      <c r="Z10" s="47">
        <f>Control!Z10</f>
        <v>587256.5882743923</v>
      </c>
      <c r="AA10" s="47">
        <f>Control!AA10</f>
        <v>673275.12445335579</v>
      </c>
      <c r="AB10" s="47">
        <f>Control!AB10</f>
        <v>779590.49454747117</v>
      </c>
      <c r="AC10" s="47">
        <f>Control!AC10</f>
        <v>936510.79181828001</v>
      </c>
      <c r="AD10" s="47">
        <f>Control!AD10</f>
        <v>979594.37211777712</v>
      </c>
      <c r="AE10" s="47">
        <f>Control!AE10</f>
        <v>1052111.9017225695</v>
      </c>
      <c r="AF10" s="47">
        <f>Control!AF10</f>
        <v>1108937.7026446019</v>
      </c>
      <c r="AG10" s="47">
        <f>Control!AG10</f>
        <v>1325717.3896363608</v>
      </c>
      <c r="AH10" s="62">
        <f>AG10</f>
        <v>1325717.3896363608</v>
      </c>
    </row>
    <row r="11" spans="2:116">
      <c r="G11" s="37"/>
      <c r="U11" s="64"/>
      <c r="AH11" s="64"/>
    </row>
    <row r="12" spans="2:116">
      <c r="B12" s="4" t="s">
        <v>66</v>
      </c>
      <c r="E12" s="44">
        <f t="shared" ref="E12:E17" si="0">T12</f>
        <v>300</v>
      </c>
      <c r="F12" s="44">
        <f t="shared" ref="F12:F17" si="1">AG12</f>
        <v>460</v>
      </c>
      <c r="G12" s="40">
        <f t="shared" ref="G12:G17" si="2">(F12-E12)/E12</f>
        <v>0.53333333333333333</v>
      </c>
      <c r="I12" s="44">
        <f>Control!I12</f>
        <v>100</v>
      </c>
      <c r="J12" s="44">
        <f>Control!J12</f>
        <v>110</v>
      </c>
      <c r="K12" s="44">
        <f>Control!K12</f>
        <v>120</v>
      </c>
      <c r="L12" s="44">
        <f>Control!L12</f>
        <v>130</v>
      </c>
      <c r="M12" s="44">
        <f>Control!M12</f>
        <v>140</v>
      </c>
      <c r="N12" s="44">
        <f>Control!N12</f>
        <v>160</v>
      </c>
      <c r="O12" s="44">
        <f>Control!O12</f>
        <v>180</v>
      </c>
      <c r="P12" s="44">
        <f>Control!P12</f>
        <v>200</v>
      </c>
      <c r="Q12" s="44">
        <f>Control!Q12</f>
        <v>250</v>
      </c>
      <c r="R12" s="44">
        <f>Control!R12</f>
        <v>260</v>
      </c>
      <c r="S12" s="44">
        <f>Control!S12</f>
        <v>280</v>
      </c>
      <c r="T12" s="44">
        <f>Control!T12</f>
        <v>300</v>
      </c>
      <c r="U12" s="72">
        <f>T12</f>
        <v>300</v>
      </c>
      <c r="V12" s="44">
        <f>Control!V12</f>
        <v>310</v>
      </c>
      <c r="W12" s="44">
        <f>Control!W12</f>
        <v>320</v>
      </c>
      <c r="X12" s="44">
        <f>Control!X12</f>
        <v>330</v>
      </c>
      <c r="Y12" s="44">
        <f>Control!Y12</f>
        <v>340</v>
      </c>
      <c r="Z12" s="44">
        <f>Control!Z12</f>
        <v>350</v>
      </c>
      <c r="AA12" s="44">
        <f>Control!AA12</f>
        <v>360</v>
      </c>
      <c r="AB12" s="44">
        <f>Control!AB12</f>
        <v>370</v>
      </c>
      <c r="AC12" s="44">
        <f>Control!AC12</f>
        <v>380</v>
      </c>
      <c r="AD12" s="44">
        <f>Control!AD12</f>
        <v>390</v>
      </c>
      <c r="AE12" s="44">
        <f>Control!AE12</f>
        <v>420</v>
      </c>
      <c r="AF12" s="44">
        <f>Control!AF12</f>
        <v>440</v>
      </c>
      <c r="AG12" s="44">
        <f>Control!AG12</f>
        <v>460</v>
      </c>
      <c r="AH12" s="72">
        <f>AG12</f>
        <v>460</v>
      </c>
    </row>
    <row r="13" spans="2:116">
      <c r="B13" s="4" t="s">
        <v>67</v>
      </c>
      <c r="E13" s="44">
        <f t="shared" ref="E13" si="3">SUM(I13:T13)</f>
        <v>210</v>
      </c>
      <c r="F13" s="44">
        <f t="shared" ref="F13" si="4">SUM(V13:AG13)</f>
        <v>160</v>
      </c>
      <c r="G13" s="40">
        <f t="shared" si="2"/>
        <v>-0.23809523809523808</v>
      </c>
      <c r="I13" s="44">
        <f>Control!I13</f>
        <v>10</v>
      </c>
      <c r="J13" s="44">
        <f>Control!J13</f>
        <v>10</v>
      </c>
      <c r="K13" s="44">
        <f>Control!K13</f>
        <v>10</v>
      </c>
      <c r="L13" s="44">
        <f>Control!L13</f>
        <v>10</v>
      </c>
      <c r="M13" s="44">
        <f>Control!M13</f>
        <v>10</v>
      </c>
      <c r="N13" s="44">
        <f>Control!N13</f>
        <v>20</v>
      </c>
      <c r="O13" s="44">
        <f>Control!O13</f>
        <v>20</v>
      </c>
      <c r="P13" s="44">
        <f>Control!P13</f>
        <v>20</v>
      </c>
      <c r="Q13" s="44">
        <f>Control!Q13</f>
        <v>50</v>
      </c>
      <c r="R13" s="44">
        <f>Control!R13</f>
        <v>10</v>
      </c>
      <c r="S13" s="44">
        <f>Control!S13</f>
        <v>20</v>
      </c>
      <c r="T13" s="44">
        <f>Control!T13</f>
        <v>20</v>
      </c>
      <c r="U13" s="72">
        <f>SUM(I13:T13)</f>
        <v>210</v>
      </c>
      <c r="V13" s="44">
        <f>Control!V13</f>
        <v>10</v>
      </c>
      <c r="W13" s="44">
        <f>Control!W13</f>
        <v>10</v>
      </c>
      <c r="X13" s="44">
        <f>Control!X13</f>
        <v>10</v>
      </c>
      <c r="Y13" s="44">
        <f>Control!Y13</f>
        <v>10</v>
      </c>
      <c r="Z13" s="44">
        <f>Control!Z13</f>
        <v>10</v>
      </c>
      <c r="AA13" s="44">
        <f>Control!AA13</f>
        <v>10</v>
      </c>
      <c r="AB13" s="44">
        <f>Control!AB13</f>
        <v>10</v>
      </c>
      <c r="AC13" s="44">
        <f>Control!AC13</f>
        <v>10</v>
      </c>
      <c r="AD13" s="44">
        <f>Control!AD13</f>
        <v>10</v>
      </c>
      <c r="AE13" s="44">
        <f>Control!AE13</f>
        <v>30</v>
      </c>
      <c r="AF13" s="44">
        <f>Control!AF13</f>
        <v>20</v>
      </c>
      <c r="AG13" s="44">
        <f>Control!AG13</f>
        <v>20</v>
      </c>
      <c r="AH13" s="72">
        <f>SUM(V13:AG13)</f>
        <v>160</v>
      </c>
    </row>
    <row r="14" spans="2:116">
      <c r="B14" s="4" t="s">
        <v>63</v>
      </c>
      <c r="E14" s="47">
        <f>('Sales Budget Template'!E55+'Sales Budget Template'!E56)/E13</f>
        <v>1045.2936507936508</v>
      </c>
      <c r="F14" s="47">
        <f>('Sales Budget Template'!F55+'Sales Budget Template'!F56)/F13</f>
        <v>5174.8125</v>
      </c>
      <c r="G14" s="40">
        <f t="shared" si="2"/>
        <v>3.9505825430690846</v>
      </c>
      <c r="I14" s="47">
        <f>('Sales Budget Template'!I65+'Sales Budget Template'!I66)/I13</f>
        <v>7000</v>
      </c>
      <c r="J14" s="47">
        <f>('Sales Budget Template'!J65+'Sales Budget Template'!J66)/J13</f>
        <v>7000</v>
      </c>
      <c r="K14" s="47">
        <f>('Sales Budget Template'!K65+'Sales Budget Template'!K66)/K13</f>
        <v>7000</v>
      </c>
      <c r="L14" s="47">
        <f>('Sales Budget Template'!L65+'Sales Budget Template'!L66)/L13</f>
        <v>9500</v>
      </c>
      <c r="M14" s="47">
        <f>('Sales Budget Template'!M65+'Sales Budget Template'!M66)/M13</f>
        <v>9500</v>
      </c>
      <c r="N14" s="47">
        <f>('Sales Budget Template'!N65+'Sales Budget Template'!N66)/N13</f>
        <v>4750</v>
      </c>
      <c r="O14" s="47">
        <f>('Sales Budget Template'!O65+'Sales Budget Template'!O66)/O13</f>
        <v>6000</v>
      </c>
      <c r="P14" s="47">
        <f>('Sales Budget Template'!P65+'Sales Budget Template'!P66)/P13</f>
        <v>6000</v>
      </c>
      <c r="Q14" s="47">
        <f>('Sales Budget Template'!Q65+'Sales Budget Template'!Q66)/Q13</f>
        <v>2400</v>
      </c>
      <c r="R14" s="47">
        <f>('Sales Budget Template'!R65+'Sales Budget Template'!R66)/R13</f>
        <v>17000</v>
      </c>
      <c r="S14" s="47">
        <f>('Sales Budget Template'!S65+'Sales Budget Template'!S66)/S13</f>
        <v>8500</v>
      </c>
      <c r="T14" s="47">
        <f>('Sales Budget Template'!T65+'Sales Budget Template'!T66)/T13</f>
        <v>8500</v>
      </c>
      <c r="U14" s="62">
        <f>('Sales Budget Template'!E55+'Sales Budget Template'!E56)/E13</f>
        <v>1045.2936507936508</v>
      </c>
      <c r="V14" s="47">
        <f>('Sales Budget Template'!V65+'Sales Budget Template'!V66)/V13</f>
        <v>27500</v>
      </c>
      <c r="W14" s="47">
        <f>('Sales Budget Template'!W65+'Sales Budget Template'!W66)/W13</f>
        <v>27500</v>
      </c>
      <c r="X14" s="47">
        <f>('Sales Budget Template'!X65+'Sales Budget Template'!X66)/X13</f>
        <v>27500</v>
      </c>
      <c r="Y14" s="47">
        <f>('Sales Budget Template'!Y65+'Sales Budget Template'!Y66)/Y13</f>
        <v>32500</v>
      </c>
      <c r="Z14" s="47">
        <f>('Sales Budget Template'!Z65+'Sales Budget Template'!Z66)/Z13</f>
        <v>32500</v>
      </c>
      <c r="AA14" s="47">
        <f>('Sales Budget Template'!AA65+'Sales Budget Template'!AA66)/AA13</f>
        <v>32500</v>
      </c>
      <c r="AB14" s="47">
        <f>('Sales Budget Template'!AB65+'Sales Budget Template'!AB66)/AB13</f>
        <v>47500</v>
      </c>
      <c r="AC14" s="47">
        <f>('Sales Budget Template'!AC65+'Sales Budget Template'!AC66)/AC13</f>
        <v>47500</v>
      </c>
      <c r="AD14" s="47">
        <f>('Sales Budget Template'!AD65+'Sales Budget Template'!AD66)/AD13</f>
        <v>47500</v>
      </c>
      <c r="AE14" s="47">
        <f>('Sales Budget Template'!AE65+'Sales Budget Template'!AE66)/AE13</f>
        <v>19166.666666666668</v>
      </c>
      <c r="AF14" s="47">
        <f>('Sales Budget Template'!AF65+'Sales Budget Template'!AF66)/AF13</f>
        <v>34669.740335150869</v>
      </c>
      <c r="AG14" s="47">
        <f>('Sales Budget Template'!AG65+'Sales Budget Template'!AG66)/AG13</f>
        <v>41183.743592810533</v>
      </c>
      <c r="AH14" s="62">
        <f>('Sales Budget Template'!F55+'Sales Budget Template'!F56)/F13</f>
        <v>5174.8125</v>
      </c>
    </row>
    <row r="15" spans="2:116">
      <c r="B15" s="4" t="s">
        <v>75</v>
      </c>
      <c r="E15" s="47">
        <f>'Sales Budget Template'!E61/E13</f>
        <v>5879.1432064686396</v>
      </c>
      <c r="F15" s="47">
        <f>'Sales Budget Template'!F61/F13</f>
        <v>25258.262151835614</v>
      </c>
      <c r="G15" s="40">
        <f t="shared" si="2"/>
        <v>3.2962488350419372</v>
      </c>
      <c r="I15" s="47">
        <f>'Sales Budget Template'!I72/I13</f>
        <v>9025.4434179758846</v>
      </c>
      <c r="J15" s="47">
        <f>'Sales Budget Template'!J72/J13</f>
        <v>13701.626673434275</v>
      </c>
      <c r="K15" s="47">
        <f>'Sales Budget Template'!K72/K13</f>
        <v>13701.626673434275</v>
      </c>
      <c r="L15" s="47">
        <f>'Sales Budget Template'!L72/L13</f>
        <v>18350.781603973235</v>
      </c>
      <c r="M15" s="47">
        <f>'Sales Budget Template'!M72/M13</f>
        <v>18350.781603973235</v>
      </c>
      <c r="N15" s="47">
        <f>'Sales Budget Template'!N72/N13</f>
        <v>9872.094872875623</v>
      </c>
      <c r="O15" s="47">
        <f>'Sales Budget Template'!O72/O13</f>
        <v>12196.672338145101</v>
      </c>
      <c r="P15" s="47">
        <f>'Sales Budget Template'!P72/P13</f>
        <v>12893.376409034103</v>
      </c>
      <c r="Q15" s="47">
        <f>'Sales Budget Template'!Q72/Q13</f>
        <v>5157.3505636136415</v>
      </c>
      <c r="R15" s="47">
        <f>'Sales Budget Template'!R72/R13</f>
        <v>33573.569101624213</v>
      </c>
      <c r="S15" s="47">
        <f>'Sales Budget Template'!S72/S13</f>
        <v>16786.784550812106</v>
      </c>
      <c r="T15" s="47">
        <f>'Sales Budget Template'!T72/T13</f>
        <v>16786.784550812106</v>
      </c>
      <c r="U15" s="62">
        <f>'Sales Budget Template'!E61/E13</f>
        <v>5879.1432064686396</v>
      </c>
      <c r="V15" s="47">
        <f>'Sales Budget Template'!V72/V13</f>
        <v>52944.39900754788</v>
      </c>
      <c r="W15" s="47">
        <f>'Sales Budget Template'!W72/W13</f>
        <v>52944.39900754788</v>
      </c>
      <c r="X15" s="47">
        <f>'Sales Budget Template'!X72/X13</f>
        <v>52944.39900754788</v>
      </c>
      <c r="Y15" s="47">
        <f>'Sales Budget Template'!Y72/Y13</f>
        <v>63796.713203015504</v>
      </c>
      <c r="Z15" s="47">
        <f>'Sales Budget Template'!Z72/Z13</f>
        <v>65383.781459413512</v>
      </c>
      <c r="AA15" s="47">
        <f>'Sales Budget Template'!AA72/AA13</f>
        <v>65383.781459413512</v>
      </c>
      <c r="AB15" s="47">
        <f>'Sales Budget Template'!AB72/AB13</f>
        <v>87029.629783080134</v>
      </c>
      <c r="AC15" s="47">
        <f>'Sales Budget Template'!AC72/AC13</f>
        <v>87029.629783080134</v>
      </c>
      <c r="AD15" s="47">
        <f>'Sales Budget Template'!AD72/AD13</f>
        <v>87029.629783080134</v>
      </c>
      <c r="AE15" s="47">
        <f>'Sales Budget Template'!AE72/AE13</f>
        <v>34293.981326182584</v>
      </c>
      <c r="AF15" s="47">
        <f>'Sales Budget Template'!AF72/AF13</f>
        <v>57360.712324424749</v>
      </c>
      <c r="AG15" s="47">
        <f>'Sales Budget Template'!AG72/AG13</f>
        <v>63874.715582084413</v>
      </c>
      <c r="AH15" s="62">
        <f>'Sales Budget Template'!F61/F13</f>
        <v>25258.262151835614</v>
      </c>
    </row>
    <row r="16" spans="2:116">
      <c r="U16" s="64"/>
      <c r="AH16" s="64"/>
    </row>
    <row r="17" spans="2:116">
      <c r="B17" s="4" t="s">
        <v>77</v>
      </c>
      <c r="E17" s="44">
        <f t="shared" si="0"/>
        <v>75448.127612663244</v>
      </c>
      <c r="F17" s="44">
        <f t="shared" si="1"/>
        <v>241039.52538842923</v>
      </c>
      <c r="G17" s="40">
        <f t="shared" si="2"/>
        <v>2.1947714677013805</v>
      </c>
      <c r="I17" s="44">
        <f t="shared" ref="I17:T17" si="5">12*I10/99*1.5</f>
        <v>13491.905574335822</v>
      </c>
      <c r="J17" s="44">
        <f t="shared" si="5"/>
        <v>14664.271607040824</v>
      </c>
      <c r="K17" s="44">
        <f t="shared" si="5"/>
        <v>16364.615755988194</v>
      </c>
      <c r="L17" s="44">
        <f t="shared" si="5"/>
        <v>18968.802904824639</v>
      </c>
      <c r="M17" s="44">
        <f t="shared" si="5"/>
        <v>21970.897164988193</v>
      </c>
      <c r="N17" s="44">
        <f t="shared" si="5"/>
        <v>27096.76908591032</v>
      </c>
      <c r="O17" s="44">
        <f t="shared" si="5"/>
        <v>33515.988526525034</v>
      </c>
      <c r="P17" s="44">
        <f t="shared" si="5"/>
        <v>43657.349656372106</v>
      </c>
      <c r="Q17" s="44">
        <f t="shared" si="5"/>
        <v>47257.798087959105</v>
      </c>
      <c r="R17" s="44">
        <f t="shared" si="5"/>
        <v>53022.824532861952</v>
      </c>
      <c r="S17" s="44">
        <f t="shared" si="5"/>
        <v>58013.923096318409</v>
      </c>
      <c r="T17" s="44">
        <f t="shared" si="5"/>
        <v>75448.127612663244</v>
      </c>
      <c r="U17" s="72">
        <f>T17</f>
        <v>75448.127612663244</v>
      </c>
      <c r="V17" s="44">
        <f t="shared" ref="V17:AG17" si="6">12*V10/99*1.5</f>
        <v>78234.221969519291</v>
      </c>
      <c r="W17" s="44">
        <f t="shared" si="6"/>
        <v>82732.627130501263</v>
      </c>
      <c r="X17" s="44">
        <f t="shared" si="6"/>
        <v>88887.874780074228</v>
      </c>
      <c r="Y17" s="44">
        <f t="shared" si="6"/>
        <v>97474.573707473348</v>
      </c>
      <c r="Z17" s="44">
        <f t="shared" si="6"/>
        <v>106773.9251407986</v>
      </c>
      <c r="AA17" s="44">
        <f t="shared" si="6"/>
        <v>122413.65899151925</v>
      </c>
      <c r="AB17" s="44">
        <f t="shared" si="6"/>
        <v>141743.72628135839</v>
      </c>
      <c r="AC17" s="44">
        <f t="shared" si="6"/>
        <v>170274.68942150549</v>
      </c>
      <c r="AD17" s="44">
        <f t="shared" si="6"/>
        <v>178108.06765777766</v>
      </c>
      <c r="AE17" s="44">
        <f t="shared" si="6"/>
        <v>191293.07304046719</v>
      </c>
      <c r="AF17" s="44">
        <f t="shared" si="6"/>
        <v>201625.03684447307</v>
      </c>
      <c r="AG17" s="44">
        <f t="shared" si="6"/>
        <v>241039.52538842923</v>
      </c>
      <c r="AH17" s="72">
        <f>AG17</f>
        <v>241039.52538842923</v>
      </c>
    </row>
    <row r="18" spans="2:116">
      <c r="B18" s="4" t="s">
        <v>78</v>
      </c>
      <c r="E18" s="44">
        <f>E17/E12</f>
        <v>251.49375870887749</v>
      </c>
      <c r="F18" s="44">
        <f>F17/F12</f>
        <v>523.99896823571578</v>
      </c>
      <c r="G18" s="40">
        <f>(F18-E18)/E18</f>
        <v>1.0835466093704658</v>
      </c>
      <c r="I18" s="44">
        <f t="shared" ref="I18:T18" si="7">I17/I12</f>
        <v>134.91905574335823</v>
      </c>
      <c r="J18" s="44">
        <f t="shared" si="7"/>
        <v>133.31156006400749</v>
      </c>
      <c r="K18" s="44">
        <f t="shared" si="7"/>
        <v>136.37179796656829</v>
      </c>
      <c r="L18" s="44">
        <f t="shared" si="7"/>
        <v>145.91386849865106</v>
      </c>
      <c r="M18" s="44">
        <f t="shared" si="7"/>
        <v>156.93497974991567</v>
      </c>
      <c r="N18" s="44">
        <f t="shared" si="7"/>
        <v>169.35480678693949</v>
      </c>
      <c r="O18" s="44">
        <f t="shared" si="7"/>
        <v>186.19993625847241</v>
      </c>
      <c r="P18" s="44">
        <f t="shared" si="7"/>
        <v>218.28674828186053</v>
      </c>
      <c r="Q18" s="44">
        <f t="shared" si="7"/>
        <v>189.03119235183641</v>
      </c>
      <c r="R18" s="44">
        <f t="shared" si="7"/>
        <v>203.93394051100751</v>
      </c>
      <c r="S18" s="44">
        <f t="shared" si="7"/>
        <v>207.19258248685145</v>
      </c>
      <c r="T18" s="44">
        <f t="shared" si="7"/>
        <v>251.49375870887749</v>
      </c>
      <c r="U18" s="72">
        <f>T18</f>
        <v>251.49375870887749</v>
      </c>
      <c r="V18" s="44">
        <f t="shared" ref="V18:AG18" si="8">V17/V12</f>
        <v>252.36845796619127</v>
      </c>
      <c r="W18" s="44">
        <f t="shared" si="8"/>
        <v>258.53945978281644</v>
      </c>
      <c r="X18" s="44">
        <f t="shared" si="8"/>
        <v>269.35719630325525</v>
      </c>
      <c r="Y18" s="44">
        <f t="shared" si="8"/>
        <v>286.68992266903928</v>
      </c>
      <c r="Z18" s="44">
        <f t="shared" si="8"/>
        <v>305.06835754513884</v>
      </c>
      <c r="AA18" s="44">
        <f t="shared" si="8"/>
        <v>340.03794164310904</v>
      </c>
      <c r="AB18" s="44">
        <f t="shared" si="8"/>
        <v>383.09115211177942</v>
      </c>
      <c r="AC18" s="44">
        <f t="shared" si="8"/>
        <v>448.09128795133023</v>
      </c>
      <c r="AD18" s="44">
        <f t="shared" si="8"/>
        <v>456.68735296866066</v>
      </c>
      <c r="AE18" s="44">
        <f t="shared" si="8"/>
        <v>455.45969771539808</v>
      </c>
      <c r="AF18" s="44">
        <f t="shared" si="8"/>
        <v>458.23872010107516</v>
      </c>
      <c r="AG18" s="44">
        <f t="shared" si="8"/>
        <v>523.99896823571578</v>
      </c>
      <c r="AH18" s="72">
        <f>AG18</f>
        <v>523.99896823571578</v>
      </c>
    </row>
    <row r="19" spans="2:116">
      <c r="B19" s="4" t="s">
        <v>62</v>
      </c>
      <c r="E19" s="47">
        <f>Control!E19</f>
        <v>916.66666666666663</v>
      </c>
      <c r="F19" s="47">
        <f>Control!F19</f>
        <v>913.04347826086962</v>
      </c>
      <c r="G19" s="40">
        <f>(F19-E19)/E19</f>
        <v>-3.9525691699603734E-3</v>
      </c>
      <c r="I19" s="47">
        <f>Control!I19</f>
        <v>200</v>
      </c>
      <c r="J19" s="47">
        <f>Control!J19</f>
        <v>181.81818181818181</v>
      </c>
      <c r="K19" s="47">
        <f>Control!K19</f>
        <v>166.66666666666666</v>
      </c>
      <c r="L19" s="47">
        <f>Control!L19</f>
        <v>153.84615384615384</v>
      </c>
      <c r="M19" s="47">
        <f>Control!M19</f>
        <v>142.85714285714286</v>
      </c>
      <c r="N19" s="47">
        <f>Control!N19</f>
        <v>156.25</v>
      </c>
      <c r="O19" s="47">
        <f>Control!O19</f>
        <v>138.88888888888889</v>
      </c>
      <c r="P19" s="47">
        <f>Control!P19</f>
        <v>125</v>
      </c>
      <c r="Q19" s="47">
        <f>Control!Q19</f>
        <v>100</v>
      </c>
      <c r="R19" s="47">
        <f>Control!R19</f>
        <v>96.15384615384616</v>
      </c>
      <c r="S19" s="47">
        <f>Control!S19</f>
        <v>89.285714285714292</v>
      </c>
      <c r="T19" s="47">
        <f>Control!T19</f>
        <v>83.333333333333329</v>
      </c>
      <c r="U19" s="62">
        <f>Control!E19</f>
        <v>916.66666666666663</v>
      </c>
      <c r="V19" s="47">
        <f>Control!V19</f>
        <v>96.774193548387103</v>
      </c>
      <c r="W19" s="47">
        <f>Control!W19</f>
        <v>93.75</v>
      </c>
      <c r="X19" s="47">
        <f>Control!X19</f>
        <v>90.909090909090907</v>
      </c>
      <c r="Y19" s="47">
        <f>Control!Y19</f>
        <v>88.235294117647058</v>
      </c>
      <c r="Z19" s="47">
        <f>Control!Z19</f>
        <v>85.714285714285708</v>
      </c>
      <c r="AA19" s="47">
        <f>Control!AA19</f>
        <v>83.333333333333329</v>
      </c>
      <c r="AB19" s="47">
        <f>Control!AB19</f>
        <v>108.10810810810811</v>
      </c>
      <c r="AC19" s="47">
        <f>Control!AC19</f>
        <v>105.26315789473684</v>
      </c>
      <c r="AD19" s="47">
        <f>Control!AD19</f>
        <v>102.56410256410257</v>
      </c>
      <c r="AE19" s="47">
        <f>Control!AE19</f>
        <v>95.238095238095241</v>
      </c>
      <c r="AF19" s="47">
        <f>Control!AF19</f>
        <v>90.909090909090907</v>
      </c>
      <c r="AG19" s="47">
        <f>Control!AG19</f>
        <v>86.956521739130437</v>
      </c>
      <c r="AH19" s="62">
        <f>Control!F19</f>
        <v>913.04347826086962</v>
      </c>
    </row>
    <row r="20" spans="2:116">
      <c r="U20" s="64"/>
      <c r="AH20" s="64"/>
    </row>
    <row r="21" spans="2:116">
      <c r="U21" s="64"/>
      <c r="AH21" s="64"/>
    </row>
    <row r="22" spans="2:116" ht="16">
      <c r="B22" s="73" t="s">
        <v>40</v>
      </c>
      <c r="U22" s="64"/>
      <c r="AH22" s="64"/>
    </row>
    <row r="23" spans="2:116">
      <c r="B23" s="74" t="s">
        <v>37</v>
      </c>
      <c r="E23" s="39">
        <f t="shared" ref="E23:E24" si="9">SUM(I23:T23)</f>
        <v>2695620.0733584138</v>
      </c>
      <c r="F23" s="39">
        <f t="shared" ref="F23:F24" si="10">SUM(V23:AG23)</f>
        <v>9598391.6228529271</v>
      </c>
      <c r="G23" s="40">
        <f t="shared" ref="G23:G24" si="11">(F23-E23)/E23</f>
        <v>2.5607360687496667</v>
      </c>
      <c r="I23" s="39">
        <f>I72</f>
        <v>90254.434179758842</v>
      </c>
      <c r="J23" s="39">
        <f t="shared" ref="J23:AG23" si="12">J72</f>
        <v>137016.26673434276</v>
      </c>
      <c r="K23" s="39">
        <f t="shared" si="12"/>
        <v>137016.26673434276</v>
      </c>
      <c r="L23" s="39">
        <f t="shared" si="12"/>
        <v>183507.81603973237</v>
      </c>
      <c r="M23" s="39">
        <f t="shared" si="12"/>
        <v>183507.81603973237</v>
      </c>
      <c r="N23" s="39">
        <f t="shared" si="12"/>
        <v>197441.89745751244</v>
      </c>
      <c r="O23" s="39">
        <f t="shared" si="12"/>
        <v>243933.44676290202</v>
      </c>
      <c r="P23" s="39">
        <f t="shared" si="12"/>
        <v>257867.52818068207</v>
      </c>
      <c r="Q23" s="39">
        <f t="shared" si="12"/>
        <v>257867.52818068207</v>
      </c>
      <c r="R23" s="39">
        <f t="shared" si="12"/>
        <v>335735.69101624214</v>
      </c>
      <c r="S23" s="39">
        <f t="shared" si="12"/>
        <v>335735.69101624214</v>
      </c>
      <c r="T23" s="39">
        <f t="shared" si="12"/>
        <v>335735.69101624214</v>
      </c>
      <c r="U23" s="75">
        <f>SUM(I23:T23)</f>
        <v>2695620.0733584138</v>
      </c>
      <c r="V23" s="39">
        <f t="shared" si="12"/>
        <v>529443.9900754788</v>
      </c>
      <c r="W23" s="39">
        <f t="shared" si="12"/>
        <v>529443.9900754788</v>
      </c>
      <c r="X23" s="39">
        <f t="shared" si="12"/>
        <v>529443.9900754788</v>
      </c>
      <c r="Y23" s="39">
        <f t="shared" si="12"/>
        <v>637967.13203015504</v>
      </c>
      <c r="Z23" s="39">
        <f t="shared" si="12"/>
        <v>653837.81459413515</v>
      </c>
      <c r="AA23" s="39">
        <f t="shared" si="12"/>
        <v>653837.81459413515</v>
      </c>
      <c r="AB23" s="39">
        <f t="shared" si="12"/>
        <v>870296.29783080134</v>
      </c>
      <c r="AC23" s="39">
        <f t="shared" si="12"/>
        <v>870296.29783080134</v>
      </c>
      <c r="AD23" s="39">
        <f t="shared" si="12"/>
        <v>870296.29783080134</v>
      </c>
      <c r="AE23" s="39">
        <f t="shared" si="12"/>
        <v>1028819.4397854776</v>
      </c>
      <c r="AF23" s="39">
        <f t="shared" si="12"/>
        <v>1147214.246488495</v>
      </c>
      <c r="AG23" s="39">
        <f t="shared" si="12"/>
        <v>1277494.3116416882</v>
      </c>
      <c r="AH23" s="75">
        <f>SUM(V23:AG23)</f>
        <v>9598391.6228529271</v>
      </c>
    </row>
    <row r="24" spans="2:116">
      <c r="B24" s="76" t="s">
        <v>38</v>
      </c>
      <c r="E24" s="39">
        <f t="shared" si="9"/>
        <v>2695620.0733584138</v>
      </c>
      <c r="F24" s="39">
        <f t="shared" si="10"/>
        <v>9598391.6228529271</v>
      </c>
      <c r="G24" s="40">
        <f t="shared" si="11"/>
        <v>2.5607360687496667</v>
      </c>
      <c r="I24" s="39">
        <f>I131</f>
        <v>90254.434179758842</v>
      </c>
      <c r="J24" s="39">
        <f t="shared" ref="J24:AG24" si="13">J131</f>
        <v>137016.26673434276</v>
      </c>
      <c r="K24" s="39">
        <f t="shared" si="13"/>
        <v>137016.26673434276</v>
      </c>
      <c r="L24" s="39">
        <f t="shared" si="13"/>
        <v>183507.81603973237</v>
      </c>
      <c r="M24" s="39">
        <f t="shared" si="13"/>
        <v>183507.81603973237</v>
      </c>
      <c r="N24" s="39">
        <f t="shared" si="13"/>
        <v>197441.89745751244</v>
      </c>
      <c r="O24" s="39">
        <f t="shared" si="13"/>
        <v>243933.44676290202</v>
      </c>
      <c r="P24" s="39">
        <f t="shared" si="13"/>
        <v>257867.52818068207</v>
      </c>
      <c r="Q24" s="39">
        <f t="shared" si="13"/>
        <v>257867.52818068207</v>
      </c>
      <c r="R24" s="39">
        <f t="shared" si="13"/>
        <v>335735.69101624214</v>
      </c>
      <c r="S24" s="39">
        <f t="shared" si="13"/>
        <v>335735.69101624214</v>
      </c>
      <c r="T24" s="39">
        <f t="shared" si="13"/>
        <v>335735.69101624214</v>
      </c>
      <c r="U24" s="75">
        <f t="shared" ref="U24:U26" si="14">SUM(I24:T24)</f>
        <v>2695620.0733584138</v>
      </c>
      <c r="V24" s="39">
        <f t="shared" si="13"/>
        <v>529443.9900754788</v>
      </c>
      <c r="W24" s="39">
        <f t="shared" si="13"/>
        <v>529443.9900754788</v>
      </c>
      <c r="X24" s="39">
        <f t="shared" si="13"/>
        <v>529443.9900754788</v>
      </c>
      <c r="Y24" s="39">
        <f t="shared" si="13"/>
        <v>637967.13203015504</v>
      </c>
      <c r="Z24" s="39">
        <f t="shared" si="13"/>
        <v>653837.81459413515</v>
      </c>
      <c r="AA24" s="39">
        <f t="shared" si="13"/>
        <v>653837.81459413515</v>
      </c>
      <c r="AB24" s="39">
        <f t="shared" si="13"/>
        <v>870296.29783080134</v>
      </c>
      <c r="AC24" s="39">
        <f t="shared" si="13"/>
        <v>870296.29783080134</v>
      </c>
      <c r="AD24" s="39">
        <f t="shared" si="13"/>
        <v>870296.29783080134</v>
      </c>
      <c r="AE24" s="39">
        <f t="shared" si="13"/>
        <v>1028819.4397854776</v>
      </c>
      <c r="AF24" s="39">
        <f t="shared" si="13"/>
        <v>1147214.246488495</v>
      </c>
      <c r="AG24" s="39">
        <f t="shared" si="13"/>
        <v>1277494.3116416882</v>
      </c>
      <c r="AH24" s="75">
        <f t="shared" ref="AH24:AH26" si="15">SUM(V24:AG24)</f>
        <v>9598391.6228529271</v>
      </c>
    </row>
    <row r="25" spans="2:116">
      <c r="B25" s="50"/>
      <c r="G25" s="40"/>
      <c r="U25" s="64"/>
      <c r="AH25" s="64"/>
    </row>
    <row r="26" spans="2:116" s="78" customFormat="1" ht="15" thickBot="1">
      <c r="B26" s="77" t="s">
        <v>39</v>
      </c>
      <c r="E26" s="79">
        <f t="shared" ref="E26" si="16">SUM(I26:T26)</f>
        <v>0</v>
      </c>
      <c r="F26" s="79">
        <f t="shared" ref="F26" si="17">SUM(V26:AG26)</f>
        <v>0</v>
      </c>
      <c r="G26" s="80" t="str">
        <f>IFERROR((F26-E26)/E26,"NA")</f>
        <v>NA</v>
      </c>
      <c r="I26" s="79">
        <f>I23-I24</f>
        <v>0</v>
      </c>
      <c r="J26" s="79">
        <f t="shared" ref="J26:AG26" si="18">J23-J24</f>
        <v>0</v>
      </c>
      <c r="K26" s="79">
        <f t="shared" si="18"/>
        <v>0</v>
      </c>
      <c r="L26" s="79">
        <f t="shared" si="18"/>
        <v>0</v>
      </c>
      <c r="M26" s="79">
        <f t="shared" si="18"/>
        <v>0</v>
      </c>
      <c r="N26" s="79">
        <f t="shared" si="18"/>
        <v>0</v>
      </c>
      <c r="O26" s="79">
        <f t="shared" si="18"/>
        <v>0</v>
      </c>
      <c r="P26" s="79">
        <f t="shared" si="18"/>
        <v>0</v>
      </c>
      <c r="Q26" s="79">
        <f t="shared" si="18"/>
        <v>0</v>
      </c>
      <c r="R26" s="79">
        <f t="shared" si="18"/>
        <v>0</v>
      </c>
      <c r="S26" s="79">
        <f t="shared" si="18"/>
        <v>0</v>
      </c>
      <c r="T26" s="79">
        <f t="shared" si="18"/>
        <v>0</v>
      </c>
      <c r="U26" s="81">
        <f t="shared" si="14"/>
        <v>0</v>
      </c>
      <c r="V26" s="79">
        <f t="shared" si="18"/>
        <v>0</v>
      </c>
      <c r="W26" s="79">
        <f t="shared" si="18"/>
        <v>0</v>
      </c>
      <c r="X26" s="79">
        <f t="shared" si="18"/>
        <v>0</v>
      </c>
      <c r="Y26" s="79">
        <f t="shared" si="18"/>
        <v>0</v>
      </c>
      <c r="Z26" s="79">
        <f t="shared" si="18"/>
        <v>0</v>
      </c>
      <c r="AA26" s="79">
        <f t="shared" si="18"/>
        <v>0</v>
      </c>
      <c r="AB26" s="79">
        <f t="shared" si="18"/>
        <v>0</v>
      </c>
      <c r="AC26" s="79">
        <f t="shared" si="18"/>
        <v>0</v>
      </c>
      <c r="AD26" s="79">
        <f t="shared" si="18"/>
        <v>0</v>
      </c>
      <c r="AE26" s="79">
        <f t="shared" si="18"/>
        <v>0</v>
      </c>
      <c r="AF26" s="79">
        <f t="shared" si="18"/>
        <v>0</v>
      </c>
      <c r="AG26" s="79">
        <f t="shared" si="18"/>
        <v>0</v>
      </c>
      <c r="AH26" s="81">
        <f t="shared" si="15"/>
        <v>0</v>
      </c>
    </row>
    <row r="27" spans="2:116" ht="15" thickTop="1">
      <c r="E27" s="39"/>
      <c r="F27" s="39"/>
    </row>
    <row r="29" spans="2:116" s="60" customFormat="1" ht="20">
      <c r="B29" s="59" t="s">
        <v>37</v>
      </c>
    </row>
    <row r="30" spans="2:116" s="71" customFormat="1" ht="15" thickBot="1">
      <c r="B30" s="37" t="s">
        <v>60</v>
      </c>
      <c r="C30" s="71">
        <v>18</v>
      </c>
      <c r="E30" s="71">
        <v>18</v>
      </c>
      <c r="F30" s="71">
        <f>E30+15</f>
        <v>33</v>
      </c>
      <c r="I30" s="71">
        <v>19</v>
      </c>
      <c r="J30" s="71">
        <f>I30+1</f>
        <v>20</v>
      </c>
      <c r="K30" s="71">
        <f t="shared" ref="K30:AG30" si="19">J30+1</f>
        <v>21</v>
      </c>
      <c r="L30" s="71">
        <f t="shared" si="19"/>
        <v>22</v>
      </c>
      <c r="M30" s="71">
        <f t="shared" si="19"/>
        <v>23</v>
      </c>
      <c r="N30" s="71">
        <f t="shared" si="19"/>
        <v>24</v>
      </c>
      <c r="O30" s="71">
        <f t="shared" si="19"/>
        <v>25</v>
      </c>
      <c r="P30" s="71">
        <f t="shared" si="19"/>
        <v>26</v>
      </c>
      <c r="Q30" s="71">
        <f t="shared" si="19"/>
        <v>27</v>
      </c>
      <c r="R30" s="71">
        <f t="shared" si="19"/>
        <v>28</v>
      </c>
      <c r="S30" s="71">
        <f t="shared" si="19"/>
        <v>29</v>
      </c>
      <c r="T30" s="71">
        <f t="shared" si="19"/>
        <v>30</v>
      </c>
      <c r="V30" s="71">
        <v>34</v>
      </c>
      <c r="W30" s="71">
        <f t="shared" si="19"/>
        <v>35</v>
      </c>
      <c r="X30" s="71">
        <f t="shared" si="19"/>
        <v>36</v>
      </c>
      <c r="Y30" s="71">
        <f t="shared" si="19"/>
        <v>37</v>
      </c>
      <c r="Z30" s="71">
        <f t="shared" si="19"/>
        <v>38</v>
      </c>
      <c r="AA30" s="71">
        <f t="shared" si="19"/>
        <v>39</v>
      </c>
      <c r="AB30" s="71">
        <f t="shared" si="19"/>
        <v>40</v>
      </c>
      <c r="AC30" s="71">
        <f t="shared" si="19"/>
        <v>41</v>
      </c>
      <c r="AD30" s="71">
        <f t="shared" si="19"/>
        <v>42</v>
      </c>
      <c r="AE30" s="71">
        <f t="shared" si="19"/>
        <v>43</v>
      </c>
      <c r="AF30" s="71">
        <f t="shared" si="19"/>
        <v>44</v>
      </c>
      <c r="AG30" s="71">
        <f t="shared" si="19"/>
        <v>45</v>
      </c>
    </row>
    <row r="31" spans="2:116" s="36" customFormat="1" ht="18" thickTop="1" thickBot="1">
      <c r="B31" s="82"/>
      <c r="C31" s="28"/>
      <c r="D31" s="28"/>
      <c r="E31" s="29" t="s">
        <v>5</v>
      </c>
      <c r="F31" s="30" t="s">
        <v>6</v>
      </c>
      <c r="G31" s="31" t="s">
        <v>7</v>
      </c>
      <c r="H31" s="28"/>
      <c r="I31" s="29">
        <v>43466</v>
      </c>
      <c r="J31" s="32">
        <v>43497</v>
      </c>
      <c r="K31" s="32">
        <v>43525</v>
      </c>
      <c r="L31" s="32">
        <v>43556</v>
      </c>
      <c r="M31" s="32">
        <v>43586</v>
      </c>
      <c r="N31" s="32">
        <v>43617</v>
      </c>
      <c r="O31" s="32">
        <v>43647</v>
      </c>
      <c r="P31" s="32">
        <v>43678</v>
      </c>
      <c r="Q31" s="32">
        <v>43709</v>
      </c>
      <c r="R31" s="32">
        <v>43739</v>
      </c>
      <c r="S31" s="32">
        <v>43770</v>
      </c>
      <c r="T31" s="32">
        <v>43800</v>
      </c>
      <c r="U31" s="61" t="s">
        <v>5</v>
      </c>
      <c r="V31" s="35">
        <v>43831</v>
      </c>
      <c r="W31" s="35">
        <v>43862</v>
      </c>
      <c r="X31" s="35">
        <v>43891</v>
      </c>
      <c r="Y31" s="35">
        <v>43922</v>
      </c>
      <c r="Z31" s="35">
        <v>43952</v>
      </c>
      <c r="AA31" s="35">
        <v>43983</v>
      </c>
      <c r="AB31" s="35">
        <v>44013</v>
      </c>
      <c r="AC31" s="35">
        <v>44044</v>
      </c>
      <c r="AD31" s="35">
        <v>44075</v>
      </c>
      <c r="AE31" s="35">
        <v>44105</v>
      </c>
      <c r="AF31" s="35">
        <v>44136</v>
      </c>
      <c r="AG31" s="35">
        <v>44166</v>
      </c>
      <c r="AH31" s="136" t="s">
        <v>6</v>
      </c>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row>
    <row r="32" spans="2:116" ht="19" thickTop="1">
      <c r="B32" s="27" t="s">
        <v>8</v>
      </c>
      <c r="U32" s="43"/>
      <c r="AH32" s="43"/>
    </row>
    <row r="33" spans="2:34">
      <c r="U33" s="43"/>
      <c r="AH33" s="43"/>
    </row>
    <row r="34" spans="2:34" ht="16">
      <c r="B34" s="84" t="s">
        <v>9</v>
      </c>
      <c r="C34" s="73"/>
      <c r="D34" s="73"/>
      <c r="E34" s="49" t="s">
        <v>16</v>
      </c>
      <c r="H34" s="73"/>
      <c r="U34" s="43"/>
      <c r="AH34" s="43"/>
    </row>
    <row r="35" spans="2:34">
      <c r="B35" s="85" t="s">
        <v>113</v>
      </c>
      <c r="C35" s="47"/>
      <c r="D35" s="47"/>
      <c r="E35" s="41">
        <v>105000</v>
      </c>
      <c r="F35" s="41">
        <v>110250</v>
      </c>
      <c r="G35" s="40">
        <f t="shared" ref="G35:G44" si="20">(F35-E35)/E35</f>
        <v>0.05</v>
      </c>
      <c r="H35" s="86"/>
      <c r="I35" s="45">
        <v>1</v>
      </c>
      <c r="J35" s="45">
        <v>1</v>
      </c>
      <c r="K35" s="45">
        <v>1</v>
      </c>
      <c r="L35" s="45">
        <v>1</v>
      </c>
      <c r="M35" s="45">
        <v>1</v>
      </c>
      <c r="N35" s="45">
        <v>1</v>
      </c>
      <c r="O35" s="45">
        <v>1</v>
      </c>
      <c r="P35" s="45">
        <v>1</v>
      </c>
      <c r="Q35" s="45">
        <v>1</v>
      </c>
      <c r="R35" s="45">
        <v>1</v>
      </c>
      <c r="S35" s="45">
        <v>1</v>
      </c>
      <c r="T35" s="45">
        <v>1</v>
      </c>
      <c r="U35" s="46">
        <f>T35</f>
        <v>1</v>
      </c>
      <c r="V35" s="45">
        <v>2</v>
      </c>
      <c r="W35" s="45">
        <v>2</v>
      </c>
      <c r="X35" s="45">
        <v>2</v>
      </c>
      <c r="Y35" s="45">
        <v>2</v>
      </c>
      <c r="Z35" s="45">
        <v>2</v>
      </c>
      <c r="AA35" s="45">
        <v>2</v>
      </c>
      <c r="AB35" s="45">
        <v>2</v>
      </c>
      <c r="AC35" s="45">
        <v>2</v>
      </c>
      <c r="AD35" s="45">
        <v>2</v>
      </c>
      <c r="AE35" s="45">
        <v>2</v>
      </c>
      <c r="AF35" s="45">
        <v>2</v>
      </c>
      <c r="AG35" s="45">
        <v>2</v>
      </c>
      <c r="AH35" s="46">
        <f>AG35</f>
        <v>2</v>
      </c>
    </row>
    <row r="36" spans="2:34">
      <c r="B36" s="85" t="s">
        <v>11</v>
      </c>
      <c r="C36" s="47"/>
      <c r="D36" s="47"/>
      <c r="E36" s="41">
        <v>70000</v>
      </c>
      <c r="F36" s="41">
        <v>73500</v>
      </c>
      <c r="G36" s="40">
        <f t="shared" si="20"/>
        <v>0.05</v>
      </c>
      <c r="H36" s="86"/>
      <c r="I36" s="45">
        <v>0</v>
      </c>
      <c r="J36" s="45">
        <v>2</v>
      </c>
      <c r="K36" s="45">
        <v>2</v>
      </c>
      <c r="L36" s="45">
        <v>3</v>
      </c>
      <c r="M36" s="45">
        <v>3</v>
      </c>
      <c r="N36" s="45">
        <v>4</v>
      </c>
      <c r="O36" s="45">
        <v>5</v>
      </c>
      <c r="P36" s="45">
        <v>6</v>
      </c>
      <c r="Q36" s="45">
        <v>6</v>
      </c>
      <c r="R36" s="45">
        <v>8</v>
      </c>
      <c r="S36" s="45">
        <v>8</v>
      </c>
      <c r="T36" s="45">
        <v>8</v>
      </c>
      <c r="U36" s="46">
        <f t="shared" ref="U36:U44" si="21">T36</f>
        <v>8</v>
      </c>
      <c r="V36" s="45">
        <v>12</v>
      </c>
      <c r="W36" s="45">
        <v>12</v>
      </c>
      <c r="X36" s="45">
        <v>12</v>
      </c>
      <c r="Y36" s="45">
        <v>16</v>
      </c>
      <c r="Z36" s="45">
        <v>16</v>
      </c>
      <c r="AA36" s="45">
        <v>16</v>
      </c>
      <c r="AB36" s="45">
        <v>20</v>
      </c>
      <c r="AC36" s="45">
        <v>20</v>
      </c>
      <c r="AD36" s="45">
        <v>20</v>
      </c>
      <c r="AE36" s="45">
        <v>24</v>
      </c>
      <c r="AF36" s="45">
        <v>24</v>
      </c>
      <c r="AG36" s="45">
        <v>24</v>
      </c>
      <c r="AH36" s="46">
        <f t="shared" ref="AH36:AH44" si="22">AG36</f>
        <v>24</v>
      </c>
    </row>
    <row r="37" spans="2:34">
      <c r="B37" s="85" t="s">
        <v>114</v>
      </c>
      <c r="C37" s="47"/>
      <c r="D37" s="47"/>
      <c r="E37" s="41">
        <v>70000</v>
      </c>
      <c r="F37" s="41">
        <v>73500</v>
      </c>
      <c r="G37" s="40">
        <f t="shared" si="20"/>
        <v>0.05</v>
      </c>
      <c r="H37" s="86"/>
      <c r="I37" s="45">
        <v>0</v>
      </c>
      <c r="J37" s="45">
        <v>1</v>
      </c>
      <c r="K37" s="45">
        <v>1</v>
      </c>
      <c r="L37" s="45">
        <v>1.5</v>
      </c>
      <c r="M37" s="45">
        <v>1.5</v>
      </c>
      <c r="N37" s="45">
        <v>2</v>
      </c>
      <c r="O37" s="45">
        <v>2.5</v>
      </c>
      <c r="P37" s="45">
        <v>3</v>
      </c>
      <c r="Q37" s="45">
        <v>3</v>
      </c>
      <c r="R37" s="45">
        <v>4</v>
      </c>
      <c r="S37" s="45">
        <v>4</v>
      </c>
      <c r="T37" s="45">
        <v>4</v>
      </c>
      <c r="U37" s="46">
        <f t="shared" si="21"/>
        <v>4</v>
      </c>
      <c r="V37" s="45">
        <v>6</v>
      </c>
      <c r="W37" s="45">
        <v>6</v>
      </c>
      <c r="X37" s="45">
        <v>6</v>
      </c>
      <c r="Y37" s="45">
        <v>8</v>
      </c>
      <c r="Z37" s="45">
        <v>8</v>
      </c>
      <c r="AA37" s="45">
        <v>8</v>
      </c>
      <c r="AB37" s="45">
        <v>10</v>
      </c>
      <c r="AC37" s="45">
        <v>10</v>
      </c>
      <c r="AD37" s="45">
        <v>10</v>
      </c>
      <c r="AE37" s="45">
        <v>12</v>
      </c>
      <c r="AF37" s="45">
        <v>12</v>
      </c>
      <c r="AG37" s="45">
        <v>12</v>
      </c>
      <c r="AH37" s="46">
        <f t="shared" si="22"/>
        <v>12</v>
      </c>
    </row>
    <row r="38" spans="2:34">
      <c r="B38" s="85" t="s">
        <v>10</v>
      </c>
      <c r="C38" s="47"/>
      <c r="D38" s="47"/>
      <c r="E38" s="41">
        <v>200000</v>
      </c>
      <c r="F38" s="41">
        <v>210000.00000000006</v>
      </c>
      <c r="G38" s="40">
        <f t="shared" si="20"/>
        <v>5.0000000000000294E-2</v>
      </c>
      <c r="H38" s="86"/>
      <c r="I38" s="45">
        <v>0</v>
      </c>
      <c r="J38" s="45">
        <v>1</v>
      </c>
      <c r="K38" s="45">
        <v>1</v>
      </c>
      <c r="L38" s="45">
        <v>1</v>
      </c>
      <c r="M38" s="45">
        <v>1</v>
      </c>
      <c r="N38" s="45">
        <v>1</v>
      </c>
      <c r="O38" s="45">
        <v>1</v>
      </c>
      <c r="P38" s="45">
        <v>1</v>
      </c>
      <c r="Q38" s="45">
        <v>1</v>
      </c>
      <c r="R38" s="45">
        <v>1</v>
      </c>
      <c r="S38" s="45">
        <v>1</v>
      </c>
      <c r="T38" s="45">
        <v>1</v>
      </c>
      <c r="U38" s="46">
        <f t="shared" si="21"/>
        <v>1</v>
      </c>
      <c r="V38" s="45">
        <v>1</v>
      </c>
      <c r="W38" s="45">
        <v>1</v>
      </c>
      <c r="X38" s="45">
        <v>1</v>
      </c>
      <c r="Y38" s="45">
        <v>1</v>
      </c>
      <c r="Z38" s="45">
        <v>1</v>
      </c>
      <c r="AA38" s="45">
        <v>1</v>
      </c>
      <c r="AB38" s="45">
        <v>1</v>
      </c>
      <c r="AC38" s="45">
        <v>1</v>
      </c>
      <c r="AD38" s="45">
        <v>1</v>
      </c>
      <c r="AE38" s="45">
        <v>1</v>
      </c>
      <c r="AF38" s="45">
        <v>1</v>
      </c>
      <c r="AG38" s="45">
        <v>1</v>
      </c>
      <c r="AH38" s="46">
        <f t="shared" si="22"/>
        <v>1</v>
      </c>
    </row>
    <row r="39" spans="2:34">
      <c r="B39" s="85" t="s">
        <v>11</v>
      </c>
      <c r="C39" s="47"/>
      <c r="D39" s="47"/>
      <c r="E39" s="41">
        <v>80000</v>
      </c>
      <c r="F39" s="41">
        <v>84000.000000000015</v>
      </c>
      <c r="G39" s="40">
        <f t="shared" si="20"/>
        <v>5.0000000000000183E-2</v>
      </c>
      <c r="H39" s="86"/>
      <c r="I39" s="45">
        <v>0</v>
      </c>
      <c r="J39" s="45">
        <v>0</v>
      </c>
      <c r="K39" s="45">
        <v>0</v>
      </c>
      <c r="L39" s="45">
        <v>1</v>
      </c>
      <c r="M39" s="45">
        <v>1</v>
      </c>
      <c r="N39" s="45">
        <v>1</v>
      </c>
      <c r="O39" s="45">
        <v>1</v>
      </c>
      <c r="P39" s="45">
        <v>1</v>
      </c>
      <c r="Q39" s="45">
        <v>1</v>
      </c>
      <c r="R39" s="45">
        <v>1</v>
      </c>
      <c r="S39" s="45">
        <v>1</v>
      </c>
      <c r="T39" s="45">
        <v>1</v>
      </c>
      <c r="U39" s="46">
        <f t="shared" si="21"/>
        <v>1</v>
      </c>
      <c r="V39" s="45">
        <v>1</v>
      </c>
      <c r="W39" s="45">
        <v>1</v>
      </c>
      <c r="X39" s="45">
        <v>1</v>
      </c>
      <c r="Y39" s="45">
        <v>1</v>
      </c>
      <c r="Z39" s="45">
        <v>2</v>
      </c>
      <c r="AA39" s="45">
        <v>2</v>
      </c>
      <c r="AB39" s="45">
        <v>3</v>
      </c>
      <c r="AC39" s="45">
        <v>3</v>
      </c>
      <c r="AD39" s="45">
        <v>3</v>
      </c>
      <c r="AE39" s="45">
        <v>3</v>
      </c>
      <c r="AF39" s="45">
        <v>3</v>
      </c>
      <c r="AG39" s="45">
        <v>3</v>
      </c>
      <c r="AH39" s="46">
        <f t="shared" si="22"/>
        <v>3</v>
      </c>
    </row>
    <row r="40" spans="2:34">
      <c r="B40" s="85" t="s">
        <v>12</v>
      </c>
      <c r="C40" s="47"/>
      <c r="D40" s="47"/>
      <c r="E40" s="41">
        <v>80000</v>
      </c>
      <c r="F40" s="41">
        <v>84000.000000000015</v>
      </c>
      <c r="G40" s="40">
        <f t="shared" si="20"/>
        <v>5.0000000000000183E-2</v>
      </c>
      <c r="H40" s="86"/>
      <c r="I40" s="45">
        <v>0</v>
      </c>
      <c r="J40" s="45">
        <v>0</v>
      </c>
      <c r="K40" s="45">
        <v>0</v>
      </c>
      <c r="L40" s="45">
        <v>0</v>
      </c>
      <c r="M40" s="45">
        <v>0</v>
      </c>
      <c r="N40" s="45">
        <v>0</v>
      </c>
      <c r="O40" s="45">
        <v>1</v>
      </c>
      <c r="P40" s="45">
        <v>1</v>
      </c>
      <c r="Q40" s="45">
        <v>1</v>
      </c>
      <c r="R40" s="45">
        <v>1</v>
      </c>
      <c r="S40" s="45">
        <v>1</v>
      </c>
      <c r="T40" s="45">
        <v>1</v>
      </c>
      <c r="U40" s="46">
        <f t="shared" si="21"/>
        <v>1</v>
      </c>
      <c r="V40" s="45">
        <v>1</v>
      </c>
      <c r="W40" s="45">
        <v>1</v>
      </c>
      <c r="X40" s="45">
        <v>1</v>
      </c>
      <c r="Y40" s="45">
        <v>1</v>
      </c>
      <c r="Z40" s="45">
        <v>2</v>
      </c>
      <c r="AA40" s="45">
        <v>2</v>
      </c>
      <c r="AB40" s="45">
        <v>2</v>
      </c>
      <c r="AC40" s="45">
        <v>2</v>
      </c>
      <c r="AD40" s="45">
        <v>2</v>
      </c>
      <c r="AE40" s="45">
        <v>2</v>
      </c>
      <c r="AF40" s="45">
        <v>2</v>
      </c>
      <c r="AG40" s="45">
        <v>2</v>
      </c>
      <c r="AH40" s="46">
        <f t="shared" si="22"/>
        <v>2</v>
      </c>
    </row>
    <row r="41" spans="2:34">
      <c r="B41" s="85" t="s">
        <v>115</v>
      </c>
      <c r="C41" s="47"/>
      <c r="D41" s="47"/>
      <c r="E41" s="41">
        <v>85000</v>
      </c>
      <c r="F41" s="41">
        <v>89250</v>
      </c>
      <c r="G41" s="40">
        <f t="shared" si="20"/>
        <v>0.05</v>
      </c>
      <c r="H41" s="86"/>
      <c r="I41" s="45">
        <v>0</v>
      </c>
      <c r="J41" s="45">
        <v>1</v>
      </c>
      <c r="K41" s="45">
        <v>1</v>
      </c>
      <c r="L41" s="45">
        <v>1.5</v>
      </c>
      <c r="M41" s="45">
        <v>1.5</v>
      </c>
      <c r="N41" s="45">
        <v>2</v>
      </c>
      <c r="O41" s="45">
        <v>2.5</v>
      </c>
      <c r="P41" s="45">
        <v>3</v>
      </c>
      <c r="Q41" s="45">
        <v>3</v>
      </c>
      <c r="R41" s="45">
        <v>4</v>
      </c>
      <c r="S41" s="45">
        <v>4</v>
      </c>
      <c r="T41" s="45">
        <v>4</v>
      </c>
      <c r="U41" s="46">
        <f t="shared" si="21"/>
        <v>4</v>
      </c>
      <c r="V41" s="45">
        <v>6</v>
      </c>
      <c r="W41" s="45">
        <v>6</v>
      </c>
      <c r="X41" s="45">
        <v>6</v>
      </c>
      <c r="Y41" s="45">
        <v>8</v>
      </c>
      <c r="Z41" s="45">
        <v>8</v>
      </c>
      <c r="AA41" s="45">
        <v>8</v>
      </c>
      <c r="AB41" s="45">
        <v>10</v>
      </c>
      <c r="AC41" s="45">
        <v>10</v>
      </c>
      <c r="AD41" s="45">
        <v>10</v>
      </c>
      <c r="AE41" s="45">
        <v>12</v>
      </c>
      <c r="AF41" s="45">
        <v>12</v>
      </c>
      <c r="AG41" s="45">
        <v>12</v>
      </c>
      <c r="AH41" s="46">
        <f t="shared" si="22"/>
        <v>12</v>
      </c>
    </row>
    <row r="42" spans="2:34">
      <c r="B42" s="85" t="s">
        <v>112</v>
      </c>
      <c r="C42" s="47"/>
      <c r="D42" s="47"/>
      <c r="E42" s="41">
        <v>24720</v>
      </c>
      <c r="F42" s="41">
        <v>24720</v>
      </c>
      <c r="G42" s="40">
        <f t="shared" si="20"/>
        <v>0</v>
      </c>
      <c r="H42" s="86"/>
      <c r="I42" s="45">
        <v>1</v>
      </c>
      <c r="J42" s="45">
        <v>1</v>
      </c>
      <c r="K42" s="45">
        <v>1</v>
      </c>
      <c r="L42" s="45">
        <v>1</v>
      </c>
      <c r="M42" s="45">
        <v>1</v>
      </c>
      <c r="N42" s="45">
        <v>1</v>
      </c>
      <c r="O42" s="45">
        <v>1</v>
      </c>
      <c r="P42" s="45">
        <v>1</v>
      </c>
      <c r="Q42" s="45">
        <v>1</v>
      </c>
      <c r="R42" s="45">
        <v>1</v>
      </c>
      <c r="S42" s="45">
        <v>1</v>
      </c>
      <c r="T42" s="45">
        <v>1</v>
      </c>
      <c r="U42" s="46">
        <f t="shared" si="21"/>
        <v>1</v>
      </c>
      <c r="V42" s="45">
        <v>1</v>
      </c>
      <c r="W42" s="45">
        <v>1</v>
      </c>
      <c r="X42" s="45">
        <v>1</v>
      </c>
      <c r="Y42" s="45">
        <v>1</v>
      </c>
      <c r="Z42" s="45">
        <v>1</v>
      </c>
      <c r="AA42" s="45">
        <v>1</v>
      </c>
      <c r="AB42" s="45">
        <v>1</v>
      </c>
      <c r="AC42" s="45">
        <v>1</v>
      </c>
      <c r="AD42" s="45">
        <v>1</v>
      </c>
      <c r="AE42" s="45">
        <v>1</v>
      </c>
      <c r="AF42" s="45">
        <v>1</v>
      </c>
      <c r="AG42" s="45">
        <v>1</v>
      </c>
      <c r="AH42" s="46">
        <f t="shared" si="22"/>
        <v>1</v>
      </c>
    </row>
    <row r="43" spans="2:34">
      <c r="B43" s="87"/>
      <c r="C43" s="47"/>
      <c r="D43" s="47"/>
      <c r="E43" s="137"/>
      <c r="F43" s="137"/>
      <c r="G43" s="117"/>
      <c r="H43" s="118"/>
      <c r="I43" s="119"/>
      <c r="J43" s="119"/>
      <c r="K43" s="119"/>
      <c r="L43" s="119"/>
      <c r="M43" s="119"/>
      <c r="N43" s="119"/>
      <c r="O43" s="119"/>
      <c r="P43" s="119"/>
      <c r="Q43" s="119"/>
      <c r="R43" s="119"/>
      <c r="S43" s="119"/>
      <c r="T43" s="119"/>
      <c r="U43" s="120">
        <f t="shared" si="21"/>
        <v>0</v>
      </c>
      <c r="V43" s="119"/>
      <c r="W43" s="119"/>
      <c r="X43" s="119"/>
      <c r="Y43" s="119"/>
      <c r="Z43" s="119"/>
      <c r="AA43" s="119"/>
      <c r="AB43" s="119"/>
      <c r="AC43" s="119"/>
      <c r="AD43" s="119"/>
      <c r="AE43" s="119"/>
      <c r="AF43" s="119"/>
      <c r="AG43" s="119"/>
      <c r="AH43" s="120">
        <f t="shared" si="22"/>
        <v>0</v>
      </c>
    </row>
    <row r="44" spans="2:34">
      <c r="B44" s="50" t="s">
        <v>14</v>
      </c>
      <c r="C44" s="47"/>
      <c r="D44" s="47"/>
      <c r="E44" s="116">
        <f t="shared" ref="E44" si="23">T44</f>
        <v>21</v>
      </c>
      <c r="F44" s="116">
        <f t="shared" ref="F44" si="24">AG44</f>
        <v>57</v>
      </c>
      <c r="G44" s="117">
        <f t="shared" si="20"/>
        <v>1.7142857142857142</v>
      </c>
      <c r="H44" s="118"/>
      <c r="I44" s="116">
        <f t="shared" ref="I44:AG44" si="25">SUM(I35:I42)</f>
        <v>2</v>
      </c>
      <c r="J44" s="116">
        <f t="shared" si="25"/>
        <v>7</v>
      </c>
      <c r="K44" s="116">
        <f t="shared" si="25"/>
        <v>7</v>
      </c>
      <c r="L44" s="116">
        <f t="shared" si="25"/>
        <v>10</v>
      </c>
      <c r="M44" s="116">
        <f t="shared" si="25"/>
        <v>10</v>
      </c>
      <c r="N44" s="116">
        <f t="shared" si="25"/>
        <v>12</v>
      </c>
      <c r="O44" s="116">
        <f t="shared" si="25"/>
        <v>15</v>
      </c>
      <c r="P44" s="116">
        <f t="shared" si="25"/>
        <v>17</v>
      </c>
      <c r="Q44" s="116">
        <f t="shared" si="25"/>
        <v>17</v>
      </c>
      <c r="R44" s="116">
        <f t="shared" si="25"/>
        <v>21</v>
      </c>
      <c r="S44" s="116">
        <f t="shared" si="25"/>
        <v>21</v>
      </c>
      <c r="T44" s="116">
        <f t="shared" si="25"/>
        <v>21</v>
      </c>
      <c r="U44" s="46">
        <f t="shared" si="21"/>
        <v>21</v>
      </c>
      <c r="V44" s="116">
        <f t="shared" si="25"/>
        <v>30</v>
      </c>
      <c r="W44" s="116">
        <f t="shared" si="25"/>
        <v>30</v>
      </c>
      <c r="X44" s="116">
        <f t="shared" si="25"/>
        <v>30</v>
      </c>
      <c r="Y44" s="116">
        <f t="shared" si="25"/>
        <v>38</v>
      </c>
      <c r="Z44" s="116">
        <f t="shared" si="25"/>
        <v>40</v>
      </c>
      <c r="AA44" s="116">
        <f t="shared" si="25"/>
        <v>40</v>
      </c>
      <c r="AB44" s="116">
        <f t="shared" si="25"/>
        <v>49</v>
      </c>
      <c r="AC44" s="116">
        <f t="shared" si="25"/>
        <v>49</v>
      </c>
      <c r="AD44" s="116">
        <f t="shared" si="25"/>
        <v>49</v>
      </c>
      <c r="AE44" s="116">
        <f t="shared" si="25"/>
        <v>57</v>
      </c>
      <c r="AF44" s="116">
        <f t="shared" si="25"/>
        <v>57</v>
      </c>
      <c r="AG44" s="116">
        <f t="shared" si="25"/>
        <v>57</v>
      </c>
      <c r="AH44" s="46">
        <f t="shared" si="22"/>
        <v>57</v>
      </c>
    </row>
    <row r="45" spans="2:34">
      <c r="B45" s="50"/>
      <c r="C45" s="47"/>
      <c r="D45" s="47"/>
      <c r="H45" s="86"/>
      <c r="I45" s="47"/>
      <c r="J45" s="47"/>
      <c r="K45" s="47"/>
      <c r="L45" s="47"/>
      <c r="M45" s="47"/>
      <c r="N45" s="47"/>
      <c r="O45" s="47"/>
      <c r="P45" s="47"/>
      <c r="Q45" s="47"/>
      <c r="R45" s="47"/>
      <c r="S45" s="47"/>
      <c r="T45" s="47"/>
      <c r="U45" s="42"/>
      <c r="V45" s="47"/>
      <c r="W45" s="47"/>
      <c r="X45" s="47"/>
      <c r="Y45" s="47"/>
      <c r="Z45" s="47"/>
      <c r="AA45" s="47"/>
      <c r="AB45" s="47"/>
      <c r="AC45" s="47"/>
      <c r="AD45" s="47"/>
      <c r="AE45" s="47"/>
      <c r="AF45" s="47"/>
      <c r="AG45" s="47"/>
      <c r="AH45" s="42"/>
    </row>
    <row r="46" spans="2:34" ht="18">
      <c r="B46" s="27" t="s">
        <v>8</v>
      </c>
      <c r="U46" s="43"/>
      <c r="AH46" s="43"/>
    </row>
    <row r="47" spans="2:34">
      <c r="B47" s="50"/>
      <c r="U47" s="43"/>
      <c r="AH47" s="43"/>
    </row>
    <row r="48" spans="2:34" ht="16">
      <c r="B48" s="84" t="s">
        <v>15</v>
      </c>
      <c r="D48" s="73"/>
      <c r="H48" s="73"/>
      <c r="U48" s="43"/>
      <c r="AH48" s="43"/>
    </row>
    <row r="49" spans="2:34">
      <c r="B49" s="87" t="str">
        <f t="shared" ref="B49:B56" si="26">B35</f>
        <v>Account Executive</v>
      </c>
      <c r="D49" s="47"/>
      <c r="E49" s="39">
        <f>SUM(I49:T49)</f>
        <v>105000</v>
      </c>
      <c r="F49" s="39">
        <f>SUM(V49:AG49)</f>
        <v>220500</v>
      </c>
      <c r="G49" s="40">
        <f t="shared" ref="G49:G57" si="27">(F49-E49)/E49</f>
        <v>1.1000000000000001</v>
      </c>
      <c r="H49" s="86"/>
      <c r="I49" s="47">
        <f>$E35/12*I35</f>
        <v>8750</v>
      </c>
      <c r="J49" s="47">
        <f t="shared" ref="J49:T49" si="28">$E35/12*J35</f>
        <v>8750</v>
      </c>
      <c r="K49" s="47">
        <f t="shared" si="28"/>
        <v>8750</v>
      </c>
      <c r="L49" s="47">
        <f t="shared" si="28"/>
        <v>8750</v>
      </c>
      <c r="M49" s="47">
        <f t="shared" si="28"/>
        <v>8750</v>
      </c>
      <c r="N49" s="47">
        <f t="shared" si="28"/>
        <v>8750</v>
      </c>
      <c r="O49" s="47">
        <f t="shared" si="28"/>
        <v>8750</v>
      </c>
      <c r="P49" s="47">
        <f t="shared" si="28"/>
        <v>8750</v>
      </c>
      <c r="Q49" s="47">
        <f t="shared" si="28"/>
        <v>8750</v>
      </c>
      <c r="R49" s="47">
        <f t="shared" si="28"/>
        <v>8750</v>
      </c>
      <c r="S49" s="47">
        <f t="shared" si="28"/>
        <v>8750</v>
      </c>
      <c r="T49" s="47">
        <f t="shared" si="28"/>
        <v>8750</v>
      </c>
      <c r="U49" s="42">
        <f>SUM(I49:T49)</f>
        <v>105000</v>
      </c>
      <c r="V49" s="47">
        <f>$F35/12*V35</f>
        <v>18375</v>
      </c>
      <c r="W49" s="47">
        <f t="shared" ref="W49:AG49" si="29">$F35/12*W35</f>
        <v>18375</v>
      </c>
      <c r="X49" s="47">
        <f t="shared" si="29"/>
        <v>18375</v>
      </c>
      <c r="Y49" s="47">
        <f t="shared" si="29"/>
        <v>18375</v>
      </c>
      <c r="Z49" s="47">
        <f t="shared" si="29"/>
        <v>18375</v>
      </c>
      <c r="AA49" s="47">
        <f t="shared" si="29"/>
        <v>18375</v>
      </c>
      <c r="AB49" s="47">
        <f t="shared" si="29"/>
        <v>18375</v>
      </c>
      <c r="AC49" s="47">
        <f t="shared" si="29"/>
        <v>18375</v>
      </c>
      <c r="AD49" s="47">
        <f t="shared" si="29"/>
        <v>18375</v>
      </c>
      <c r="AE49" s="47">
        <f t="shared" si="29"/>
        <v>18375</v>
      </c>
      <c r="AF49" s="47">
        <f t="shared" si="29"/>
        <v>18375</v>
      </c>
      <c r="AG49" s="47">
        <f t="shared" si="29"/>
        <v>18375</v>
      </c>
      <c r="AH49" s="42">
        <f>SUM(V49:AG49)</f>
        <v>220500</v>
      </c>
    </row>
    <row r="50" spans="2:34">
      <c r="B50" s="87" t="str">
        <f t="shared" si="26"/>
        <v>Designer</v>
      </c>
      <c r="D50" s="47"/>
      <c r="E50" s="39">
        <f t="shared" ref="E50:E57" si="30">SUM(I50:T50)</f>
        <v>320833.33333333331</v>
      </c>
      <c r="F50" s="39">
        <f t="shared" ref="F50:F57" si="31">SUM(V50:AG50)</f>
        <v>1323000</v>
      </c>
      <c r="G50" s="40">
        <f t="shared" si="27"/>
        <v>3.123636363636364</v>
      </c>
      <c r="H50" s="86"/>
      <c r="I50" s="47">
        <f t="shared" ref="I50:T50" si="32">$E36/12*I36</f>
        <v>0</v>
      </c>
      <c r="J50" s="47">
        <f t="shared" si="32"/>
        <v>11666.666666666666</v>
      </c>
      <c r="K50" s="47">
        <f t="shared" si="32"/>
        <v>11666.666666666666</v>
      </c>
      <c r="L50" s="47">
        <f t="shared" si="32"/>
        <v>17500</v>
      </c>
      <c r="M50" s="47">
        <f t="shared" si="32"/>
        <v>17500</v>
      </c>
      <c r="N50" s="47">
        <f t="shared" si="32"/>
        <v>23333.333333333332</v>
      </c>
      <c r="O50" s="47">
        <f t="shared" si="32"/>
        <v>29166.666666666664</v>
      </c>
      <c r="P50" s="47">
        <f t="shared" si="32"/>
        <v>35000</v>
      </c>
      <c r="Q50" s="47">
        <f t="shared" si="32"/>
        <v>35000</v>
      </c>
      <c r="R50" s="47">
        <f t="shared" si="32"/>
        <v>46666.666666666664</v>
      </c>
      <c r="S50" s="47">
        <f t="shared" si="32"/>
        <v>46666.666666666664</v>
      </c>
      <c r="T50" s="47">
        <f t="shared" si="32"/>
        <v>46666.666666666664</v>
      </c>
      <c r="U50" s="42">
        <f t="shared" ref="U50:U72" si="33">SUM(I50:T50)</f>
        <v>320833.33333333331</v>
      </c>
      <c r="V50" s="47">
        <f t="shared" ref="V50:AG50" si="34">$F36/12*V36</f>
        <v>73500</v>
      </c>
      <c r="W50" s="47">
        <f t="shared" si="34"/>
        <v>73500</v>
      </c>
      <c r="X50" s="47">
        <f t="shared" si="34"/>
        <v>73500</v>
      </c>
      <c r="Y50" s="47">
        <f t="shared" si="34"/>
        <v>98000</v>
      </c>
      <c r="Z50" s="47">
        <f t="shared" si="34"/>
        <v>98000</v>
      </c>
      <c r="AA50" s="47">
        <f t="shared" si="34"/>
        <v>98000</v>
      </c>
      <c r="AB50" s="47">
        <f t="shared" si="34"/>
        <v>122500</v>
      </c>
      <c r="AC50" s="47">
        <f t="shared" si="34"/>
        <v>122500</v>
      </c>
      <c r="AD50" s="47">
        <f t="shared" si="34"/>
        <v>122500</v>
      </c>
      <c r="AE50" s="47">
        <f t="shared" si="34"/>
        <v>147000</v>
      </c>
      <c r="AF50" s="47">
        <f t="shared" si="34"/>
        <v>147000</v>
      </c>
      <c r="AG50" s="47">
        <f t="shared" si="34"/>
        <v>147000</v>
      </c>
      <c r="AH50" s="42">
        <f t="shared" ref="AH50:AH72" si="35">SUM(V50:AG50)</f>
        <v>1323000</v>
      </c>
    </row>
    <row r="51" spans="2:34">
      <c r="B51" s="87" t="str">
        <f t="shared" si="26"/>
        <v>Sales Planner</v>
      </c>
      <c r="D51" s="47"/>
      <c r="E51" s="39">
        <f t="shared" si="30"/>
        <v>160416.66666666666</v>
      </c>
      <c r="F51" s="39">
        <f t="shared" si="31"/>
        <v>661500</v>
      </c>
      <c r="G51" s="40">
        <f t="shared" si="27"/>
        <v>3.123636363636364</v>
      </c>
      <c r="H51" s="86"/>
      <c r="I51" s="47">
        <f t="shared" ref="I51:T51" si="36">$E37/12*I37</f>
        <v>0</v>
      </c>
      <c r="J51" s="47">
        <f t="shared" si="36"/>
        <v>5833.333333333333</v>
      </c>
      <c r="K51" s="47">
        <f t="shared" si="36"/>
        <v>5833.333333333333</v>
      </c>
      <c r="L51" s="47">
        <f t="shared" si="36"/>
        <v>8750</v>
      </c>
      <c r="M51" s="47">
        <f t="shared" si="36"/>
        <v>8750</v>
      </c>
      <c r="N51" s="47">
        <f t="shared" si="36"/>
        <v>11666.666666666666</v>
      </c>
      <c r="O51" s="47">
        <f t="shared" si="36"/>
        <v>14583.333333333332</v>
      </c>
      <c r="P51" s="47">
        <f t="shared" si="36"/>
        <v>17500</v>
      </c>
      <c r="Q51" s="47">
        <f t="shared" si="36"/>
        <v>17500</v>
      </c>
      <c r="R51" s="47">
        <f t="shared" si="36"/>
        <v>23333.333333333332</v>
      </c>
      <c r="S51" s="47">
        <f t="shared" si="36"/>
        <v>23333.333333333332</v>
      </c>
      <c r="T51" s="47">
        <f t="shared" si="36"/>
        <v>23333.333333333332</v>
      </c>
      <c r="U51" s="42">
        <f t="shared" si="33"/>
        <v>160416.66666666666</v>
      </c>
      <c r="V51" s="47">
        <f t="shared" ref="V51:AG51" si="37">$F37/12*V37</f>
        <v>36750</v>
      </c>
      <c r="W51" s="47">
        <f t="shared" si="37"/>
        <v>36750</v>
      </c>
      <c r="X51" s="47">
        <f t="shared" si="37"/>
        <v>36750</v>
      </c>
      <c r="Y51" s="47">
        <f t="shared" si="37"/>
        <v>49000</v>
      </c>
      <c r="Z51" s="47">
        <f t="shared" si="37"/>
        <v>49000</v>
      </c>
      <c r="AA51" s="47">
        <f t="shared" si="37"/>
        <v>49000</v>
      </c>
      <c r="AB51" s="47">
        <f t="shared" si="37"/>
        <v>61250</v>
      </c>
      <c r="AC51" s="47">
        <f t="shared" si="37"/>
        <v>61250</v>
      </c>
      <c r="AD51" s="47">
        <f t="shared" si="37"/>
        <v>61250</v>
      </c>
      <c r="AE51" s="47">
        <f t="shared" si="37"/>
        <v>73500</v>
      </c>
      <c r="AF51" s="47">
        <f t="shared" si="37"/>
        <v>73500</v>
      </c>
      <c r="AG51" s="47">
        <f t="shared" si="37"/>
        <v>73500</v>
      </c>
      <c r="AH51" s="42">
        <f t="shared" si="35"/>
        <v>661500</v>
      </c>
    </row>
    <row r="52" spans="2:34">
      <c r="B52" s="87" t="str">
        <f t="shared" si="26"/>
        <v>VP Marketing</v>
      </c>
      <c r="D52" s="47"/>
      <c r="E52" s="39">
        <f t="shared" si="30"/>
        <v>183333.33333333331</v>
      </c>
      <c r="F52" s="39">
        <f t="shared" si="31"/>
        <v>210000.00000000003</v>
      </c>
      <c r="G52" s="40">
        <f t="shared" si="27"/>
        <v>0.14545454545454573</v>
      </c>
      <c r="H52" s="86"/>
      <c r="I52" s="47">
        <f t="shared" ref="I52:T52" si="38">$E38/12*I38</f>
        <v>0</v>
      </c>
      <c r="J52" s="47">
        <f t="shared" si="38"/>
        <v>16666.666666666668</v>
      </c>
      <c r="K52" s="47">
        <f t="shared" si="38"/>
        <v>16666.666666666668</v>
      </c>
      <c r="L52" s="47">
        <f t="shared" si="38"/>
        <v>16666.666666666668</v>
      </c>
      <c r="M52" s="47">
        <f t="shared" si="38"/>
        <v>16666.666666666668</v>
      </c>
      <c r="N52" s="47">
        <f t="shared" si="38"/>
        <v>16666.666666666668</v>
      </c>
      <c r="O52" s="47">
        <f t="shared" si="38"/>
        <v>16666.666666666668</v>
      </c>
      <c r="P52" s="47">
        <f t="shared" si="38"/>
        <v>16666.666666666668</v>
      </c>
      <c r="Q52" s="47">
        <f t="shared" si="38"/>
        <v>16666.666666666668</v>
      </c>
      <c r="R52" s="47">
        <f t="shared" si="38"/>
        <v>16666.666666666668</v>
      </c>
      <c r="S52" s="47">
        <f t="shared" si="38"/>
        <v>16666.666666666668</v>
      </c>
      <c r="T52" s="47">
        <f t="shared" si="38"/>
        <v>16666.666666666668</v>
      </c>
      <c r="U52" s="42">
        <f t="shared" si="33"/>
        <v>183333.33333333331</v>
      </c>
      <c r="V52" s="47">
        <f t="shared" ref="V52:AG52" si="39">$F38/12*V38</f>
        <v>17500.000000000004</v>
      </c>
      <c r="W52" s="47">
        <f t="shared" si="39"/>
        <v>17500.000000000004</v>
      </c>
      <c r="X52" s="47">
        <f t="shared" si="39"/>
        <v>17500.000000000004</v>
      </c>
      <c r="Y52" s="47">
        <f t="shared" si="39"/>
        <v>17500.000000000004</v>
      </c>
      <c r="Z52" s="47">
        <f t="shared" si="39"/>
        <v>17500.000000000004</v>
      </c>
      <c r="AA52" s="47">
        <f t="shared" si="39"/>
        <v>17500.000000000004</v>
      </c>
      <c r="AB52" s="47">
        <f t="shared" si="39"/>
        <v>17500.000000000004</v>
      </c>
      <c r="AC52" s="47">
        <f t="shared" si="39"/>
        <v>17500.000000000004</v>
      </c>
      <c r="AD52" s="47">
        <f t="shared" si="39"/>
        <v>17500.000000000004</v>
      </c>
      <c r="AE52" s="47">
        <f t="shared" si="39"/>
        <v>17500.000000000004</v>
      </c>
      <c r="AF52" s="47">
        <f t="shared" si="39"/>
        <v>17500.000000000004</v>
      </c>
      <c r="AG52" s="47">
        <f t="shared" si="39"/>
        <v>17500.000000000004</v>
      </c>
      <c r="AH52" s="42">
        <f t="shared" si="35"/>
        <v>210000.00000000003</v>
      </c>
    </row>
    <row r="53" spans="2:34">
      <c r="B53" s="87" t="str">
        <f t="shared" si="26"/>
        <v>Designer</v>
      </c>
      <c r="D53" s="47"/>
      <c r="E53" s="39">
        <f t="shared" si="30"/>
        <v>59999.999999999993</v>
      </c>
      <c r="F53" s="39">
        <f t="shared" si="31"/>
        <v>182000.00000000003</v>
      </c>
      <c r="G53" s="40">
        <f t="shared" si="27"/>
        <v>2.0333333333333341</v>
      </c>
      <c r="H53" s="86"/>
      <c r="I53" s="47">
        <f t="shared" ref="I53:T53" si="40">$E39/12*I39</f>
        <v>0</v>
      </c>
      <c r="J53" s="47">
        <f t="shared" si="40"/>
        <v>0</v>
      </c>
      <c r="K53" s="47">
        <f t="shared" si="40"/>
        <v>0</v>
      </c>
      <c r="L53" s="47">
        <f t="shared" si="40"/>
        <v>6666.666666666667</v>
      </c>
      <c r="M53" s="47">
        <f t="shared" si="40"/>
        <v>6666.666666666667</v>
      </c>
      <c r="N53" s="47">
        <f t="shared" si="40"/>
        <v>6666.666666666667</v>
      </c>
      <c r="O53" s="47">
        <f t="shared" si="40"/>
        <v>6666.666666666667</v>
      </c>
      <c r="P53" s="47">
        <f t="shared" si="40"/>
        <v>6666.666666666667</v>
      </c>
      <c r="Q53" s="47">
        <f t="shared" si="40"/>
        <v>6666.666666666667</v>
      </c>
      <c r="R53" s="47">
        <f t="shared" si="40"/>
        <v>6666.666666666667</v>
      </c>
      <c r="S53" s="47">
        <f t="shared" si="40"/>
        <v>6666.666666666667</v>
      </c>
      <c r="T53" s="47">
        <f t="shared" si="40"/>
        <v>6666.666666666667</v>
      </c>
      <c r="U53" s="42">
        <f t="shared" si="33"/>
        <v>59999.999999999993</v>
      </c>
      <c r="V53" s="47">
        <f t="shared" ref="V53:AG53" si="41">$F39/12*V39</f>
        <v>7000.0000000000009</v>
      </c>
      <c r="W53" s="47">
        <f t="shared" si="41"/>
        <v>7000.0000000000009</v>
      </c>
      <c r="X53" s="47">
        <f t="shared" si="41"/>
        <v>7000.0000000000009</v>
      </c>
      <c r="Y53" s="47">
        <f t="shared" si="41"/>
        <v>7000.0000000000009</v>
      </c>
      <c r="Z53" s="47">
        <f t="shared" si="41"/>
        <v>14000.000000000002</v>
      </c>
      <c r="AA53" s="47">
        <f t="shared" si="41"/>
        <v>14000.000000000002</v>
      </c>
      <c r="AB53" s="47">
        <f t="shared" si="41"/>
        <v>21000.000000000004</v>
      </c>
      <c r="AC53" s="47">
        <f t="shared" si="41"/>
        <v>21000.000000000004</v>
      </c>
      <c r="AD53" s="47">
        <f t="shared" si="41"/>
        <v>21000.000000000004</v>
      </c>
      <c r="AE53" s="47">
        <f t="shared" si="41"/>
        <v>21000.000000000004</v>
      </c>
      <c r="AF53" s="47">
        <f t="shared" si="41"/>
        <v>21000.000000000004</v>
      </c>
      <c r="AG53" s="47">
        <f t="shared" si="41"/>
        <v>21000.000000000004</v>
      </c>
      <c r="AH53" s="42">
        <f t="shared" si="35"/>
        <v>182000.00000000003</v>
      </c>
    </row>
    <row r="54" spans="2:34">
      <c r="B54" s="87" t="str">
        <f t="shared" si="26"/>
        <v>Customer Success</v>
      </c>
      <c r="D54" s="47"/>
      <c r="E54" s="39">
        <f t="shared" si="30"/>
        <v>40000</v>
      </c>
      <c r="F54" s="39">
        <f t="shared" si="31"/>
        <v>140000.00000000003</v>
      </c>
      <c r="G54" s="40">
        <f t="shared" si="27"/>
        <v>2.5000000000000009</v>
      </c>
      <c r="H54" s="86"/>
      <c r="I54" s="47">
        <f t="shared" ref="I54:T54" si="42">$E40/12*I40</f>
        <v>0</v>
      </c>
      <c r="J54" s="47">
        <f t="shared" si="42"/>
        <v>0</v>
      </c>
      <c r="K54" s="47">
        <f t="shared" si="42"/>
        <v>0</v>
      </c>
      <c r="L54" s="47">
        <f t="shared" si="42"/>
        <v>0</v>
      </c>
      <c r="M54" s="47">
        <f t="shared" si="42"/>
        <v>0</v>
      </c>
      <c r="N54" s="47">
        <f t="shared" si="42"/>
        <v>0</v>
      </c>
      <c r="O54" s="47">
        <f t="shared" si="42"/>
        <v>6666.666666666667</v>
      </c>
      <c r="P54" s="47">
        <f t="shared" si="42"/>
        <v>6666.666666666667</v>
      </c>
      <c r="Q54" s="47">
        <f t="shared" si="42"/>
        <v>6666.666666666667</v>
      </c>
      <c r="R54" s="47">
        <f t="shared" si="42"/>
        <v>6666.666666666667</v>
      </c>
      <c r="S54" s="47">
        <f t="shared" si="42"/>
        <v>6666.666666666667</v>
      </c>
      <c r="T54" s="47">
        <f t="shared" si="42"/>
        <v>6666.666666666667</v>
      </c>
      <c r="U54" s="42">
        <f t="shared" si="33"/>
        <v>40000</v>
      </c>
      <c r="V54" s="47">
        <f t="shared" ref="V54:AG54" si="43">$F40/12*V40</f>
        <v>7000.0000000000009</v>
      </c>
      <c r="W54" s="47">
        <f t="shared" si="43"/>
        <v>7000.0000000000009</v>
      </c>
      <c r="X54" s="47">
        <f t="shared" si="43"/>
        <v>7000.0000000000009</v>
      </c>
      <c r="Y54" s="47">
        <f t="shared" si="43"/>
        <v>7000.0000000000009</v>
      </c>
      <c r="Z54" s="47">
        <f t="shared" si="43"/>
        <v>14000.000000000002</v>
      </c>
      <c r="AA54" s="47">
        <f t="shared" si="43"/>
        <v>14000.000000000002</v>
      </c>
      <c r="AB54" s="47">
        <f t="shared" si="43"/>
        <v>14000.000000000002</v>
      </c>
      <c r="AC54" s="47">
        <f t="shared" si="43"/>
        <v>14000.000000000002</v>
      </c>
      <c r="AD54" s="47">
        <f t="shared" si="43"/>
        <v>14000.000000000002</v>
      </c>
      <c r="AE54" s="47">
        <f t="shared" si="43"/>
        <v>14000.000000000002</v>
      </c>
      <c r="AF54" s="47">
        <f t="shared" si="43"/>
        <v>14000.000000000002</v>
      </c>
      <c r="AG54" s="47">
        <f t="shared" si="43"/>
        <v>14000.000000000002</v>
      </c>
      <c r="AH54" s="42">
        <f t="shared" si="35"/>
        <v>140000.00000000003</v>
      </c>
    </row>
    <row r="55" spans="2:34">
      <c r="B55" s="87" t="str">
        <f t="shared" si="26"/>
        <v>Additional Position - Sales</v>
      </c>
      <c r="D55" s="47"/>
      <c r="E55" s="39">
        <f t="shared" si="30"/>
        <v>194791.66666666669</v>
      </c>
      <c r="F55" s="39">
        <f t="shared" si="31"/>
        <v>803250</v>
      </c>
      <c r="G55" s="40">
        <f t="shared" si="27"/>
        <v>3.1236363636363631</v>
      </c>
      <c r="H55" s="86"/>
      <c r="I55" s="47">
        <f t="shared" ref="I55:T55" si="44">$E41/12*I41</f>
        <v>0</v>
      </c>
      <c r="J55" s="47">
        <f t="shared" si="44"/>
        <v>7083.333333333333</v>
      </c>
      <c r="K55" s="47">
        <f t="shared" si="44"/>
        <v>7083.333333333333</v>
      </c>
      <c r="L55" s="47">
        <f t="shared" si="44"/>
        <v>10625</v>
      </c>
      <c r="M55" s="47">
        <f t="shared" si="44"/>
        <v>10625</v>
      </c>
      <c r="N55" s="47">
        <f t="shared" si="44"/>
        <v>14166.666666666666</v>
      </c>
      <c r="O55" s="47">
        <f t="shared" si="44"/>
        <v>17708.333333333332</v>
      </c>
      <c r="P55" s="47">
        <f t="shared" si="44"/>
        <v>21250</v>
      </c>
      <c r="Q55" s="47">
        <f t="shared" si="44"/>
        <v>21250</v>
      </c>
      <c r="R55" s="47">
        <f t="shared" si="44"/>
        <v>28333.333333333332</v>
      </c>
      <c r="S55" s="47">
        <f t="shared" si="44"/>
        <v>28333.333333333332</v>
      </c>
      <c r="T55" s="47">
        <f t="shared" si="44"/>
        <v>28333.333333333332</v>
      </c>
      <c r="U55" s="42">
        <f t="shared" si="33"/>
        <v>194791.66666666669</v>
      </c>
      <c r="V55" s="47">
        <f t="shared" ref="V55:AG55" si="45">$F41/12*V41</f>
        <v>44625</v>
      </c>
      <c r="W55" s="47">
        <f t="shared" si="45"/>
        <v>44625</v>
      </c>
      <c r="X55" s="47">
        <f t="shared" si="45"/>
        <v>44625</v>
      </c>
      <c r="Y55" s="47">
        <f t="shared" si="45"/>
        <v>59500</v>
      </c>
      <c r="Z55" s="47">
        <f t="shared" si="45"/>
        <v>59500</v>
      </c>
      <c r="AA55" s="47">
        <f t="shared" si="45"/>
        <v>59500</v>
      </c>
      <c r="AB55" s="47">
        <f t="shared" si="45"/>
        <v>74375</v>
      </c>
      <c r="AC55" s="47">
        <f t="shared" si="45"/>
        <v>74375</v>
      </c>
      <c r="AD55" s="47">
        <f t="shared" si="45"/>
        <v>74375</v>
      </c>
      <c r="AE55" s="47">
        <f t="shared" si="45"/>
        <v>89250</v>
      </c>
      <c r="AF55" s="47">
        <f t="shared" si="45"/>
        <v>89250</v>
      </c>
      <c r="AG55" s="47">
        <f t="shared" si="45"/>
        <v>89250</v>
      </c>
      <c r="AH55" s="42">
        <f t="shared" si="35"/>
        <v>803250</v>
      </c>
    </row>
    <row r="56" spans="2:34">
      <c r="B56" s="87" t="str">
        <f t="shared" si="26"/>
        <v>Additional Position - Marketing</v>
      </c>
      <c r="D56" s="47"/>
      <c r="E56" s="39">
        <f t="shared" si="30"/>
        <v>24720</v>
      </c>
      <c r="F56" s="39">
        <f t="shared" si="31"/>
        <v>24720</v>
      </c>
      <c r="G56" s="40">
        <f t="shared" si="27"/>
        <v>0</v>
      </c>
      <c r="H56" s="86"/>
      <c r="I56" s="47">
        <f t="shared" ref="I56:T56" si="46">$E42/12*I42</f>
        <v>2060</v>
      </c>
      <c r="J56" s="47">
        <f t="shared" si="46"/>
        <v>2060</v>
      </c>
      <c r="K56" s="47">
        <f t="shared" si="46"/>
        <v>2060</v>
      </c>
      <c r="L56" s="47">
        <f t="shared" si="46"/>
        <v>2060</v>
      </c>
      <c r="M56" s="47">
        <f t="shared" si="46"/>
        <v>2060</v>
      </c>
      <c r="N56" s="47">
        <f t="shared" si="46"/>
        <v>2060</v>
      </c>
      <c r="O56" s="47">
        <f t="shared" si="46"/>
        <v>2060</v>
      </c>
      <c r="P56" s="47">
        <f t="shared" si="46"/>
        <v>2060</v>
      </c>
      <c r="Q56" s="47">
        <f t="shared" si="46"/>
        <v>2060</v>
      </c>
      <c r="R56" s="47">
        <f t="shared" si="46"/>
        <v>2060</v>
      </c>
      <c r="S56" s="47">
        <f t="shared" si="46"/>
        <v>2060</v>
      </c>
      <c r="T56" s="47">
        <f t="shared" si="46"/>
        <v>2060</v>
      </c>
      <c r="U56" s="42">
        <f t="shared" si="33"/>
        <v>24720</v>
      </c>
      <c r="V56" s="47">
        <f t="shared" ref="V56:AG56" si="47">$F42/12*V42</f>
        <v>2060</v>
      </c>
      <c r="W56" s="47">
        <f t="shared" si="47"/>
        <v>2060</v>
      </c>
      <c r="X56" s="47">
        <f t="shared" si="47"/>
        <v>2060</v>
      </c>
      <c r="Y56" s="47">
        <f t="shared" si="47"/>
        <v>2060</v>
      </c>
      <c r="Z56" s="47">
        <f t="shared" si="47"/>
        <v>2060</v>
      </c>
      <c r="AA56" s="47">
        <f t="shared" si="47"/>
        <v>2060</v>
      </c>
      <c r="AB56" s="47">
        <f t="shared" si="47"/>
        <v>2060</v>
      </c>
      <c r="AC56" s="47">
        <f t="shared" si="47"/>
        <v>2060</v>
      </c>
      <c r="AD56" s="47">
        <f t="shared" si="47"/>
        <v>2060</v>
      </c>
      <c r="AE56" s="47">
        <f t="shared" si="47"/>
        <v>2060</v>
      </c>
      <c r="AF56" s="47">
        <f t="shared" si="47"/>
        <v>2060</v>
      </c>
      <c r="AG56" s="47">
        <f t="shared" si="47"/>
        <v>2060</v>
      </c>
      <c r="AH56" s="42">
        <f t="shared" si="35"/>
        <v>24720</v>
      </c>
    </row>
    <row r="57" spans="2:34">
      <c r="B57" s="50" t="s">
        <v>17</v>
      </c>
      <c r="C57" s="47"/>
      <c r="D57" s="47"/>
      <c r="E57" s="121">
        <f t="shared" si="30"/>
        <v>1089095</v>
      </c>
      <c r="F57" s="121">
        <f t="shared" si="31"/>
        <v>3564970</v>
      </c>
      <c r="G57" s="40">
        <f t="shared" si="27"/>
        <v>2.2733324457462389</v>
      </c>
      <c r="H57" s="86"/>
      <c r="I57" s="90">
        <f t="shared" ref="I57:AG57" si="48">SUM(I49:I56)</f>
        <v>10810</v>
      </c>
      <c r="J57" s="90">
        <f t="shared" si="48"/>
        <v>52060</v>
      </c>
      <c r="K57" s="90">
        <f t="shared" si="48"/>
        <v>52060</v>
      </c>
      <c r="L57" s="90">
        <f t="shared" si="48"/>
        <v>71018.333333333343</v>
      </c>
      <c r="M57" s="90">
        <f t="shared" si="48"/>
        <v>71018.333333333343</v>
      </c>
      <c r="N57" s="90">
        <f t="shared" si="48"/>
        <v>83310.000000000015</v>
      </c>
      <c r="O57" s="90">
        <f t="shared" si="48"/>
        <v>102268.33333333334</v>
      </c>
      <c r="P57" s="90">
        <f t="shared" si="48"/>
        <v>114560.00000000001</v>
      </c>
      <c r="Q57" s="90">
        <f t="shared" si="48"/>
        <v>114560.00000000001</v>
      </c>
      <c r="R57" s="90">
        <f t="shared" si="48"/>
        <v>139143.33333333334</v>
      </c>
      <c r="S57" s="90">
        <f t="shared" si="48"/>
        <v>139143.33333333334</v>
      </c>
      <c r="T57" s="90">
        <f t="shared" si="48"/>
        <v>139143.33333333334</v>
      </c>
      <c r="U57" s="91">
        <f t="shared" si="33"/>
        <v>1089095</v>
      </c>
      <c r="V57" s="90">
        <f t="shared" si="48"/>
        <v>206810</v>
      </c>
      <c r="W57" s="90">
        <f t="shared" si="48"/>
        <v>206810</v>
      </c>
      <c r="X57" s="90">
        <f t="shared" si="48"/>
        <v>206810</v>
      </c>
      <c r="Y57" s="90">
        <f t="shared" si="48"/>
        <v>258435</v>
      </c>
      <c r="Z57" s="90">
        <f t="shared" si="48"/>
        <v>272435</v>
      </c>
      <c r="AA57" s="90">
        <f t="shared" si="48"/>
        <v>272435</v>
      </c>
      <c r="AB57" s="90">
        <f t="shared" si="48"/>
        <v>331060</v>
      </c>
      <c r="AC57" s="90">
        <f t="shared" si="48"/>
        <v>331060</v>
      </c>
      <c r="AD57" s="90">
        <f t="shared" si="48"/>
        <v>331060</v>
      </c>
      <c r="AE57" s="90">
        <f t="shared" si="48"/>
        <v>382685</v>
      </c>
      <c r="AF57" s="90">
        <f t="shared" si="48"/>
        <v>382685</v>
      </c>
      <c r="AG57" s="90">
        <f t="shared" si="48"/>
        <v>382685</v>
      </c>
      <c r="AH57" s="91">
        <f t="shared" si="35"/>
        <v>3564970</v>
      </c>
    </row>
    <row r="58" spans="2:34">
      <c r="B58" s="50"/>
      <c r="C58" s="47"/>
      <c r="D58" s="47"/>
      <c r="H58" s="86"/>
      <c r="I58" s="47"/>
      <c r="J58" s="47"/>
      <c r="K58" s="47"/>
      <c r="L58" s="47"/>
      <c r="M58" s="47"/>
      <c r="N58" s="47"/>
      <c r="O58" s="47"/>
      <c r="P58" s="47"/>
      <c r="Q58" s="47"/>
      <c r="R58" s="47"/>
      <c r="S58" s="47"/>
      <c r="T58" s="47"/>
      <c r="U58" s="42"/>
      <c r="V58" s="47"/>
      <c r="W58" s="47"/>
      <c r="X58" s="47"/>
      <c r="Y58" s="47"/>
      <c r="Z58" s="47"/>
      <c r="AA58" s="47"/>
      <c r="AB58" s="47"/>
      <c r="AC58" s="47"/>
      <c r="AD58" s="47"/>
      <c r="AE58" s="47"/>
      <c r="AF58" s="47"/>
      <c r="AG58" s="47"/>
      <c r="AH58" s="42"/>
    </row>
    <row r="59" spans="2:34">
      <c r="B59" s="50" t="s">
        <v>88</v>
      </c>
      <c r="C59" s="108">
        <v>0.13362018314142854</v>
      </c>
      <c r="D59" s="47"/>
      <c r="E59" s="39">
        <f t="shared" ref="E59" si="49">SUM(I59:T59)</f>
        <v>145525.07335841414</v>
      </c>
      <c r="F59" s="39">
        <f>SUM(V59:AG59)</f>
        <v>476351.94429369853</v>
      </c>
      <c r="G59" s="40">
        <f t="shared" ref="G59" si="50">(F59-E59)/E59</f>
        <v>2.2733324457462385</v>
      </c>
      <c r="H59" s="86"/>
      <c r="I59" s="47">
        <f>I57*$C$59</f>
        <v>1444.4341797588424</v>
      </c>
      <c r="J59" s="47">
        <f t="shared" ref="J59:AG59" si="51">J57*$C$59</f>
        <v>6956.2667343427702</v>
      </c>
      <c r="K59" s="47">
        <f t="shared" si="51"/>
        <v>6956.2667343427702</v>
      </c>
      <c r="L59" s="47">
        <f t="shared" si="51"/>
        <v>9489.4827063990197</v>
      </c>
      <c r="M59" s="47">
        <f t="shared" si="51"/>
        <v>9489.4827063990197</v>
      </c>
      <c r="N59" s="47">
        <f t="shared" si="51"/>
        <v>11131.897457512414</v>
      </c>
      <c r="O59" s="47">
        <f t="shared" si="51"/>
        <v>13665.113429568662</v>
      </c>
      <c r="P59" s="47">
        <f t="shared" si="51"/>
        <v>15307.528180682055</v>
      </c>
      <c r="Q59" s="47">
        <f t="shared" si="51"/>
        <v>15307.528180682055</v>
      </c>
      <c r="R59" s="47">
        <f t="shared" si="51"/>
        <v>18592.357682908838</v>
      </c>
      <c r="S59" s="47">
        <f t="shared" si="51"/>
        <v>18592.357682908838</v>
      </c>
      <c r="T59" s="47">
        <f t="shared" si="51"/>
        <v>18592.357682908838</v>
      </c>
      <c r="U59" s="42">
        <f t="shared" si="33"/>
        <v>145525.07335841414</v>
      </c>
      <c r="V59" s="47">
        <f t="shared" si="51"/>
        <v>27633.990075478836</v>
      </c>
      <c r="W59" s="47">
        <f t="shared" si="51"/>
        <v>27633.990075478836</v>
      </c>
      <c r="X59" s="47">
        <f t="shared" si="51"/>
        <v>27633.990075478836</v>
      </c>
      <c r="Y59" s="47">
        <f t="shared" si="51"/>
        <v>34532.132030155088</v>
      </c>
      <c r="Z59" s="47">
        <f t="shared" si="51"/>
        <v>36402.814594135081</v>
      </c>
      <c r="AA59" s="47">
        <f t="shared" si="51"/>
        <v>36402.814594135081</v>
      </c>
      <c r="AB59" s="47">
        <f t="shared" si="51"/>
        <v>44236.297830801333</v>
      </c>
      <c r="AC59" s="47">
        <f t="shared" si="51"/>
        <v>44236.297830801333</v>
      </c>
      <c r="AD59" s="47">
        <f t="shared" si="51"/>
        <v>44236.297830801333</v>
      </c>
      <c r="AE59" s="47">
        <f t="shared" si="51"/>
        <v>51134.439785477582</v>
      </c>
      <c r="AF59" s="47">
        <f t="shared" si="51"/>
        <v>51134.439785477582</v>
      </c>
      <c r="AG59" s="47">
        <f t="shared" si="51"/>
        <v>51134.439785477582</v>
      </c>
      <c r="AH59" s="42">
        <f t="shared" si="35"/>
        <v>476351.94429369853</v>
      </c>
    </row>
    <row r="60" spans="2:34">
      <c r="B60" s="50"/>
      <c r="C60" s="47"/>
      <c r="D60" s="47"/>
      <c r="H60" s="86"/>
      <c r="I60" s="47"/>
      <c r="J60" s="47"/>
      <c r="K60" s="47"/>
      <c r="L60" s="47"/>
      <c r="M60" s="47"/>
      <c r="N60" s="47"/>
      <c r="O60" s="47"/>
      <c r="P60" s="47"/>
      <c r="Q60" s="47"/>
      <c r="R60" s="47"/>
      <c r="S60" s="47"/>
      <c r="T60" s="47"/>
      <c r="U60" s="42"/>
      <c r="V60" s="47"/>
      <c r="W60" s="47"/>
      <c r="X60" s="47"/>
      <c r="Y60" s="47"/>
      <c r="Z60" s="47"/>
      <c r="AA60" s="47"/>
      <c r="AB60" s="47"/>
      <c r="AC60" s="47"/>
      <c r="AD60" s="47"/>
      <c r="AE60" s="47"/>
      <c r="AF60" s="47"/>
      <c r="AG60" s="47"/>
      <c r="AH60" s="42"/>
    </row>
    <row r="61" spans="2:34" s="49" customFormat="1" ht="15" thickBot="1">
      <c r="B61" s="93" t="s">
        <v>18</v>
      </c>
      <c r="C61" s="94"/>
      <c r="D61" s="94"/>
      <c r="E61" s="95">
        <f t="shared" ref="E61:F61" si="52">SUM(E59,E57)</f>
        <v>1234620.0733584142</v>
      </c>
      <c r="F61" s="95">
        <f t="shared" si="52"/>
        <v>4041321.9442936983</v>
      </c>
      <c r="G61" s="40">
        <f t="shared" ref="G61" si="53">(F61-E61)/E61</f>
        <v>2.2733324457462385</v>
      </c>
      <c r="H61" s="96"/>
      <c r="I61" s="95">
        <f>SUM(I59,I57)</f>
        <v>12254.434179758842</v>
      </c>
      <c r="J61" s="95">
        <f t="shared" ref="J61:AG61" si="54">SUM(J59,J57)</f>
        <v>59016.266734342767</v>
      </c>
      <c r="K61" s="95">
        <f t="shared" si="54"/>
        <v>59016.266734342767</v>
      </c>
      <c r="L61" s="95">
        <f t="shared" si="54"/>
        <v>80507.816039732366</v>
      </c>
      <c r="M61" s="95">
        <f t="shared" si="54"/>
        <v>80507.816039732366</v>
      </c>
      <c r="N61" s="95">
        <f t="shared" si="54"/>
        <v>94441.89745751243</v>
      </c>
      <c r="O61" s="95">
        <f t="shared" si="54"/>
        <v>115933.44676290201</v>
      </c>
      <c r="P61" s="95">
        <f t="shared" si="54"/>
        <v>129867.52818068207</v>
      </c>
      <c r="Q61" s="95">
        <f t="shared" si="54"/>
        <v>129867.52818068207</v>
      </c>
      <c r="R61" s="95">
        <f t="shared" si="54"/>
        <v>157735.69101624217</v>
      </c>
      <c r="S61" s="95">
        <f t="shared" si="54"/>
        <v>157735.69101624217</v>
      </c>
      <c r="T61" s="95">
        <f t="shared" si="54"/>
        <v>157735.69101624217</v>
      </c>
      <c r="U61" s="97">
        <f t="shared" si="33"/>
        <v>1234620.0733584142</v>
      </c>
      <c r="V61" s="95">
        <f t="shared" si="54"/>
        <v>234443.99007547883</v>
      </c>
      <c r="W61" s="95">
        <f t="shared" si="54"/>
        <v>234443.99007547883</v>
      </c>
      <c r="X61" s="95">
        <f t="shared" si="54"/>
        <v>234443.99007547883</v>
      </c>
      <c r="Y61" s="95">
        <f t="shared" si="54"/>
        <v>292967.1320301551</v>
      </c>
      <c r="Z61" s="95">
        <f t="shared" si="54"/>
        <v>308837.8145941351</v>
      </c>
      <c r="AA61" s="95">
        <f t="shared" si="54"/>
        <v>308837.8145941351</v>
      </c>
      <c r="AB61" s="95">
        <f t="shared" si="54"/>
        <v>375296.29783080134</v>
      </c>
      <c r="AC61" s="95">
        <f t="shared" si="54"/>
        <v>375296.29783080134</v>
      </c>
      <c r="AD61" s="95">
        <f t="shared" si="54"/>
        <v>375296.29783080134</v>
      </c>
      <c r="AE61" s="95">
        <f t="shared" si="54"/>
        <v>433819.43978547759</v>
      </c>
      <c r="AF61" s="95">
        <f t="shared" si="54"/>
        <v>433819.43978547759</v>
      </c>
      <c r="AG61" s="95">
        <f t="shared" si="54"/>
        <v>433819.43978547759</v>
      </c>
      <c r="AH61" s="97">
        <f t="shared" si="35"/>
        <v>4041321.9442936992</v>
      </c>
    </row>
    <row r="62" spans="2:34">
      <c r="U62" s="43"/>
      <c r="AH62" s="43"/>
    </row>
    <row r="63" spans="2:34" ht="18">
      <c r="B63" s="27" t="s">
        <v>19</v>
      </c>
      <c r="U63" s="43"/>
      <c r="AH63" s="43"/>
    </row>
    <row r="64" spans="2:34">
      <c r="U64" s="43"/>
      <c r="AH64" s="43"/>
    </row>
    <row r="65" spans="2:116">
      <c r="B65" s="87" t="s">
        <v>20</v>
      </c>
      <c r="E65" s="39">
        <f t="shared" ref="E65:E66" si="55">SUM(I65:T65)</f>
        <v>1125000</v>
      </c>
      <c r="F65" s="39">
        <f t="shared" ref="F65:F66" si="56">SUM(V65:AG65)</f>
        <v>5017069.6785592278</v>
      </c>
      <c r="G65" s="40">
        <f t="shared" ref="G65:G66" si="57">(F65-E65)/E65</f>
        <v>3.4596174920526468</v>
      </c>
      <c r="I65" s="41">
        <v>50000</v>
      </c>
      <c r="J65" s="41">
        <v>50000</v>
      </c>
      <c r="K65" s="41">
        <v>50000</v>
      </c>
      <c r="L65" s="41">
        <v>75000</v>
      </c>
      <c r="M65" s="41">
        <v>75000</v>
      </c>
      <c r="N65" s="41">
        <v>75000</v>
      </c>
      <c r="O65" s="41">
        <v>100000</v>
      </c>
      <c r="P65" s="41">
        <v>100000</v>
      </c>
      <c r="Q65" s="41">
        <v>100000</v>
      </c>
      <c r="R65" s="41">
        <v>150000</v>
      </c>
      <c r="S65" s="41">
        <v>150000</v>
      </c>
      <c r="T65" s="41">
        <v>150000</v>
      </c>
      <c r="U65" s="42">
        <f t="shared" si="33"/>
        <v>1125000</v>
      </c>
      <c r="V65" s="41">
        <v>250000</v>
      </c>
      <c r="W65" s="41">
        <v>250000</v>
      </c>
      <c r="X65" s="41">
        <v>250000</v>
      </c>
      <c r="Y65" s="41">
        <v>300000</v>
      </c>
      <c r="Z65" s="41">
        <v>300000</v>
      </c>
      <c r="AA65" s="41">
        <v>300000</v>
      </c>
      <c r="AB65" s="41">
        <v>450000</v>
      </c>
      <c r="AC65" s="41">
        <v>450000</v>
      </c>
      <c r="AD65" s="41">
        <v>450000</v>
      </c>
      <c r="AE65" s="41">
        <v>550000</v>
      </c>
      <c r="AF65" s="41">
        <v>668394.80670301744</v>
      </c>
      <c r="AG65" s="41">
        <v>798674.87185621064</v>
      </c>
      <c r="AH65" s="42">
        <f t="shared" si="35"/>
        <v>5017069.6785592278</v>
      </c>
    </row>
    <row r="66" spans="2:116">
      <c r="B66" s="87" t="s">
        <v>21</v>
      </c>
      <c r="E66" s="39">
        <f t="shared" si="55"/>
        <v>240000</v>
      </c>
      <c r="F66" s="39">
        <f t="shared" si="56"/>
        <v>300000</v>
      </c>
      <c r="G66" s="40">
        <f t="shared" si="57"/>
        <v>0.25</v>
      </c>
      <c r="I66" s="41">
        <v>20000</v>
      </c>
      <c r="J66" s="41">
        <v>20000</v>
      </c>
      <c r="K66" s="41">
        <v>20000</v>
      </c>
      <c r="L66" s="41">
        <v>20000</v>
      </c>
      <c r="M66" s="41">
        <v>20000</v>
      </c>
      <c r="N66" s="41">
        <v>20000</v>
      </c>
      <c r="O66" s="41">
        <v>20000</v>
      </c>
      <c r="P66" s="41">
        <v>20000</v>
      </c>
      <c r="Q66" s="41">
        <v>20000</v>
      </c>
      <c r="R66" s="41">
        <v>20000</v>
      </c>
      <c r="S66" s="41">
        <v>20000</v>
      </c>
      <c r="T66" s="41">
        <v>20000</v>
      </c>
      <c r="U66" s="42">
        <f t="shared" si="33"/>
        <v>240000</v>
      </c>
      <c r="V66" s="41">
        <v>25000</v>
      </c>
      <c r="W66" s="41">
        <v>25000</v>
      </c>
      <c r="X66" s="41">
        <v>25000</v>
      </c>
      <c r="Y66" s="41">
        <v>25000</v>
      </c>
      <c r="Z66" s="41">
        <v>25000</v>
      </c>
      <c r="AA66" s="41">
        <v>25000</v>
      </c>
      <c r="AB66" s="41">
        <v>25000</v>
      </c>
      <c r="AC66" s="41">
        <v>25000</v>
      </c>
      <c r="AD66" s="41">
        <v>25000</v>
      </c>
      <c r="AE66" s="41">
        <v>25000</v>
      </c>
      <c r="AF66" s="41">
        <v>25000</v>
      </c>
      <c r="AG66" s="41">
        <v>25000</v>
      </c>
      <c r="AH66" s="42">
        <f t="shared" si="35"/>
        <v>300000</v>
      </c>
    </row>
    <row r="67" spans="2:116">
      <c r="B67" s="87"/>
      <c r="U67" s="43"/>
      <c r="AH67" s="43"/>
    </row>
    <row r="68" spans="2:116">
      <c r="B68" s="87" t="s">
        <v>4</v>
      </c>
      <c r="E68" s="39">
        <f t="shared" ref="E68" si="58">SUM(I68:T68)</f>
        <v>96000</v>
      </c>
      <c r="F68" s="39">
        <f t="shared" ref="F68" si="59">SUM(V68:AG68)</f>
        <v>240000</v>
      </c>
      <c r="G68" s="40">
        <f t="shared" ref="G68" si="60">(F68-E68)/E68</f>
        <v>1.5</v>
      </c>
      <c r="I68" s="39">
        <f>Control!I24</f>
        <v>8000</v>
      </c>
      <c r="J68" s="39">
        <f>Control!J24</f>
        <v>8000</v>
      </c>
      <c r="K68" s="39">
        <f>Control!K24</f>
        <v>8000</v>
      </c>
      <c r="L68" s="39">
        <f>Control!L24</f>
        <v>8000</v>
      </c>
      <c r="M68" s="39">
        <f>Control!M24</f>
        <v>8000</v>
      </c>
      <c r="N68" s="39">
        <f>Control!N24</f>
        <v>8000</v>
      </c>
      <c r="O68" s="39">
        <f>Control!O24</f>
        <v>8000</v>
      </c>
      <c r="P68" s="39">
        <f>Control!P24</f>
        <v>8000</v>
      </c>
      <c r="Q68" s="39">
        <f>Control!Q24</f>
        <v>8000</v>
      </c>
      <c r="R68" s="39">
        <f>Control!R24</f>
        <v>8000</v>
      </c>
      <c r="S68" s="39">
        <f>Control!S24</f>
        <v>8000</v>
      </c>
      <c r="T68" s="39">
        <f>Control!T24</f>
        <v>8000</v>
      </c>
      <c r="U68" s="52">
        <f t="shared" si="33"/>
        <v>96000</v>
      </c>
      <c r="V68" s="39">
        <f>Control!V24</f>
        <v>20000</v>
      </c>
      <c r="W68" s="39">
        <f>Control!W24</f>
        <v>20000</v>
      </c>
      <c r="X68" s="39">
        <f>Control!X24</f>
        <v>20000</v>
      </c>
      <c r="Y68" s="39">
        <f>Control!Y24</f>
        <v>20000</v>
      </c>
      <c r="Z68" s="39">
        <f>Control!Z24</f>
        <v>20000</v>
      </c>
      <c r="AA68" s="39">
        <f>Control!AA24</f>
        <v>20000</v>
      </c>
      <c r="AB68" s="39">
        <f>Control!AB24</f>
        <v>20000</v>
      </c>
      <c r="AC68" s="39">
        <f>Control!AC24</f>
        <v>20000</v>
      </c>
      <c r="AD68" s="39">
        <f>Control!AD24</f>
        <v>20000</v>
      </c>
      <c r="AE68" s="39">
        <f>Control!AE24</f>
        <v>20000</v>
      </c>
      <c r="AF68" s="39">
        <f>Control!AF24</f>
        <v>20000</v>
      </c>
      <c r="AG68" s="39">
        <f>Control!AG24</f>
        <v>20000</v>
      </c>
      <c r="AH68" s="52">
        <f t="shared" si="35"/>
        <v>240000</v>
      </c>
    </row>
    <row r="69" spans="2:116">
      <c r="U69" s="43"/>
      <c r="AH69" s="43"/>
    </row>
    <row r="70" spans="2:116" s="49" customFormat="1" ht="15" thickBot="1">
      <c r="B70" s="93" t="s">
        <v>22</v>
      </c>
      <c r="C70" s="94"/>
      <c r="D70" s="94"/>
      <c r="E70" s="95">
        <f t="shared" ref="E70:F70" si="61">SUM(E65:E69)</f>
        <v>1461000</v>
      </c>
      <c r="F70" s="95">
        <f t="shared" si="61"/>
        <v>5557069.6785592278</v>
      </c>
      <c r="G70" s="40">
        <f t="shared" ref="G70" si="62">(F70-E70)/E70</f>
        <v>2.8036068983978288</v>
      </c>
      <c r="H70" s="96"/>
      <c r="I70" s="95">
        <f>SUM(I65:I69)</f>
        <v>78000</v>
      </c>
      <c r="J70" s="95">
        <f t="shared" ref="J70:AG70" si="63">SUM(J65:J69)</f>
        <v>78000</v>
      </c>
      <c r="K70" s="95">
        <f t="shared" si="63"/>
        <v>78000</v>
      </c>
      <c r="L70" s="95">
        <f t="shared" si="63"/>
        <v>103000</v>
      </c>
      <c r="M70" s="95">
        <f t="shared" si="63"/>
        <v>103000</v>
      </c>
      <c r="N70" s="95">
        <f t="shared" si="63"/>
        <v>103000</v>
      </c>
      <c r="O70" s="95">
        <f t="shared" si="63"/>
        <v>128000</v>
      </c>
      <c r="P70" s="95">
        <f t="shared" si="63"/>
        <v>128000</v>
      </c>
      <c r="Q70" s="95">
        <f t="shared" si="63"/>
        <v>128000</v>
      </c>
      <c r="R70" s="95">
        <f t="shared" si="63"/>
        <v>178000</v>
      </c>
      <c r="S70" s="95">
        <f t="shared" si="63"/>
        <v>178000</v>
      </c>
      <c r="T70" s="95">
        <f t="shared" si="63"/>
        <v>178000</v>
      </c>
      <c r="U70" s="97">
        <f t="shared" si="33"/>
        <v>1461000</v>
      </c>
      <c r="V70" s="95">
        <f t="shared" si="63"/>
        <v>295000</v>
      </c>
      <c r="W70" s="95">
        <f t="shared" si="63"/>
        <v>295000</v>
      </c>
      <c r="X70" s="95">
        <f t="shared" si="63"/>
        <v>295000</v>
      </c>
      <c r="Y70" s="95">
        <f t="shared" si="63"/>
        <v>345000</v>
      </c>
      <c r="Z70" s="95">
        <f t="shared" si="63"/>
        <v>345000</v>
      </c>
      <c r="AA70" s="95">
        <f t="shared" si="63"/>
        <v>345000</v>
      </c>
      <c r="AB70" s="95">
        <f t="shared" si="63"/>
        <v>495000</v>
      </c>
      <c r="AC70" s="95">
        <f t="shared" si="63"/>
        <v>495000</v>
      </c>
      <c r="AD70" s="95">
        <f t="shared" si="63"/>
        <v>495000</v>
      </c>
      <c r="AE70" s="95">
        <f t="shared" si="63"/>
        <v>595000</v>
      </c>
      <c r="AF70" s="95">
        <f t="shared" si="63"/>
        <v>713394.80670301744</v>
      </c>
      <c r="AG70" s="95">
        <f t="shared" si="63"/>
        <v>843674.87185621064</v>
      </c>
      <c r="AH70" s="97">
        <f t="shared" si="35"/>
        <v>5557069.6785592278</v>
      </c>
    </row>
    <row r="71" spans="2:116">
      <c r="U71" s="43"/>
      <c r="AH71" s="43"/>
    </row>
    <row r="72" spans="2:116" ht="19" thickBot="1">
      <c r="B72" s="27" t="s">
        <v>74</v>
      </c>
      <c r="E72" s="98">
        <f t="shared" ref="E72:F72" si="64">SUM(E70,E61)</f>
        <v>2695620.0733584142</v>
      </c>
      <c r="F72" s="98">
        <f t="shared" si="64"/>
        <v>9598391.6228529252</v>
      </c>
      <c r="G72" s="40">
        <f t="shared" ref="G72" si="65">(F72-E72)/E72</f>
        <v>2.5607360687496654</v>
      </c>
      <c r="I72" s="98">
        <f>SUM(I70,I61)</f>
        <v>90254.434179758842</v>
      </c>
      <c r="J72" s="98">
        <f t="shared" ref="J72:AG72" si="66">SUM(J70,J61)</f>
        <v>137016.26673434276</v>
      </c>
      <c r="K72" s="98">
        <f t="shared" si="66"/>
        <v>137016.26673434276</v>
      </c>
      <c r="L72" s="98">
        <f t="shared" si="66"/>
        <v>183507.81603973237</v>
      </c>
      <c r="M72" s="98">
        <f t="shared" si="66"/>
        <v>183507.81603973237</v>
      </c>
      <c r="N72" s="98">
        <f t="shared" si="66"/>
        <v>197441.89745751244</v>
      </c>
      <c r="O72" s="98">
        <f t="shared" si="66"/>
        <v>243933.44676290202</v>
      </c>
      <c r="P72" s="98">
        <f t="shared" si="66"/>
        <v>257867.52818068207</v>
      </c>
      <c r="Q72" s="98">
        <f t="shared" si="66"/>
        <v>257867.52818068207</v>
      </c>
      <c r="R72" s="98">
        <f t="shared" si="66"/>
        <v>335735.69101624214</v>
      </c>
      <c r="S72" s="98">
        <f t="shared" si="66"/>
        <v>335735.69101624214</v>
      </c>
      <c r="T72" s="98">
        <f t="shared" si="66"/>
        <v>335735.69101624214</v>
      </c>
      <c r="U72" s="99">
        <f t="shared" si="33"/>
        <v>2695620.0733584138</v>
      </c>
      <c r="V72" s="98">
        <f t="shared" si="66"/>
        <v>529443.9900754788</v>
      </c>
      <c r="W72" s="98">
        <f t="shared" si="66"/>
        <v>529443.9900754788</v>
      </c>
      <c r="X72" s="98">
        <f t="shared" si="66"/>
        <v>529443.9900754788</v>
      </c>
      <c r="Y72" s="98">
        <f t="shared" si="66"/>
        <v>637967.13203015504</v>
      </c>
      <c r="Z72" s="98">
        <f t="shared" si="66"/>
        <v>653837.81459413515</v>
      </c>
      <c r="AA72" s="98">
        <f t="shared" si="66"/>
        <v>653837.81459413515</v>
      </c>
      <c r="AB72" s="98">
        <f t="shared" si="66"/>
        <v>870296.29783080134</v>
      </c>
      <c r="AC72" s="98">
        <f t="shared" si="66"/>
        <v>870296.29783080134</v>
      </c>
      <c r="AD72" s="98">
        <f t="shared" si="66"/>
        <v>870296.29783080134</v>
      </c>
      <c r="AE72" s="98">
        <f t="shared" si="66"/>
        <v>1028819.4397854776</v>
      </c>
      <c r="AF72" s="98">
        <f t="shared" si="66"/>
        <v>1147214.246488495</v>
      </c>
      <c r="AG72" s="98">
        <f t="shared" si="66"/>
        <v>1277494.3116416882</v>
      </c>
      <c r="AH72" s="99">
        <f t="shared" si="35"/>
        <v>9598391.6228529271</v>
      </c>
    </row>
    <row r="73" spans="2:116" ht="15" thickTop="1"/>
    <row r="75" spans="2:116" s="68" customFormat="1" ht="20">
      <c r="B75" s="67" t="s">
        <v>38</v>
      </c>
    </row>
    <row r="76" spans="2:116" s="71" customFormat="1" ht="15" thickBot="1">
      <c r="B76" s="37" t="s">
        <v>61</v>
      </c>
      <c r="C76" s="71">
        <v>18</v>
      </c>
      <c r="I76" s="71">
        <v>19</v>
      </c>
      <c r="J76" s="71">
        <f>I76+1</f>
        <v>20</v>
      </c>
      <c r="K76" s="71">
        <f t="shared" ref="K76:T76" si="67">J76+1</f>
        <v>21</v>
      </c>
      <c r="L76" s="71">
        <f t="shared" si="67"/>
        <v>22</v>
      </c>
      <c r="M76" s="71">
        <f t="shared" si="67"/>
        <v>23</v>
      </c>
      <c r="N76" s="71">
        <f t="shared" si="67"/>
        <v>24</v>
      </c>
      <c r="O76" s="71">
        <f t="shared" si="67"/>
        <v>25</v>
      </c>
      <c r="P76" s="71">
        <f t="shared" si="67"/>
        <v>26</v>
      </c>
      <c r="Q76" s="71">
        <f t="shared" si="67"/>
        <v>27</v>
      </c>
      <c r="R76" s="71">
        <f t="shared" si="67"/>
        <v>28</v>
      </c>
      <c r="S76" s="71">
        <f t="shared" si="67"/>
        <v>29</v>
      </c>
      <c r="T76" s="71">
        <f t="shared" si="67"/>
        <v>30</v>
      </c>
      <c r="V76" s="71">
        <v>34</v>
      </c>
      <c r="W76" s="71">
        <f t="shared" ref="W76:AG76" si="68">V76+1</f>
        <v>35</v>
      </c>
      <c r="X76" s="71">
        <f t="shared" si="68"/>
        <v>36</v>
      </c>
      <c r="Y76" s="71">
        <f t="shared" si="68"/>
        <v>37</v>
      </c>
      <c r="Z76" s="71">
        <f t="shared" si="68"/>
        <v>38</v>
      </c>
      <c r="AA76" s="71">
        <f t="shared" si="68"/>
        <v>39</v>
      </c>
      <c r="AB76" s="71">
        <f t="shared" si="68"/>
        <v>40</v>
      </c>
      <c r="AC76" s="71">
        <f t="shared" si="68"/>
        <v>41</v>
      </c>
      <c r="AD76" s="71">
        <f t="shared" si="68"/>
        <v>42</v>
      </c>
      <c r="AE76" s="71">
        <f t="shared" si="68"/>
        <v>43</v>
      </c>
      <c r="AF76" s="71">
        <f t="shared" si="68"/>
        <v>44</v>
      </c>
      <c r="AG76" s="71">
        <f t="shared" si="68"/>
        <v>45</v>
      </c>
    </row>
    <row r="77" spans="2:116" s="36" customFormat="1" ht="18" thickTop="1" thickBot="1">
      <c r="B77" s="82"/>
      <c r="C77" s="28"/>
      <c r="D77" s="28"/>
      <c r="E77" s="29" t="s">
        <v>5</v>
      </c>
      <c r="F77" s="30" t="s">
        <v>6</v>
      </c>
      <c r="G77" s="31" t="s">
        <v>7</v>
      </c>
      <c r="H77" s="28"/>
      <c r="I77" s="29">
        <v>43466</v>
      </c>
      <c r="J77" s="32">
        <v>43497</v>
      </c>
      <c r="K77" s="32">
        <v>43525</v>
      </c>
      <c r="L77" s="32">
        <v>43556</v>
      </c>
      <c r="M77" s="32">
        <v>43586</v>
      </c>
      <c r="N77" s="32">
        <v>43617</v>
      </c>
      <c r="O77" s="32">
        <v>43647</v>
      </c>
      <c r="P77" s="32">
        <v>43678</v>
      </c>
      <c r="Q77" s="32">
        <v>43709</v>
      </c>
      <c r="R77" s="32">
        <v>43739</v>
      </c>
      <c r="S77" s="32">
        <v>43770</v>
      </c>
      <c r="T77" s="33">
        <v>43800</v>
      </c>
      <c r="U77" s="61" t="s">
        <v>5</v>
      </c>
      <c r="V77" s="34">
        <v>43831</v>
      </c>
      <c r="W77" s="35">
        <v>43862</v>
      </c>
      <c r="X77" s="35">
        <v>43891</v>
      </c>
      <c r="Y77" s="35">
        <v>43922</v>
      </c>
      <c r="Z77" s="35">
        <v>43952</v>
      </c>
      <c r="AA77" s="35">
        <v>43983</v>
      </c>
      <c r="AB77" s="35">
        <v>44013</v>
      </c>
      <c r="AC77" s="35">
        <v>44044</v>
      </c>
      <c r="AD77" s="35">
        <v>44075</v>
      </c>
      <c r="AE77" s="35">
        <v>44105</v>
      </c>
      <c r="AF77" s="35">
        <v>44136</v>
      </c>
      <c r="AG77" s="30">
        <v>44166</v>
      </c>
      <c r="AH77" s="136" t="s">
        <v>6</v>
      </c>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row>
    <row r="78" spans="2:116" ht="19" thickTop="1">
      <c r="B78" s="27" t="s">
        <v>8</v>
      </c>
      <c r="U78" s="114"/>
      <c r="AH78" s="114"/>
    </row>
    <row r="79" spans="2:116">
      <c r="U79" s="64"/>
      <c r="AH79" s="64"/>
    </row>
    <row r="80" spans="2:116" ht="16">
      <c r="B80" s="84" t="s">
        <v>9</v>
      </c>
      <c r="C80" s="73"/>
      <c r="D80" s="73"/>
      <c r="E80" s="49" t="s">
        <v>16</v>
      </c>
      <c r="H80" s="73"/>
      <c r="U80" s="64"/>
      <c r="AH80" s="64"/>
    </row>
    <row r="81" spans="2:34">
      <c r="B81" s="87" t="str">
        <f>B35</f>
        <v>Account Executive</v>
      </c>
      <c r="C81" s="47"/>
      <c r="D81" s="47"/>
      <c r="E81" s="100">
        <f t="shared" ref="E81:F88" si="69">E35</f>
        <v>105000</v>
      </c>
      <c r="F81" s="100">
        <f t="shared" si="69"/>
        <v>110250</v>
      </c>
      <c r="G81" s="40">
        <f t="shared" ref="G81:G94" si="70">IFERROR((F81-E81)/E81,"")</f>
        <v>0.05</v>
      </c>
      <c r="H81" s="86"/>
      <c r="I81" s="101">
        <f t="shared" ref="I81" si="71">I35</f>
        <v>1</v>
      </c>
      <c r="J81" s="101">
        <f>IF(I81&lt;&gt;I35,I81,J35)</f>
        <v>1</v>
      </c>
      <c r="K81" s="101">
        <f t="shared" ref="K81:AG81" si="72">IF(J81&lt;&gt;J35,J81,K35)</f>
        <v>1</v>
      </c>
      <c r="L81" s="101">
        <f t="shared" si="72"/>
        <v>1</v>
      </c>
      <c r="M81" s="101">
        <f t="shared" si="72"/>
        <v>1</v>
      </c>
      <c r="N81" s="101">
        <f t="shared" si="72"/>
        <v>1</v>
      </c>
      <c r="O81" s="101">
        <f t="shared" si="72"/>
        <v>1</v>
      </c>
      <c r="P81" s="101">
        <f t="shared" si="72"/>
        <v>1</v>
      </c>
      <c r="Q81" s="101">
        <f t="shared" si="72"/>
        <v>1</v>
      </c>
      <c r="R81" s="101">
        <f t="shared" si="72"/>
        <v>1</v>
      </c>
      <c r="S81" s="101">
        <f t="shared" si="72"/>
        <v>1</v>
      </c>
      <c r="T81" s="101">
        <f t="shared" si="72"/>
        <v>1</v>
      </c>
      <c r="U81" s="128">
        <f>T81</f>
        <v>1</v>
      </c>
      <c r="V81" s="101">
        <f t="shared" ref="V81:V88" si="73">IF(T81&lt;&gt;T35,T81,V35)</f>
        <v>2</v>
      </c>
      <c r="W81" s="101">
        <f t="shared" si="72"/>
        <v>2</v>
      </c>
      <c r="X81" s="101">
        <f t="shared" si="72"/>
        <v>2</v>
      </c>
      <c r="Y81" s="101">
        <f t="shared" si="72"/>
        <v>2</v>
      </c>
      <c r="Z81" s="101">
        <f t="shared" si="72"/>
        <v>2</v>
      </c>
      <c r="AA81" s="101">
        <f t="shared" si="72"/>
        <v>2</v>
      </c>
      <c r="AB81" s="101">
        <f t="shared" si="72"/>
        <v>2</v>
      </c>
      <c r="AC81" s="101">
        <f t="shared" si="72"/>
        <v>2</v>
      </c>
      <c r="AD81" s="101">
        <f t="shared" si="72"/>
        <v>2</v>
      </c>
      <c r="AE81" s="101">
        <f t="shared" si="72"/>
        <v>2</v>
      </c>
      <c r="AF81" s="101">
        <f t="shared" si="72"/>
        <v>2</v>
      </c>
      <c r="AG81" s="101">
        <f t="shared" si="72"/>
        <v>2</v>
      </c>
      <c r="AH81" s="128">
        <f>AG81</f>
        <v>2</v>
      </c>
    </row>
    <row r="82" spans="2:34">
      <c r="B82" s="87" t="str">
        <f t="shared" ref="B82:B88" si="74">B36</f>
        <v>Designer</v>
      </c>
      <c r="C82" s="47"/>
      <c r="D82" s="47"/>
      <c r="E82" s="100">
        <f t="shared" si="69"/>
        <v>70000</v>
      </c>
      <c r="F82" s="100">
        <f t="shared" si="69"/>
        <v>73500</v>
      </c>
      <c r="G82" s="40">
        <f t="shared" si="70"/>
        <v>0.05</v>
      </c>
      <c r="H82" s="86"/>
      <c r="I82" s="101">
        <f t="shared" ref="I82" si="75">I36</f>
        <v>0</v>
      </c>
      <c r="J82" s="101">
        <f t="shared" ref="J82:AG82" si="76">IF(I82&lt;&gt;I36,I82,J36)</f>
        <v>2</v>
      </c>
      <c r="K82" s="101">
        <f t="shared" si="76"/>
        <v>2</v>
      </c>
      <c r="L82" s="101">
        <f t="shared" si="76"/>
        <v>3</v>
      </c>
      <c r="M82" s="101">
        <f t="shared" si="76"/>
        <v>3</v>
      </c>
      <c r="N82" s="101">
        <f t="shared" si="76"/>
        <v>4</v>
      </c>
      <c r="O82" s="101">
        <f t="shared" si="76"/>
        <v>5</v>
      </c>
      <c r="P82" s="101">
        <f t="shared" si="76"/>
        <v>6</v>
      </c>
      <c r="Q82" s="101">
        <f t="shared" si="76"/>
        <v>6</v>
      </c>
      <c r="R82" s="101">
        <f t="shared" si="76"/>
        <v>8</v>
      </c>
      <c r="S82" s="101">
        <f t="shared" si="76"/>
        <v>8</v>
      </c>
      <c r="T82" s="101">
        <f t="shared" si="76"/>
        <v>8</v>
      </c>
      <c r="U82" s="128">
        <f t="shared" ref="U82:U96" si="77">T82</f>
        <v>8</v>
      </c>
      <c r="V82" s="101">
        <f t="shared" si="73"/>
        <v>12</v>
      </c>
      <c r="W82" s="101">
        <f t="shared" si="76"/>
        <v>12</v>
      </c>
      <c r="X82" s="101">
        <f t="shared" si="76"/>
        <v>12</v>
      </c>
      <c r="Y82" s="101">
        <f t="shared" si="76"/>
        <v>16</v>
      </c>
      <c r="Z82" s="101">
        <f t="shared" si="76"/>
        <v>16</v>
      </c>
      <c r="AA82" s="101">
        <f t="shared" si="76"/>
        <v>16</v>
      </c>
      <c r="AB82" s="101">
        <f t="shared" si="76"/>
        <v>20</v>
      </c>
      <c r="AC82" s="101">
        <f t="shared" si="76"/>
        <v>20</v>
      </c>
      <c r="AD82" s="101">
        <f t="shared" si="76"/>
        <v>20</v>
      </c>
      <c r="AE82" s="101">
        <f t="shared" si="76"/>
        <v>24</v>
      </c>
      <c r="AF82" s="101">
        <f t="shared" si="76"/>
        <v>24</v>
      </c>
      <c r="AG82" s="101">
        <f t="shared" si="76"/>
        <v>24</v>
      </c>
      <c r="AH82" s="128">
        <f t="shared" ref="AH82:AH96" si="78">AG82</f>
        <v>24</v>
      </c>
    </row>
    <row r="83" spans="2:34">
      <c r="B83" s="87" t="str">
        <f t="shared" si="74"/>
        <v>Sales Planner</v>
      </c>
      <c r="C83" s="47"/>
      <c r="D83" s="47"/>
      <c r="E83" s="100">
        <f t="shared" si="69"/>
        <v>70000</v>
      </c>
      <c r="F83" s="100">
        <f t="shared" si="69"/>
        <v>73500</v>
      </c>
      <c r="G83" s="40">
        <f t="shared" si="70"/>
        <v>0.05</v>
      </c>
      <c r="H83" s="86"/>
      <c r="I83" s="101">
        <f t="shared" ref="I83" si="79">I37</f>
        <v>0</v>
      </c>
      <c r="J83" s="101">
        <f t="shared" ref="J83:AG83" si="80">IF(I83&lt;&gt;I37,I83,J37)</f>
        <v>1</v>
      </c>
      <c r="K83" s="101">
        <f t="shared" si="80"/>
        <v>1</v>
      </c>
      <c r="L83" s="101">
        <f t="shared" si="80"/>
        <v>1.5</v>
      </c>
      <c r="M83" s="101">
        <f t="shared" si="80"/>
        <v>1.5</v>
      </c>
      <c r="N83" s="101">
        <f t="shared" si="80"/>
        <v>2</v>
      </c>
      <c r="O83" s="101">
        <f t="shared" si="80"/>
        <v>2.5</v>
      </c>
      <c r="P83" s="101">
        <f t="shared" si="80"/>
        <v>3</v>
      </c>
      <c r="Q83" s="101">
        <f t="shared" si="80"/>
        <v>3</v>
      </c>
      <c r="R83" s="101">
        <f t="shared" si="80"/>
        <v>4</v>
      </c>
      <c r="S83" s="101">
        <f t="shared" si="80"/>
        <v>4</v>
      </c>
      <c r="T83" s="101">
        <f t="shared" si="80"/>
        <v>4</v>
      </c>
      <c r="U83" s="128">
        <f t="shared" si="77"/>
        <v>4</v>
      </c>
      <c r="V83" s="101">
        <f t="shared" si="73"/>
        <v>6</v>
      </c>
      <c r="W83" s="101">
        <f t="shared" si="80"/>
        <v>6</v>
      </c>
      <c r="X83" s="101">
        <f t="shared" si="80"/>
        <v>6</v>
      </c>
      <c r="Y83" s="101">
        <f t="shared" si="80"/>
        <v>8</v>
      </c>
      <c r="Z83" s="101">
        <f t="shared" si="80"/>
        <v>8</v>
      </c>
      <c r="AA83" s="101">
        <f t="shared" si="80"/>
        <v>8</v>
      </c>
      <c r="AB83" s="101">
        <f t="shared" si="80"/>
        <v>10</v>
      </c>
      <c r="AC83" s="101">
        <f t="shared" si="80"/>
        <v>10</v>
      </c>
      <c r="AD83" s="101">
        <f t="shared" si="80"/>
        <v>10</v>
      </c>
      <c r="AE83" s="101">
        <f t="shared" si="80"/>
        <v>12</v>
      </c>
      <c r="AF83" s="101">
        <f t="shared" si="80"/>
        <v>12</v>
      </c>
      <c r="AG83" s="101">
        <f t="shared" si="80"/>
        <v>12</v>
      </c>
      <c r="AH83" s="128">
        <f t="shared" si="78"/>
        <v>12</v>
      </c>
    </row>
    <row r="84" spans="2:34">
      <c r="B84" s="87" t="str">
        <f t="shared" si="74"/>
        <v>VP Marketing</v>
      </c>
      <c r="C84" s="47"/>
      <c r="D84" s="47"/>
      <c r="E84" s="100">
        <f t="shared" si="69"/>
        <v>200000</v>
      </c>
      <c r="F84" s="100">
        <f t="shared" si="69"/>
        <v>210000.00000000006</v>
      </c>
      <c r="G84" s="40">
        <f t="shared" si="70"/>
        <v>5.0000000000000294E-2</v>
      </c>
      <c r="H84" s="86"/>
      <c r="I84" s="101">
        <f t="shared" ref="I84" si="81">I38</f>
        <v>0</v>
      </c>
      <c r="J84" s="101">
        <f t="shared" ref="J84:AG84" si="82">IF(I84&lt;&gt;I38,I84,J38)</f>
        <v>1</v>
      </c>
      <c r="K84" s="101">
        <f t="shared" si="82"/>
        <v>1</v>
      </c>
      <c r="L84" s="101">
        <f t="shared" si="82"/>
        <v>1</v>
      </c>
      <c r="M84" s="101">
        <f t="shared" si="82"/>
        <v>1</v>
      </c>
      <c r="N84" s="101">
        <f t="shared" si="82"/>
        <v>1</v>
      </c>
      <c r="O84" s="101">
        <f t="shared" si="82"/>
        <v>1</v>
      </c>
      <c r="P84" s="101">
        <f t="shared" si="82"/>
        <v>1</v>
      </c>
      <c r="Q84" s="101">
        <f t="shared" si="82"/>
        <v>1</v>
      </c>
      <c r="R84" s="101">
        <f t="shared" si="82"/>
        <v>1</v>
      </c>
      <c r="S84" s="101">
        <f t="shared" si="82"/>
        <v>1</v>
      </c>
      <c r="T84" s="101">
        <f t="shared" si="82"/>
        <v>1</v>
      </c>
      <c r="U84" s="128">
        <f t="shared" si="77"/>
        <v>1</v>
      </c>
      <c r="V84" s="101">
        <f t="shared" si="73"/>
        <v>1</v>
      </c>
      <c r="W84" s="101">
        <f t="shared" si="82"/>
        <v>1</v>
      </c>
      <c r="X84" s="101">
        <f t="shared" si="82"/>
        <v>1</v>
      </c>
      <c r="Y84" s="101">
        <f t="shared" si="82"/>
        <v>1</v>
      </c>
      <c r="Z84" s="101">
        <f t="shared" si="82"/>
        <v>1</v>
      </c>
      <c r="AA84" s="101">
        <f t="shared" si="82"/>
        <v>1</v>
      </c>
      <c r="AB84" s="101">
        <f t="shared" si="82"/>
        <v>1</v>
      </c>
      <c r="AC84" s="101">
        <f t="shared" si="82"/>
        <v>1</v>
      </c>
      <c r="AD84" s="101">
        <f t="shared" si="82"/>
        <v>1</v>
      </c>
      <c r="AE84" s="101">
        <f t="shared" si="82"/>
        <v>1</v>
      </c>
      <c r="AF84" s="101">
        <f t="shared" si="82"/>
        <v>1</v>
      </c>
      <c r="AG84" s="101">
        <f t="shared" si="82"/>
        <v>1</v>
      </c>
      <c r="AH84" s="128">
        <f t="shared" si="78"/>
        <v>1</v>
      </c>
    </row>
    <row r="85" spans="2:34">
      <c r="B85" s="87" t="str">
        <f t="shared" si="74"/>
        <v>Designer</v>
      </c>
      <c r="C85" s="47"/>
      <c r="D85" s="47"/>
      <c r="E85" s="100">
        <f t="shared" si="69"/>
        <v>80000</v>
      </c>
      <c r="F85" s="100">
        <f t="shared" si="69"/>
        <v>84000.000000000015</v>
      </c>
      <c r="G85" s="40">
        <f t="shared" si="70"/>
        <v>5.0000000000000183E-2</v>
      </c>
      <c r="H85" s="86"/>
      <c r="I85" s="101">
        <f t="shared" ref="I85" si="83">I39</f>
        <v>0</v>
      </c>
      <c r="J85" s="101">
        <f t="shared" ref="J85:AG85" si="84">IF(I85&lt;&gt;I39,I85,J39)</f>
        <v>0</v>
      </c>
      <c r="K85" s="101">
        <f t="shared" si="84"/>
        <v>0</v>
      </c>
      <c r="L85" s="101">
        <f t="shared" si="84"/>
        <v>1</v>
      </c>
      <c r="M85" s="101">
        <f t="shared" si="84"/>
        <v>1</v>
      </c>
      <c r="N85" s="101">
        <f t="shared" si="84"/>
        <v>1</v>
      </c>
      <c r="O85" s="101">
        <f t="shared" si="84"/>
        <v>1</v>
      </c>
      <c r="P85" s="101">
        <f t="shared" si="84"/>
        <v>1</v>
      </c>
      <c r="Q85" s="101">
        <f t="shared" si="84"/>
        <v>1</v>
      </c>
      <c r="R85" s="101">
        <f t="shared" si="84"/>
        <v>1</v>
      </c>
      <c r="S85" s="101">
        <f t="shared" si="84"/>
        <v>1</v>
      </c>
      <c r="T85" s="101">
        <f t="shared" si="84"/>
        <v>1</v>
      </c>
      <c r="U85" s="128">
        <f t="shared" si="77"/>
        <v>1</v>
      </c>
      <c r="V85" s="101">
        <f t="shared" si="73"/>
        <v>1</v>
      </c>
      <c r="W85" s="101">
        <f t="shared" si="84"/>
        <v>1</v>
      </c>
      <c r="X85" s="101">
        <f t="shared" si="84"/>
        <v>1</v>
      </c>
      <c r="Y85" s="101">
        <f t="shared" si="84"/>
        <v>1</v>
      </c>
      <c r="Z85" s="101">
        <f t="shared" si="84"/>
        <v>2</v>
      </c>
      <c r="AA85" s="101">
        <f t="shared" si="84"/>
        <v>2</v>
      </c>
      <c r="AB85" s="101">
        <f t="shared" si="84"/>
        <v>3</v>
      </c>
      <c r="AC85" s="101">
        <f t="shared" si="84"/>
        <v>3</v>
      </c>
      <c r="AD85" s="101">
        <f t="shared" si="84"/>
        <v>3</v>
      </c>
      <c r="AE85" s="101">
        <f t="shared" si="84"/>
        <v>3</v>
      </c>
      <c r="AF85" s="101">
        <f t="shared" si="84"/>
        <v>3</v>
      </c>
      <c r="AG85" s="101">
        <f t="shared" si="84"/>
        <v>3</v>
      </c>
      <c r="AH85" s="128">
        <f t="shared" si="78"/>
        <v>3</v>
      </c>
    </row>
    <row r="86" spans="2:34">
      <c r="B86" s="87" t="str">
        <f t="shared" si="74"/>
        <v>Customer Success</v>
      </c>
      <c r="C86" s="47"/>
      <c r="D86" s="47"/>
      <c r="E86" s="100">
        <f t="shared" si="69"/>
        <v>80000</v>
      </c>
      <c r="F86" s="100">
        <f t="shared" si="69"/>
        <v>84000.000000000015</v>
      </c>
      <c r="G86" s="40">
        <f t="shared" si="70"/>
        <v>5.0000000000000183E-2</v>
      </c>
      <c r="H86" s="86"/>
      <c r="I86" s="101">
        <f t="shared" ref="I86" si="85">I40</f>
        <v>0</v>
      </c>
      <c r="J86" s="101">
        <f t="shared" ref="J86:AG86" si="86">IF(I86&lt;&gt;I40,I86,J40)</f>
        <v>0</v>
      </c>
      <c r="K86" s="101">
        <f t="shared" si="86"/>
        <v>0</v>
      </c>
      <c r="L86" s="101">
        <f t="shared" si="86"/>
        <v>0</v>
      </c>
      <c r="M86" s="101">
        <f t="shared" si="86"/>
        <v>0</v>
      </c>
      <c r="N86" s="101">
        <f t="shared" si="86"/>
        <v>0</v>
      </c>
      <c r="O86" s="101">
        <f t="shared" si="86"/>
        <v>1</v>
      </c>
      <c r="P86" s="101">
        <f t="shared" si="86"/>
        <v>1</v>
      </c>
      <c r="Q86" s="101">
        <f t="shared" si="86"/>
        <v>1</v>
      </c>
      <c r="R86" s="101">
        <f t="shared" si="86"/>
        <v>1</v>
      </c>
      <c r="S86" s="101">
        <f t="shared" si="86"/>
        <v>1</v>
      </c>
      <c r="T86" s="101">
        <f t="shared" si="86"/>
        <v>1</v>
      </c>
      <c r="U86" s="128">
        <f t="shared" si="77"/>
        <v>1</v>
      </c>
      <c r="V86" s="101">
        <f t="shared" si="73"/>
        <v>1</v>
      </c>
      <c r="W86" s="101">
        <f t="shared" si="86"/>
        <v>1</v>
      </c>
      <c r="X86" s="101">
        <f t="shared" si="86"/>
        <v>1</v>
      </c>
      <c r="Y86" s="101">
        <f t="shared" si="86"/>
        <v>1</v>
      </c>
      <c r="Z86" s="101">
        <f t="shared" si="86"/>
        <v>2</v>
      </c>
      <c r="AA86" s="101">
        <f t="shared" si="86"/>
        <v>2</v>
      </c>
      <c r="AB86" s="101">
        <f t="shared" si="86"/>
        <v>2</v>
      </c>
      <c r="AC86" s="101">
        <f t="shared" si="86"/>
        <v>2</v>
      </c>
      <c r="AD86" s="101">
        <f t="shared" si="86"/>
        <v>2</v>
      </c>
      <c r="AE86" s="101">
        <f t="shared" si="86"/>
        <v>2</v>
      </c>
      <c r="AF86" s="101">
        <f t="shared" si="86"/>
        <v>2</v>
      </c>
      <c r="AG86" s="101">
        <f t="shared" si="86"/>
        <v>2</v>
      </c>
      <c r="AH86" s="128">
        <f t="shared" si="78"/>
        <v>2</v>
      </c>
    </row>
    <row r="87" spans="2:34">
      <c r="B87" s="87" t="str">
        <f t="shared" si="74"/>
        <v>Additional Position - Sales</v>
      </c>
      <c r="C87" s="47"/>
      <c r="D87" s="47"/>
      <c r="E87" s="100">
        <f t="shared" si="69"/>
        <v>85000</v>
      </c>
      <c r="F87" s="100">
        <f t="shared" si="69"/>
        <v>89250</v>
      </c>
      <c r="G87" s="40">
        <f t="shared" si="70"/>
        <v>0.05</v>
      </c>
      <c r="H87" s="86"/>
      <c r="I87" s="101">
        <f t="shared" ref="I87" si="87">I41</f>
        <v>0</v>
      </c>
      <c r="J87" s="101">
        <f t="shared" ref="J87:AG87" si="88">IF(I87&lt;&gt;I41,I87,J41)</f>
        <v>1</v>
      </c>
      <c r="K87" s="101">
        <f t="shared" si="88"/>
        <v>1</v>
      </c>
      <c r="L87" s="101">
        <f t="shared" si="88"/>
        <v>1.5</v>
      </c>
      <c r="M87" s="101">
        <f t="shared" si="88"/>
        <v>1.5</v>
      </c>
      <c r="N87" s="101">
        <f t="shared" si="88"/>
        <v>2</v>
      </c>
      <c r="O87" s="101">
        <f t="shared" si="88"/>
        <v>2.5</v>
      </c>
      <c r="P87" s="101">
        <f t="shared" si="88"/>
        <v>3</v>
      </c>
      <c r="Q87" s="101">
        <f t="shared" si="88"/>
        <v>3</v>
      </c>
      <c r="R87" s="101">
        <f t="shared" si="88"/>
        <v>4</v>
      </c>
      <c r="S87" s="101">
        <f t="shared" si="88"/>
        <v>4</v>
      </c>
      <c r="T87" s="101">
        <f t="shared" si="88"/>
        <v>4</v>
      </c>
      <c r="U87" s="128">
        <f t="shared" si="77"/>
        <v>4</v>
      </c>
      <c r="V87" s="101">
        <f t="shared" si="73"/>
        <v>6</v>
      </c>
      <c r="W87" s="101">
        <f t="shared" si="88"/>
        <v>6</v>
      </c>
      <c r="X87" s="101">
        <f t="shared" si="88"/>
        <v>6</v>
      </c>
      <c r="Y87" s="101">
        <f t="shared" si="88"/>
        <v>8</v>
      </c>
      <c r="Z87" s="101">
        <f t="shared" si="88"/>
        <v>8</v>
      </c>
      <c r="AA87" s="101">
        <f t="shared" si="88"/>
        <v>8</v>
      </c>
      <c r="AB87" s="101">
        <f t="shared" si="88"/>
        <v>10</v>
      </c>
      <c r="AC87" s="101">
        <f t="shared" si="88"/>
        <v>10</v>
      </c>
      <c r="AD87" s="101">
        <f t="shared" si="88"/>
        <v>10</v>
      </c>
      <c r="AE87" s="101">
        <f t="shared" si="88"/>
        <v>12</v>
      </c>
      <c r="AF87" s="101">
        <f t="shared" si="88"/>
        <v>12</v>
      </c>
      <c r="AG87" s="101">
        <f t="shared" si="88"/>
        <v>12</v>
      </c>
      <c r="AH87" s="128">
        <f t="shared" si="78"/>
        <v>12</v>
      </c>
    </row>
    <row r="88" spans="2:34">
      <c r="B88" s="87" t="str">
        <f t="shared" si="74"/>
        <v>Additional Position - Marketing</v>
      </c>
      <c r="C88" s="47"/>
      <c r="D88" s="47"/>
      <c r="E88" s="100">
        <f t="shared" si="69"/>
        <v>24720</v>
      </c>
      <c r="F88" s="100">
        <f t="shared" si="69"/>
        <v>24720</v>
      </c>
      <c r="G88" s="40">
        <f t="shared" si="70"/>
        <v>0</v>
      </c>
      <c r="H88" s="86"/>
      <c r="I88" s="101">
        <f t="shared" ref="I88" si="89">I42</f>
        <v>1</v>
      </c>
      <c r="J88" s="101">
        <f t="shared" ref="J88:AG88" si="90">IF(I88&lt;&gt;I42,I88,J42)</f>
        <v>1</v>
      </c>
      <c r="K88" s="101">
        <f t="shared" si="90"/>
        <v>1</v>
      </c>
      <c r="L88" s="101">
        <f t="shared" si="90"/>
        <v>1</v>
      </c>
      <c r="M88" s="101">
        <f t="shared" si="90"/>
        <v>1</v>
      </c>
      <c r="N88" s="101">
        <f t="shared" si="90"/>
        <v>1</v>
      </c>
      <c r="O88" s="101">
        <f t="shared" si="90"/>
        <v>1</v>
      </c>
      <c r="P88" s="101">
        <f t="shared" si="90"/>
        <v>1</v>
      </c>
      <c r="Q88" s="101">
        <f t="shared" si="90"/>
        <v>1</v>
      </c>
      <c r="R88" s="101">
        <f t="shared" si="90"/>
        <v>1</v>
      </c>
      <c r="S88" s="101">
        <f t="shared" si="90"/>
        <v>1</v>
      </c>
      <c r="T88" s="101">
        <f t="shared" si="90"/>
        <v>1</v>
      </c>
      <c r="U88" s="128">
        <f t="shared" si="77"/>
        <v>1</v>
      </c>
      <c r="V88" s="101">
        <f t="shared" si="73"/>
        <v>1</v>
      </c>
      <c r="W88" s="101">
        <f t="shared" si="90"/>
        <v>1</v>
      </c>
      <c r="X88" s="101">
        <f t="shared" si="90"/>
        <v>1</v>
      </c>
      <c r="Y88" s="101">
        <f t="shared" si="90"/>
        <v>1</v>
      </c>
      <c r="Z88" s="101">
        <f t="shared" si="90"/>
        <v>1</v>
      </c>
      <c r="AA88" s="101">
        <f t="shared" si="90"/>
        <v>1</v>
      </c>
      <c r="AB88" s="101">
        <f t="shared" si="90"/>
        <v>1</v>
      </c>
      <c r="AC88" s="101">
        <f t="shared" si="90"/>
        <v>1</v>
      </c>
      <c r="AD88" s="101">
        <f t="shared" si="90"/>
        <v>1</v>
      </c>
      <c r="AE88" s="101">
        <f t="shared" si="90"/>
        <v>1</v>
      </c>
      <c r="AF88" s="101">
        <f t="shared" si="90"/>
        <v>1</v>
      </c>
      <c r="AG88" s="101">
        <f t="shared" si="90"/>
        <v>1</v>
      </c>
      <c r="AH88" s="128">
        <f t="shared" si="78"/>
        <v>1</v>
      </c>
    </row>
    <row r="89" spans="2:34">
      <c r="B89" s="103" t="s">
        <v>72</v>
      </c>
      <c r="C89" s="47"/>
      <c r="D89" s="47"/>
      <c r="E89" s="104"/>
      <c r="F89" s="104"/>
      <c r="G89" s="40" t="str">
        <f t="shared" si="70"/>
        <v/>
      </c>
      <c r="H89" s="86"/>
      <c r="I89" s="105"/>
      <c r="J89" s="105"/>
      <c r="K89" s="105"/>
      <c r="L89" s="105"/>
      <c r="M89" s="105"/>
      <c r="N89" s="105"/>
      <c r="O89" s="105"/>
      <c r="P89" s="105"/>
      <c r="Q89" s="105"/>
      <c r="R89" s="105"/>
      <c r="S89" s="105"/>
      <c r="T89" s="105"/>
      <c r="U89" s="129"/>
      <c r="V89" s="105"/>
      <c r="W89" s="105"/>
      <c r="X89" s="105"/>
      <c r="Y89" s="105"/>
      <c r="Z89" s="105"/>
      <c r="AA89" s="105"/>
      <c r="AB89" s="105"/>
      <c r="AC89" s="105"/>
      <c r="AD89" s="105"/>
      <c r="AE89" s="105"/>
      <c r="AF89" s="105"/>
      <c r="AG89" s="105"/>
      <c r="AH89" s="129"/>
    </row>
    <row r="90" spans="2:34">
      <c r="B90" s="103" t="s">
        <v>72</v>
      </c>
      <c r="C90" s="47"/>
      <c r="D90" s="47"/>
      <c r="E90" s="104"/>
      <c r="F90" s="104"/>
      <c r="G90" s="40" t="str">
        <f t="shared" si="70"/>
        <v/>
      </c>
      <c r="H90" s="86"/>
      <c r="I90" s="105"/>
      <c r="J90" s="105"/>
      <c r="K90" s="105"/>
      <c r="L90" s="105"/>
      <c r="M90" s="105"/>
      <c r="N90" s="105"/>
      <c r="O90" s="105"/>
      <c r="P90" s="105"/>
      <c r="Q90" s="105"/>
      <c r="R90" s="105"/>
      <c r="S90" s="105"/>
      <c r="T90" s="105"/>
      <c r="U90" s="129"/>
      <c r="V90" s="105"/>
      <c r="W90" s="105"/>
      <c r="X90" s="105"/>
      <c r="Y90" s="105"/>
      <c r="Z90" s="105"/>
      <c r="AA90" s="105"/>
      <c r="AB90" s="105"/>
      <c r="AC90" s="105"/>
      <c r="AD90" s="105"/>
      <c r="AE90" s="105"/>
      <c r="AF90" s="105"/>
      <c r="AG90" s="105"/>
      <c r="AH90" s="129"/>
    </row>
    <row r="91" spans="2:34">
      <c r="B91" s="103" t="s">
        <v>72</v>
      </c>
      <c r="C91" s="47"/>
      <c r="D91" s="47"/>
      <c r="E91" s="104"/>
      <c r="F91" s="104"/>
      <c r="G91" s="40" t="str">
        <f t="shared" si="70"/>
        <v/>
      </c>
      <c r="H91" s="86"/>
      <c r="I91" s="105"/>
      <c r="J91" s="105"/>
      <c r="K91" s="105"/>
      <c r="L91" s="105"/>
      <c r="M91" s="105"/>
      <c r="N91" s="105"/>
      <c r="O91" s="105"/>
      <c r="P91" s="105"/>
      <c r="Q91" s="105"/>
      <c r="R91" s="105"/>
      <c r="S91" s="105"/>
      <c r="T91" s="105"/>
      <c r="U91" s="129"/>
      <c r="V91" s="105"/>
      <c r="W91" s="105"/>
      <c r="X91" s="105"/>
      <c r="Y91" s="105"/>
      <c r="Z91" s="105"/>
      <c r="AA91" s="105"/>
      <c r="AB91" s="105"/>
      <c r="AC91" s="105"/>
      <c r="AD91" s="105"/>
      <c r="AE91" s="105"/>
      <c r="AF91" s="105"/>
      <c r="AG91" s="105"/>
      <c r="AH91" s="129"/>
    </row>
    <row r="92" spans="2:34">
      <c r="B92" s="103" t="s">
        <v>72</v>
      </c>
      <c r="C92" s="47"/>
      <c r="D92" s="47"/>
      <c r="E92" s="104"/>
      <c r="F92" s="104"/>
      <c r="G92" s="40" t="str">
        <f t="shared" si="70"/>
        <v/>
      </c>
      <c r="H92" s="86"/>
      <c r="I92" s="105"/>
      <c r="J92" s="105"/>
      <c r="K92" s="105"/>
      <c r="L92" s="105"/>
      <c r="M92" s="105"/>
      <c r="N92" s="105"/>
      <c r="O92" s="105"/>
      <c r="P92" s="105"/>
      <c r="Q92" s="105"/>
      <c r="R92" s="105"/>
      <c r="S92" s="105"/>
      <c r="T92" s="105"/>
      <c r="U92" s="129"/>
      <c r="V92" s="105"/>
      <c r="W92" s="105"/>
      <c r="X92" s="105"/>
      <c r="Y92" s="105"/>
      <c r="Z92" s="105"/>
      <c r="AA92" s="105"/>
      <c r="AB92" s="105"/>
      <c r="AC92" s="105"/>
      <c r="AD92" s="105"/>
      <c r="AE92" s="105"/>
      <c r="AF92" s="105"/>
      <c r="AG92" s="105"/>
      <c r="AH92" s="129"/>
    </row>
    <row r="93" spans="2:34">
      <c r="B93" s="103" t="s">
        <v>72</v>
      </c>
      <c r="C93" s="47"/>
      <c r="D93" s="47"/>
      <c r="E93" s="104"/>
      <c r="F93" s="104"/>
      <c r="G93" s="40" t="str">
        <f t="shared" si="70"/>
        <v/>
      </c>
      <c r="H93" s="86"/>
      <c r="I93" s="105"/>
      <c r="J93" s="105"/>
      <c r="K93" s="105"/>
      <c r="L93" s="105"/>
      <c r="M93" s="105"/>
      <c r="N93" s="105"/>
      <c r="O93" s="105"/>
      <c r="P93" s="105"/>
      <c r="Q93" s="105"/>
      <c r="R93" s="105"/>
      <c r="S93" s="105"/>
      <c r="T93" s="105"/>
      <c r="U93" s="129"/>
      <c r="V93" s="105"/>
      <c r="W93" s="105"/>
      <c r="X93" s="105"/>
      <c r="Y93" s="105"/>
      <c r="Z93" s="105"/>
      <c r="AA93" s="105"/>
      <c r="AB93" s="105"/>
      <c r="AC93" s="105"/>
      <c r="AD93" s="105"/>
      <c r="AE93" s="105"/>
      <c r="AF93" s="105"/>
      <c r="AG93" s="105"/>
      <c r="AH93" s="129"/>
    </row>
    <row r="94" spans="2:34">
      <c r="B94" s="103" t="s">
        <v>72</v>
      </c>
      <c r="C94" s="47"/>
      <c r="D94" s="47"/>
      <c r="E94" s="104"/>
      <c r="F94" s="104"/>
      <c r="G94" s="40" t="str">
        <f t="shared" si="70"/>
        <v/>
      </c>
      <c r="H94" s="86"/>
      <c r="I94" s="105"/>
      <c r="J94" s="105"/>
      <c r="K94" s="105"/>
      <c r="L94" s="105"/>
      <c r="M94" s="105"/>
      <c r="N94" s="105"/>
      <c r="O94" s="105"/>
      <c r="P94" s="105"/>
      <c r="Q94" s="105"/>
      <c r="R94" s="105"/>
      <c r="S94" s="105"/>
      <c r="T94" s="105"/>
      <c r="U94" s="129"/>
      <c r="V94" s="105"/>
      <c r="W94" s="105"/>
      <c r="X94" s="105"/>
      <c r="Y94" s="105"/>
      <c r="Z94" s="105"/>
      <c r="AA94" s="105"/>
      <c r="AB94" s="105"/>
      <c r="AC94" s="105"/>
      <c r="AD94" s="105"/>
      <c r="AE94" s="105"/>
      <c r="AF94" s="105"/>
      <c r="AG94" s="105"/>
      <c r="AH94" s="129"/>
    </row>
    <row r="95" spans="2:34">
      <c r="B95" s="87"/>
      <c r="C95" s="47"/>
      <c r="D95" s="47"/>
      <c r="E95" s="47"/>
      <c r="F95" s="47"/>
      <c r="G95" s="40"/>
      <c r="H95" s="86"/>
      <c r="I95" s="106"/>
      <c r="J95" s="106"/>
      <c r="K95" s="106"/>
      <c r="L95" s="106"/>
      <c r="M95" s="106"/>
      <c r="N95" s="106"/>
      <c r="O95" s="106"/>
      <c r="P95" s="106"/>
      <c r="Q95" s="106"/>
      <c r="R95" s="106"/>
      <c r="S95" s="106"/>
      <c r="T95" s="106"/>
      <c r="U95" s="128"/>
      <c r="V95" s="106"/>
      <c r="W95" s="106"/>
      <c r="X95" s="106"/>
      <c r="Y95" s="106"/>
      <c r="Z95" s="106"/>
      <c r="AA95" s="106"/>
      <c r="AB95" s="106"/>
      <c r="AC95" s="106"/>
      <c r="AD95" s="106"/>
      <c r="AE95" s="106"/>
      <c r="AF95" s="106"/>
      <c r="AG95" s="106"/>
      <c r="AH95" s="128"/>
    </row>
    <row r="96" spans="2:34">
      <c r="B96" s="50" t="s">
        <v>14</v>
      </c>
      <c r="C96" s="47"/>
      <c r="D96" s="47"/>
      <c r="E96" s="88">
        <f>T96</f>
        <v>21</v>
      </c>
      <c r="F96" s="88">
        <f t="shared" ref="F96" si="91">AG96</f>
        <v>57</v>
      </c>
      <c r="G96" s="40">
        <f t="shared" ref="G96" si="92">(F96-E96)/E96</f>
        <v>1.7142857142857142</v>
      </c>
      <c r="H96" s="86"/>
      <c r="I96" s="88">
        <f t="shared" ref="I96:AG96" si="93">SUM(I81:I95)</f>
        <v>2</v>
      </c>
      <c r="J96" s="88">
        <f t="shared" si="93"/>
        <v>7</v>
      </c>
      <c r="K96" s="88">
        <f t="shared" si="93"/>
        <v>7</v>
      </c>
      <c r="L96" s="88">
        <f t="shared" si="93"/>
        <v>10</v>
      </c>
      <c r="M96" s="88">
        <f t="shared" si="93"/>
        <v>10</v>
      </c>
      <c r="N96" s="88">
        <f t="shared" si="93"/>
        <v>12</v>
      </c>
      <c r="O96" s="88">
        <f t="shared" si="93"/>
        <v>15</v>
      </c>
      <c r="P96" s="88">
        <f t="shared" si="93"/>
        <v>17</v>
      </c>
      <c r="Q96" s="88">
        <f t="shared" si="93"/>
        <v>17</v>
      </c>
      <c r="R96" s="88">
        <f t="shared" si="93"/>
        <v>21</v>
      </c>
      <c r="S96" s="88">
        <f t="shared" si="93"/>
        <v>21</v>
      </c>
      <c r="T96" s="88">
        <f t="shared" si="93"/>
        <v>21</v>
      </c>
      <c r="U96" s="89">
        <f t="shared" si="77"/>
        <v>21</v>
      </c>
      <c r="V96" s="88">
        <f t="shared" si="93"/>
        <v>30</v>
      </c>
      <c r="W96" s="88">
        <f t="shared" si="93"/>
        <v>30</v>
      </c>
      <c r="X96" s="88">
        <f t="shared" si="93"/>
        <v>30</v>
      </c>
      <c r="Y96" s="88">
        <f t="shared" si="93"/>
        <v>38</v>
      </c>
      <c r="Z96" s="88">
        <f t="shared" si="93"/>
        <v>40</v>
      </c>
      <c r="AA96" s="88">
        <f t="shared" si="93"/>
        <v>40</v>
      </c>
      <c r="AB96" s="88">
        <f t="shared" si="93"/>
        <v>49</v>
      </c>
      <c r="AC96" s="88">
        <f t="shared" si="93"/>
        <v>49</v>
      </c>
      <c r="AD96" s="88">
        <f t="shared" si="93"/>
        <v>49</v>
      </c>
      <c r="AE96" s="88">
        <f t="shared" si="93"/>
        <v>57</v>
      </c>
      <c r="AF96" s="88">
        <f t="shared" si="93"/>
        <v>57</v>
      </c>
      <c r="AG96" s="88">
        <f t="shared" si="93"/>
        <v>57</v>
      </c>
      <c r="AH96" s="89">
        <f t="shared" si="78"/>
        <v>57</v>
      </c>
    </row>
    <row r="97" spans="2:34">
      <c r="B97" s="50"/>
      <c r="C97" s="47"/>
      <c r="D97" s="47"/>
      <c r="H97" s="86"/>
      <c r="I97" s="47"/>
      <c r="J97" s="47"/>
      <c r="K97" s="47"/>
      <c r="L97" s="47"/>
      <c r="M97" s="47"/>
      <c r="N97" s="47"/>
      <c r="O97" s="47"/>
      <c r="P97" s="47"/>
      <c r="Q97" s="47"/>
      <c r="R97" s="47"/>
      <c r="S97" s="47"/>
      <c r="T97" s="47"/>
      <c r="U97" s="62"/>
      <c r="V97" s="47"/>
      <c r="W97" s="47"/>
      <c r="X97" s="47"/>
      <c r="Y97" s="47"/>
      <c r="Z97" s="47"/>
      <c r="AA97" s="47"/>
      <c r="AB97" s="47"/>
      <c r="AC97" s="47"/>
      <c r="AD97" s="47"/>
      <c r="AE97" s="47"/>
      <c r="AF97" s="47"/>
      <c r="AG97" s="47"/>
      <c r="AH97" s="62"/>
    </row>
    <row r="98" spans="2:34" ht="18">
      <c r="B98" s="27" t="s">
        <v>8</v>
      </c>
      <c r="U98" s="64"/>
      <c r="AH98" s="64"/>
    </row>
    <row r="99" spans="2:34">
      <c r="B99" s="50"/>
      <c r="U99" s="64"/>
      <c r="AH99" s="64"/>
    </row>
    <row r="100" spans="2:34" ht="16">
      <c r="B100" s="84" t="s">
        <v>15</v>
      </c>
      <c r="D100" s="73"/>
      <c r="H100" s="73"/>
      <c r="U100" s="64"/>
      <c r="AH100" s="64"/>
    </row>
    <row r="101" spans="2:34">
      <c r="B101" s="87" t="str">
        <f t="shared" ref="B101:B114" si="94">B81</f>
        <v>Account Executive</v>
      </c>
      <c r="D101" s="47"/>
      <c r="E101" s="39">
        <f>SUM(I101:T101)</f>
        <v>105000</v>
      </c>
      <c r="F101" s="39">
        <f>SUM(V101:AG101)</f>
        <v>220500</v>
      </c>
      <c r="G101" s="40">
        <f t="shared" ref="G101:G114" si="95">IFERROR((F101-E101)/E101,"")</f>
        <v>1.1000000000000001</v>
      </c>
      <c r="H101" s="86"/>
      <c r="I101" s="47">
        <f t="shared" ref="I101:T101" si="96">I81*$E81/12</f>
        <v>8750</v>
      </c>
      <c r="J101" s="47">
        <f t="shared" si="96"/>
        <v>8750</v>
      </c>
      <c r="K101" s="47">
        <f t="shared" si="96"/>
        <v>8750</v>
      </c>
      <c r="L101" s="47">
        <f t="shared" si="96"/>
        <v>8750</v>
      </c>
      <c r="M101" s="47">
        <f t="shared" si="96"/>
        <v>8750</v>
      </c>
      <c r="N101" s="47">
        <f t="shared" si="96"/>
        <v>8750</v>
      </c>
      <c r="O101" s="47">
        <f t="shared" si="96"/>
        <v>8750</v>
      </c>
      <c r="P101" s="47">
        <f t="shared" si="96"/>
        <v>8750</v>
      </c>
      <c r="Q101" s="47">
        <f t="shared" si="96"/>
        <v>8750</v>
      </c>
      <c r="R101" s="47">
        <f t="shared" si="96"/>
        <v>8750</v>
      </c>
      <c r="S101" s="47">
        <f t="shared" si="96"/>
        <v>8750</v>
      </c>
      <c r="T101" s="47">
        <f t="shared" si="96"/>
        <v>8750</v>
      </c>
      <c r="U101" s="62">
        <f>SUM(I101:T101)</f>
        <v>105000</v>
      </c>
      <c r="V101" s="47">
        <f t="shared" ref="V101:AG101" si="97">V81*$F81/12</f>
        <v>18375</v>
      </c>
      <c r="W101" s="47">
        <f t="shared" si="97"/>
        <v>18375</v>
      </c>
      <c r="X101" s="47">
        <f t="shared" si="97"/>
        <v>18375</v>
      </c>
      <c r="Y101" s="47">
        <f t="shared" si="97"/>
        <v>18375</v>
      </c>
      <c r="Z101" s="47">
        <f t="shared" si="97"/>
        <v>18375</v>
      </c>
      <c r="AA101" s="47">
        <f t="shared" si="97"/>
        <v>18375</v>
      </c>
      <c r="AB101" s="47">
        <f t="shared" si="97"/>
        <v>18375</v>
      </c>
      <c r="AC101" s="47">
        <f t="shared" si="97"/>
        <v>18375</v>
      </c>
      <c r="AD101" s="47">
        <f t="shared" si="97"/>
        <v>18375</v>
      </c>
      <c r="AE101" s="47">
        <f t="shared" si="97"/>
        <v>18375</v>
      </c>
      <c r="AF101" s="47">
        <f t="shared" si="97"/>
        <v>18375</v>
      </c>
      <c r="AG101" s="47">
        <f t="shared" si="97"/>
        <v>18375</v>
      </c>
      <c r="AH101" s="62">
        <f>SUM(V101:AG101)</f>
        <v>220500</v>
      </c>
    </row>
    <row r="102" spans="2:34">
      <c r="B102" s="87" t="str">
        <f t="shared" si="94"/>
        <v>Designer</v>
      </c>
      <c r="D102" s="47"/>
      <c r="E102" s="39">
        <f t="shared" ref="E102:E116" si="98">SUM(I102:T102)</f>
        <v>320833.33333333331</v>
      </c>
      <c r="F102" s="39">
        <f t="shared" ref="F102:F116" si="99">SUM(V102:AG102)</f>
        <v>1323000</v>
      </c>
      <c r="G102" s="40">
        <f t="shared" si="95"/>
        <v>3.123636363636364</v>
      </c>
      <c r="H102" s="86"/>
      <c r="I102" s="47">
        <f t="shared" ref="I102:T102" si="100">I82*$E82/12</f>
        <v>0</v>
      </c>
      <c r="J102" s="47">
        <f t="shared" si="100"/>
        <v>11666.666666666666</v>
      </c>
      <c r="K102" s="47">
        <f t="shared" si="100"/>
        <v>11666.666666666666</v>
      </c>
      <c r="L102" s="47">
        <f t="shared" si="100"/>
        <v>17500</v>
      </c>
      <c r="M102" s="47">
        <f t="shared" si="100"/>
        <v>17500</v>
      </c>
      <c r="N102" s="47">
        <f t="shared" si="100"/>
        <v>23333.333333333332</v>
      </c>
      <c r="O102" s="47">
        <f t="shared" si="100"/>
        <v>29166.666666666668</v>
      </c>
      <c r="P102" s="47">
        <f t="shared" si="100"/>
        <v>35000</v>
      </c>
      <c r="Q102" s="47">
        <f t="shared" si="100"/>
        <v>35000</v>
      </c>
      <c r="R102" s="47">
        <f t="shared" si="100"/>
        <v>46666.666666666664</v>
      </c>
      <c r="S102" s="47">
        <f t="shared" si="100"/>
        <v>46666.666666666664</v>
      </c>
      <c r="T102" s="47">
        <f t="shared" si="100"/>
        <v>46666.666666666664</v>
      </c>
      <c r="U102" s="62">
        <f t="shared" ref="U102:U131" si="101">SUM(I102:T102)</f>
        <v>320833.33333333331</v>
      </c>
      <c r="V102" s="47">
        <f t="shared" ref="V102:AG102" si="102">V82*$F82/12</f>
        <v>73500</v>
      </c>
      <c r="W102" s="47">
        <f t="shared" si="102"/>
        <v>73500</v>
      </c>
      <c r="X102" s="47">
        <f t="shared" si="102"/>
        <v>73500</v>
      </c>
      <c r="Y102" s="47">
        <f t="shared" si="102"/>
        <v>98000</v>
      </c>
      <c r="Z102" s="47">
        <f t="shared" si="102"/>
        <v>98000</v>
      </c>
      <c r="AA102" s="47">
        <f t="shared" si="102"/>
        <v>98000</v>
      </c>
      <c r="AB102" s="47">
        <f t="shared" si="102"/>
        <v>122500</v>
      </c>
      <c r="AC102" s="47">
        <f t="shared" si="102"/>
        <v>122500</v>
      </c>
      <c r="AD102" s="47">
        <f t="shared" si="102"/>
        <v>122500</v>
      </c>
      <c r="AE102" s="47">
        <f t="shared" si="102"/>
        <v>147000</v>
      </c>
      <c r="AF102" s="47">
        <f t="shared" si="102"/>
        <v>147000</v>
      </c>
      <c r="AG102" s="47">
        <f t="shared" si="102"/>
        <v>147000</v>
      </c>
      <c r="AH102" s="62">
        <f t="shared" ref="AH102:AH131" si="103">SUM(V102:AG102)</f>
        <v>1323000</v>
      </c>
    </row>
    <row r="103" spans="2:34">
      <c r="B103" s="87" t="str">
        <f t="shared" si="94"/>
        <v>Sales Planner</v>
      </c>
      <c r="D103" s="47"/>
      <c r="E103" s="39">
        <f t="shared" si="98"/>
        <v>160416.66666666666</v>
      </c>
      <c r="F103" s="39">
        <f t="shared" si="99"/>
        <v>661500</v>
      </c>
      <c r="G103" s="40">
        <f t="shared" si="95"/>
        <v>3.123636363636364</v>
      </c>
      <c r="H103" s="86"/>
      <c r="I103" s="47">
        <f t="shared" ref="I103:T103" si="104">I83*$E83/12</f>
        <v>0</v>
      </c>
      <c r="J103" s="47">
        <f t="shared" si="104"/>
        <v>5833.333333333333</v>
      </c>
      <c r="K103" s="47">
        <f t="shared" si="104"/>
        <v>5833.333333333333</v>
      </c>
      <c r="L103" s="47">
        <f t="shared" si="104"/>
        <v>8750</v>
      </c>
      <c r="M103" s="47">
        <f t="shared" si="104"/>
        <v>8750</v>
      </c>
      <c r="N103" s="47">
        <f t="shared" si="104"/>
        <v>11666.666666666666</v>
      </c>
      <c r="O103" s="47">
        <f t="shared" si="104"/>
        <v>14583.333333333334</v>
      </c>
      <c r="P103" s="47">
        <f t="shared" si="104"/>
        <v>17500</v>
      </c>
      <c r="Q103" s="47">
        <f t="shared" si="104"/>
        <v>17500</v>
      </c>
      <c r="R103" s="47">
        <f t="shared" si="104"/>
        <v>23333.333333333332</v>
      </c>
      <c r="S103" s="47">
        <f t="shared" si="104"/>
        <v>23333.333333333332</v>
      </c>
      <c r="T103" s="47">
        <f t="shared" si="104"/>
        <v>23333.333333333332</v>
      </c>
      <c r="U103" s="62">
        <f t="shared" si="101"/>
        <v>160416.66666666666</v>
      </c>
      <c r="V103" s="47">
        <f t="shared" ref="V103:AG103" si="105">V83*$F83/12</f>
        <v>36750</v>
      </c>
      <c r="W103" s="47">
        <f t="shared" si="105"/>
        <v>36750</v>
      </c>
      <c r="X103" s="47">
        <f t="shared" si="105"/>
        <v>36750</v>
      </c>
      <c r="Y103" s="47">
        <f t="shared" si="105"/>
        <v>49000</v>
      </c>
      <c r="Z103" s="47">
        <f t="shared" si="105"/>
        <v>49000</v>
      </c>
      <c r="AA103" s="47">
        <f t="shared" si="105"/>
        <v>49000</v>
      </c>
      <c r="AB103" s="47">
        <f t="shared" si="105"/>
        <v>61250</v>
      </c>
      <c r="AC103" s="47">
        <f t="shared" si="105"/>
        <v>61250</v>
      </c>
      <c r="AD103" s="47">
        <f t="shared" si="105"/>
        <v>61250</v>
      </c>
      <c r="AE103" s="47">
        <f t="shared" si="105"/>
        <v>73500</v>
      </c>
      <c r="AF103" s="47">
        <f t="shared" si="105"/>
        <v>73500</v>
      </c>
      <c r="AG103" s="47">
        <f t="shared" si="105"/>
        <v>73500</v>
      </c>
      <c r="AH103" s="62">
        <f t="shared" si="103"/>
        <v>661500</v>
      </c>
    </row>
    <row r="104" spans="2:34">
      <c r="B104" s="87" t="str">
        <f t="shared" si="94"/>
        <v>VP Marketing</v>
      </c>
      <c r="D104" s="47"/>
      <c r="E104" s="39">
        <f t="shared" si="98"/>
        <v>183333.33333333331</v>
      </c>
      <c r="F104" s="39">
        <f t="shared" si="99"/>
        <v>210000.00000000003</v>
      </c>
      <c r="G104" s="40">
        <f t="shared" si="95"/>
        <v>0.14545454545454573</v>
      </c>
      <c r="H104" s="86"/>
      <c r="I104" s="47">
        <f t="shared" ref="I104:T104" si="106">I84*$E84/12</f>
        <v>0</v>
      </c>
      <c r="J104" s="47">
        <f t="shared" si="106"/>
        <v>16666.666666666668</v>
      </c>
      <c r="K104" s="47">
        <f t="shared" si="106"/>
        <v>16666.666666666668</v>
      </c>
      <c r="L104" s="47">
        <f t="shared" si="106"/>
        <v>16666.666666666668</v>
      </c>
      <c r="M104" s="47">
        <f t="shared" si="106"/>
        <v>16666.666666666668</v>
      </c>
      <c r="N104" s="47">
        <f t="shared" si="106"/>
        <v>16666.666666666668</v>
      </c>
      <c r="O104" s="47">
        <f t="shared" si="106"/>
        <v>16666.666666666668</v>
      </c>
      <c r="P104" s="47">
        <f t="shared" si="106"/>
        <v>16666.666666666668</v>
      </c>
      <c r="Q104" s="47">
        <f t="shared" si="106"/>
        <v>16666.666666666668</v>
      </c>
      <c r="R104" s="47">
        <f t="shared" si="106"/>
        <v>16666.666666666668</v>
      </c>
      <c r="S104" s="47">
        <f t="shared" si="106"/>
        <v>16666.666666666668</v>
      </c>
      <c r="T104" s="47">
        <f t="shared" si="106"/>
        <v>16666.666666666668</v>
      </c>
      <c r="U104" s="62">
        <f t="shared" si="101"/>
        <v>183333.33333333331</v>
      </c>
      <c r="V104" s="47">
        <f t="shared" ref="V104:AG104" si="107">V84*$F84/12</f>
        <v>17500.000000000004</v>
      </c>
      <c r="W104" s="47">
        <f t="shared" si="107"/>
        <v>17500.000000000004</v>
      </c>
      <c r="X104" s="47">
        <f t="shared" si="107"/>
        <v>17500.000000000004</v>
      </c>
      <c r="Y104" s="47">
        <f t="shared" si="107"/>
        <v>17500.000000000004</v>
      </c>
      <c r="Z104" s="47">
        <f t="shared" si="107"/>
        <v>17500.000000000004</v>
      </c>
      <c r="AA104" s="47">
        <f t="shared" si="107"/>
        <v>17500.000000000004</v>
      </c>
      <c r="AB104" s="47">
        <f t="shared" si="107"/>
        <v>17500.000000000004</v>
      </c>
      <c r="AC104" s="47">
        <f t="shared" si="107"/>
        <v>17500.000000000004</v>
      </c>
      <c r="AD104" s="47">
        <f t="shared" si="107"/>
        <v>17500.000000000004</v>
      </c>
      <c r="AE104" s="47">
        <f t="shared" si="107"/>
        <v>17500.000000000004</v>
      </c>
      <c r="AF104" s="47">
        <f t="shared" si="107"/>
        <v>17500.000000000004</v>
      </c>
      <c r="AG104" s="47">
        <f t="shared" si="107"/>
        <v>17500.000000000004</v>
      </c>
      <c r="AH104" s="62">
        <f t="shared" si="103"/>
        <v>210000.00000000003</v>
      </c>
    </row>
    <row r="105" spans="2:34">
      <c r="B105" s="87" t="str">
        <f t="shared" si="94"/>
        <v>Designer</v>
      </c>
      <c r="D105" s="47"/>
      <c r="E105" s="39">
        <f t="shared" si="98"/>
        <v>59999.999999999993</v>
      </c>
      <c r="F105" s="39">
        <f t="shared" si="99"/>
        <v>182000.00000000003</v>
      </c>
      <c r="G105" s="40">
        <f t="shared" si="95"/>
        <v>2.0333333333333341</v>
      </c>
      <c r="H105" s="86"/>
      <c r="I105" s="47">
        <f t="shared" ref="I105:T105" si="108">I85*$E85/12</f>
        <v>0</v>
      </c>
      <c r="J105" s="47">
        <f t="shared" si="108"/>
        <v>0</v>
      </c>
      <c r="K105" s="47">
        <f t="shared" si="108"/>
        <v>0</v>
      </c>
      <c r="L105" s="47">
        <f t="shared" si="108"/>
        <v>6666.666666666667</v>
      </c>
      <c r="M105" s="47">
        <f t="shared" si="108"/>
        <v>6666.666666666667</v>
      </c>
      <c r="N105" s="47">
        <f t="shared" si="108"/>
        <v>6666.666666666667</v>
      </c>
      <c r="O105" s="47">
        <f t="shared" si="108"/>
        <v>6666.666666666667</v>
      </c>
      <c r="P105" s="47">
        <f t="shared" si="108"/>
        <v>6666.666666666667</v>
      </c>
      <c r="Q105" s="47">
        <f t="shared" si="108"/>
        <v>6666.666666666667</v>
      </c>
      <c r="R105" s="47">
        <f t="shared" si="108"/>
        <v>6666.666666666667</v>
      </c>
      <c r="S105" s="47">
        <f t="shared" si="108"/>
        <v>6666.666666666667</v>
      </c>
      <c r="T105" s="47">
        <f t="shared" si="108"/>
        <v>6666.666666666667</v>
      </c>
      <c r="U105" s="62">
        <f t="shared" si="101"/>
        <v>59999.999999999993</v>
      </c>
      <c r="V105" s="47">
        <f t="shared" ref="V105:AG105" si="109">V85*$F85/12</f>
        <v>7000.0000000000009</v>
      </c>
      <c r="W105" s="47">
        <f t="shared" si="109"/>
        <v>7000.0000000000009</v>
      </c>
      <c r="X105" s="47">
        <f t="shared" si="109"/>
        <v>7000.0000000000009</v>
      </c>
      <c r="Y105" s="47">
        <f t="shared" si="109"/>
        <v>7000.0000000000009</v>
      </c>
      <c r="Z105" s="47">
        <f t="shared" si="109"/>
        <v>14000.000000000002</v>
      </c>
      <c r="AA105" s="47">
        <f t="shared" si="109"/>
        <v>14000.000000000002</v>
      </c>
      <c r="AB105" s="47">
        <f t="shared" si="109"/>
        <v>21000.000000000004</v>
      </c>
      <c r="AC105" s="47">
        <f t="shared" si="109"/>
        <v>21000.000000000004</v>
      </c>
      <c r="AD105" s="47">
        <f t="shared" si="109"/>
        <v>21000.000000000004</v>
      </c>
      <c r="AE105" s="47">
        <f t="shared" si="109"/>
        <v>21000.000000000004</v>
      </c>
      <c r="AF105" s="47">
        <f t="shared" si="109"/>
        <v>21000.000000000004</v>
      </c>
      <c r="AG105" s="47">
        <f t="shared" si="109"/>
        <v>21000.000000000004</v>
      </c>
      <c r="AH105" s="62">
        <f t="shared" si="103"/>
        <v>182000.00000000003</v>
      </c>
    </row>
    <row r="106" spans="2:34">
      <c r="B106" s="87" t="str">
        <f t="shared" si="94"/>
        <v>Customer Success</v>
      </c>
      <c r="D106" s="47"/>
      <c r="E106" s="39">
        <f t="shared" si="98"/>
        <v>40000</v>
      </c>
      <c r="F106" s="39">
        <f t="shared" si="99"/>
        <v>140000.00000000003</v>
      </c>
      <c r="G106" s="40">
        <f t="shared" si="95"/>
        <v>2.5000000000000009</v>
      </c>
      <c r="H106" s="86"/>
      <c r="I106" s="47">
        <f t="shared" ref="I106:T106" si="110">I86*$E86/12</f>
        <v>0</v>
      </c>
      <c r="J106" s="47">
        <f t="shared" si="110"/>
        <v>0</v>
      </c>
      <c r="K106" s="47">
        <f t="shared" si="110"/>
        <v>0</v>
      </c>
      <c r="L106" s="47">
        <f t="shared" si="110"/>
        <v>0</v>
      </c>
      <c r="M106" s="47">
        <f t="shared" si="110"/>
        <v>0</v>
      </c>
      <c r="N106" s="47">
        <f t="shared" si="110"/>
        <v>0</v>
      </c>
      <c r="O106" s="47">
        <f t="shared" si="110"/>
        <v>6666.666666666667</v>
      </c>
      <c r="P106" s="47">
        <f t="shared" si="110"/>
        <v>6666.666666666667</v>
      </c>
      <c r="Q106" s="47">
        <f t="shared" si="110"/>
        <v>6666.666666666667</v>
      </c>
      <c r="R106" s="47">
        <f t="shared" si="110"/>
        <v>6666.666666666667</v>
      </c>
      <c r="S106" s="47">
        <f t="shared" si="110"/>
        <v>6666.666666666667</v>
      </c>
      <c r="T106" s="47">
        <f t="shared" si="110"/>
        <v>6666.666666666667</v>
      </c>
      <c r="U106" s="62">
        <f t="shared" si="101"/>
        <v>40000</v>
      </c>
      <c r="V106" s="47">
        <f t="shared" ref="V106:AG106" si="111">V86*$F86/12</f>
        <v>7000.0000000000009</v>
      </c>
      <c r="W106" s="47">
        <f t="shared" si="111"/>
        <v>7000.0000000000009</v>
      </c>
      <c r="X106" s="47">
        <f t="shared" si="111"/>
        <v>7000.0000000000009</v>
      </c>
      <c r="Y106" s="47">
        <f t="shared" si="111"/>
        <v>7000.0000000000009</v>
      </c>
      <c r="Z106" s="47">
        <f t="shared" si="111"/>
        <v>14000.000000000002</v>
      </c>
      <c r="AA106" s="47">
        <f t="shared" si="111"/>
        <v>14000.000000000002</v>
      </c>
      <c r="AB106" s="47">
        <f t="shared" si="111"/>
        <v>14000.000000000002</v>
      </c>
      <c r="AC106" s="47">
        <f t="shared" si="111"/>
        <v>14000.000000000002</v>
      </c>
      <c r="AD106" s="47">
        <f t="shared" si="111"/>
        <v>14000.000000000002</v>
      </c>
      <c r="AE106" s="47">
        <f t="shared" si="111"/>
        <v>14000.000000000002</v>
      </c>
      <c r="AF106" s="47">
        <f t="shared" si="111"/>
        <v>14000.000000000002</v>
      </c>
      <c r="AG106" s="47">
        <f t="shared" si="111"/>
        <v>14000.000000000002</v>
      </c>
      <c r="AH106" s="62">
        <f t="shared" si="103"/>
        <v>140000.00000000003</v>
      </c>
    </row>
    <row r="107" spans="2:34">
      <c r="B107" s="87" t="str">
        <f t="shared" si="94"/>
        <v>Additional Position - Sales</v>
      </c>
      <c r="D107" s="47"/>
      <c r="E107" s="39">
        <f t="shared" si="98"/>
        <v>194791.66666666669</v>
      </c>
      <c r="F107" s="39">
        <f t="shared" si="99"/>
        <v>803250</v>
      </c>
      <c r="G107" s="40">
        <f t="shared" si="95"/>
        <v>3.1236363636363631</v>
      </c>
      <c r="H107" s="86"/>
      <c r="I107" s="47">
        <f t="shared" ref="I107:T107" si="112">I87*$E87/12</f>
        <v>0</v>
      </c>
      <c r="J107" s="47">
        <f t="shared" si="112"/>
        <v>7083.333333333333</v>
      </c>
      <c r="K107" s="47">
        <f t="shared" si="112"/>
        <v>7083.333333333333</v>
      </c>
      <c r="L107" s="47">
        <f t="shared" si="112"/>
        <v>10625</v>
      </c>
      <c r="M107" s="47">
        <f t="shared" si="112"/>
        <v>10625</v>
      </c>
      <c r="N107" s="47">
        <f t="shared" si="112"/>
        <v>14166.666666666666</v>
      </c>
      <c r="O107" s="47">
        <f t="shared" si="112"/>
        <v>17708.333333333332</v>
      </c>
      <c r="P107" s="47">
        <f t="shared" si="112"/>
        <v>21250</v>
      </c>
      <c r="Q107" s="47">
        <f t="shared" si="112"/>
        <v>21250</v>
      </c>
      <c r="R107" s="47">
        <f t="shared" si="112"/>
        <v>28333.333333333332</v>
      </c>
      <c r="S107" s="47">
        <f t="shared" si="112"/>
        <v>28333.333333333332</v>
      </c>
      <c r="T107" s="47">
        <f t="shared" si="112"/>
        <v>28333.333333333332</v>
      </c>
      <c r="U107" s="62">
        <f t="shared" si="101"/>
        <v>194791.66666666669</v>
      </c>
      <c r="V107" s="47">
        <f t="shared" ref="V107:AG107" si="113">V87*$F87/12</f>
        <v>44625</v>
      </c>
      <c r="W107" s="47">
        <f t="shared" si="113"/>
        <v>44625</v>
      </c>
      <c r="X107" s="47">
        <f t="shared" si="113"/>
        <v>44625</v>
      </c>
      <c r="Y107" s="47">
        <f t="shared" si="113"/>
        <v>59500</v>
      </c>
      <c r="Z107" s="47">
        <f t="shared" si="113"/>
        <v>59500</v>
      </c>
      <c r="AA107" s="47">
        <f t="shared" si="113"/>
        <v>59500</v>
      </c>
      <c r="AB107" s="47">
        <f t="shared" si="113"/>
        <v>74375</v>
      </c>
      <c r="AC107" s="47">
        <f t="shared" si="113"/>
        <v>74375</v>
      </c>
      <c r="AD107" s="47">
        <f t="shared" si="113"/>
        <v>74375</v>
      </c>
      <c r="AE107" s="47">
        <f t="shared" si="113"/>
        <v>89250</v>
      </c>
      <c r="AF107" s="47">
        <f t="shared" si="113"/>
        <v>89250</v>
      </c>
      <c r="AG107" s="47">
        <f t="shared" si="113"/>
        <v>89250</v>
      </c>
      <c r="AH107" s="62">
        <f t="shared" si="103"/>
        <v>803250</v>
      </c>
    </row>
    <row r="108" spans="2:34">
      <c r="B108" s="87" t="str">
        <f t="shared" si="94"/>
        <v>Additional Position - Marketing</v>
      </c>
      <c r="D108" s="47"/>
      <c r="E108" s="39">
        <f t="shared" si="98"/>
        <v>24720</v>
      </c>
      <c r="F108" s="39">
        <f t="shared" si="99"/>
        <v>24720</v>
      </c>
      <c r="G108" s="40">
        <f t="shared" si="95"/>
        <v>0</v>
      </c>
      <c r="H108" s="86"/>
      <c r="I108" s="47">
        <f t="shared" ref="I108:T108" si="114">I88*$E88/12</f>
        <v>2060</v>
      </c>
      <c r="J108" s="47">
        <f t="shared" si="114"/>
        <v>2060</v>
      </c>
      <c r="K108" s="47">
        <f t="shared" si="114"/>
        <v>2060</v>
      </c>
      <c r="L108" s="47">
        <f t="shared" si="114"/>
        <v>2060</v>
      </c>
      <c r="M108" s="47">
        <f t="shared" si="114"/>
        <v>2060</v>
      </c>
      <c r="N108" s="47">
        <f t="shared" si="114"/>
        <v>2060</v>
      </c>
      <c r="O108" s="47">
        <f t="shared" si="114"/>
        <v>2060</v>
      </c>
      <c r="P108" s="47">
        <f t="shared" si="114"/>
        <v>2060</v>
      </c>
      <c r="Q108" s="47">
        <f t="shared" si="114"/>
        <v>2060</v>
      </c>
      <c r="R108" s="47">
        <f t="shared" si="114"/>
        <v>2060</v>
      </c>
      <c r="S108" s="47">
        <f t="shared" si="114"/>
        <v>2060</v>
      </c>
      <c r="T108" s="47">
        <f t="shared" si="114"/>
        <v>2060</v>
      </c>
      <c r="U108" s="62">
        <f t="shared" si="101"/>
        <v>24720</v>
      </c>
      <c r="V108" s="47">
        <f t="shared" ref="V108:AG108" si="115">V88*$F88/12</f>
        <v>2060</v>
      </c>
      <c r="W108" s="47">
        <f t="shared" si="115"/>
        <v>2060</v>
      </c>
      <c r="X108" s="47">
        <f t="shared" si="115"/>
        <v>2060</v>
      </c>
      <c r="Y108" s="47">
        <f t="shared" si="115"/>
        <v>2060</v>
      </c>
      <c r="Z108" s="47">
        <f t="shared" si="115"/>
        <v>2060</v>
      </c>
      <c r="AA108" s="47">
        <f t="shared" si="115"/>
        <v>2060</v>
      </c>
      <c r="AB108" s="47">
        <f t="shared" si="115"/>
        <v>2060</v>
      </c>
      <c r="AC108" s="47">
        <f t="shared" si="115"/>
        <v>2060</v>
      </c>
      <c r="AD108" s="47">
        <f t="shared" si="115"/>
        <v>2060</v>
      </c>
      <c r="AE108" s="47">
        <f t="shared" si="115"/>
        <v>2060</v>
      </c>
      <c r="AF108" s="47">
        <f t="shared" si="115"/>
        <v>2060</v>
      </c>
      <c r="AG108" s="47">
        <f t="shared" si="115"/>
        <v>2060</v>
      </c>
      <c r="AH108" s="62">
        <f t="shared" si="103"/>
        <v>24720</v>
      </c>
    </row>
    <row r="109" spans="2:34">
      <c r="B109" s="87" t="str">
        <f t="shared" si="94"/>
        <v>Additional Role</v>
      </c>
      <c r="D109" s="47"/>
      <c r="E109" s="39">
        <f t="shared" ref="E109:E114" si="116">SUM(I109:T109)</f>
        <v>0</v>
      </c>
      <c r="F109" s="39">
        <f t="shared" ref="F109:F114" si="117">SUM(V109:AG109)</f>
        <v>0</v>
      </c>
      <c r="G109" s="40" t="str">
        <f t="shared" si="95"/>
        <v/>
      </c>
      <c r="H109" s="86"/>
      <c r="I109" s="47">
        <f t="shared" ref="I109:T109" si="118">I89*$E89/12</f>
        <v>0</v>
      </c>
      <c r="J109" s="47">
        <f t="shared" si="118"/>
        <v>0</v>
      </c>
      <c r="K109" s="47">
        <f t="shared" si="118"/>
        <v>0</v>
      </c>
      <c r="L109" s="47">
        <f t="shared" si="118"/>
        <v>0</v>
      </c>
      <c r="M109" s="47">
        <f t="shared" si="118"/>
        <v>0</v>
      </c>
      <c r="N109" s="47">
        <f t="shared" si="118"/>
        <v>0</v>
      </c>
      <c r="O109" s="47">
        <f t="shared" si="118"/>
        <v>0</v>
      </c>
      <c r="P109" s="47">
        <f t="shared" si="118"/>
        <v>0</v>
      </c>
      <c r="Q109" s="47">
        <f t="shared" si="118"/>
        <v>0</v>
      </c>
      <c r="R109" s="47">
        <f t="shared" si="118"/>
        <v>0</v>
      </c>
      <c r="S109" s="47">
        <f t="shared" si="118"/>
        <v>0</v>
      </c>
      <c r="T109" s="47">
        <f t="shared" si="118"/>
        <v>0</v>
      </c>
      <c r="U109" s="62">
        <f t="shared" si="101"/>
        <v>0</v>
      </c>
      <c r="V109" s="47">
        <f t="shared" ref="V109:AG109" si="119">V89*$F89/12</f>
        <v>0</v>
      </c>
      <c r="W109" s="47">
        <f t="shared" si="119"/>
        <v>0</v>
      </c>
      <c r="X109" s="47">
        <f t="shared" si="119"/>
        <v>0</v>
      </c>
      <c r="Y109" s="47">
        <f t="shared" si="119"/>
        <v>0</v>
      </c>
      <c r="Z109" s="47">
        <f t="shared" si="119"/>
        <v>0</v>
      </c>
      <c r="AA109" s="47">
        <f t="shared" si="119"/>
        <v>0</v>
      </c>
      <c r="AB109" s="47">
        <f t="shared" si="119"/>
        <v>0</v>
      </c>
      <c r="AC109" s="47">
        <f t="shared" si="119"/>
        <v>0</v>
      </c>
      <c r="AD109" s="47">
        <f t="shared" si="119"/>
        <v>0</v>
      </c>
      <c r="AE109" s="47">
        <f t="shared" si="119"/>
        <v>0</v>
      </c>
      <c r="AF109" s="47">
        <f t="shared" si="119"/>
        <v>0</v>
      </c>
      <c r="AG109" s="47">
        <f t="shared" si="119"/>
        <v>0</v>
      </c>
      <c r="AH109" s="62">
        <f t="shared" si="103"/>
        <v>0</v>
      </c>
    </row>
    <row r="110" spans="2:34">
      <c r="B110" s="87" t="str">
        <f t="shared" si="94"/>
        <v>Additional Role</v>
      </c>
      <c r="D110" s="47"/>
      <c r="E110" s="39">
        <f t="shared" si="116"/>
        <v>0</v>
      </c>
      <c r="F110" s="39">
        <f t="shared" si="117"/>
        <v>0</v>
      </c>
      <c r="G110" s="40" t="str">
        <f t="shared" si="95"/>
        <v/>
      </c>
      <c r="H110" s="86"/>
      <c r="I110" s="47">
        <f t="shared" ref="I110:T110" si="120">I90*$E90/12</f>
        <v>0</v>
      </c>
      <c r="J110" s="47">
        <f t="shared" si="120"/>
        <v>0</v>
      </c>
      <c r="K110" s="47">
        <f t="shared" si="120"/>
        <v>0</v>
      </c>
      <c r="L110" s="47">
        <f t="shared" si="120"/>
        <v>0</v>
      </c>
      <c r="M110" s="47">
        <f t="shared" si="120"/>
        <v>0</v>
      </c>
      <c r="N110" s="47">
        <f t="shared" si="120"/>
        <v>0</v>
      </c>
      <c r="O110" s="47">
        <f t="shared" si="120"/>
        <v>0</v>
      </c>
      <c r="P110" s="47">
        <f t="shared" si="120"/>
        <v>0</v>
      </c>
      <c r="Q110" s="47">
        <f t="shared" si="120"/>
        <v>0</v>
      </c>
      <c r="R110" s="47">
        <f t="shared" si="120"/>
        <v>0</v>
      </c>
      <c r="S110" s="47">
        <f t="shared" si="120"/>
        <v>0</v>
      </c>
      <c r="T110" s="47">
        <f t="shared" si="120"/>
        <v>0</v>
      </c>
      <c r="U110" s="62">
        <f t="shared" si="101"/>
        <v>0</v>
      </c>
      <c r="V110" s="47">
        <f t="shared" ref="V110:AG110" si="121">V90*$F90/12</f>
        <v>0</v>
      </c>
      <c r="W110" s="47">
        <f t="shared" si="121"/>
        <v>0</v>
      </c>
      <c r="X110" s="47">
        <f t="shared" si="121"/>
        <v>0</v>
      </c>
      <c r="Y110" s="47">
        <f t="shared" si="121"/>
        <v>0</v>
      </c>
      <c r="Z110" s="47">
        <f t="shared" si="121"/>
        <v>0</v>
      </c>
      <c r="AA110" s="47">
        <f t="shared" si="121"/>
        <v>0</v>
      </c>
      <c r="AB110" s="47">
        <f t="shared" si="121"/>
        <v>0</v>
      </c>
      <c r="AC110" s="47">
        <f t="shared" si="121"/>
        <v>0</v>
      </c>
      <c r="AD110" s="47">
        <f t="shared" si="121"/>
        <v>0</v>
      </c>
      <c r="AE110" s="47">
        <f t="shared" si="121"/>
        <v>0</v>
      </c>
      <c r="AF110" s="47">
        <f t="shared" si="121"/>
        <v>0</v>
      </c>
      <c r="AG110" s="47">
        <f t="shared" si="121"/>
        <v>0</v>
      </c>
      <c r="AH110" s="62">
        <f t="shared" si="103"/>
        <v>0</v>
      </c>
    </row>
    <row r="111" spans="2:34">
      <c r="B111" s="87" t="str">
        <f t="shared" si="94"/>
        <v>Additional Role</v>
      </c>
      <c r="D111" s="47"/>
      <c r="E111" s="39">
        <f t="shared" si="116"/>
        <v>0</v>
      </c>
      <c r="F111" s="39">
        <f t="shared" si="117"/>
        <v>0</v>
      </c>
      <c r="G111" s="40" t="str">
        <f t="shared" si="95"/>
        <v/>
      </c>
      <c r="H111" s="86"/>
      <c r="I111" s="47">
        <f t="shared" ref="I111:T111" si="122">I91*$E91/12</f>
        <v>0</v>
      </c>
      <c r="J111" s="47">
        <f t="shared" si="122"/>
        <v>0</v>
      </c>
      <c r="K111" s="47">
        <f t="shared" si="122"/>
        <v>0</v>
      </c>
      <c r="L111" s="47">
        <f t="shared" si="122"/>
        <v>0</v>
      </c>
      <c r="M111" s="47">
        <f t="shared" si="122"/>
        <v>0</v>
      </c>
      <c r="N111" s="47">
        <f t="shared" si="122"/>
        <v>0</v>
      </c>
      <c r="O111" s="47">
        <f t="shared" si="122"/>
        <v>0</v>
      </c>
      <c r="P111" s="47">
        <f t="shared" si="122"/>
        <v>0</v>
      </c>
      <c r="Q111" s="47">
        <f t="shared" si="122"/>
        <v>0</v>
      </c>
      <c r="R111" s="47">
        <f t="shared" si="122"/>
        <v>0</v>
      </c>
      <c r="S111" s="47">
        <f t="shared" si="122"/>
        <v>0</v>
      </c>
      <c r="T111" s="47">
        <f t="shared" si="122"/>
        <v>0</v>
      </c>
      <c r="U111" s="62">
        <f t="shared" si="101"/>
        <v>0</v>
      </c>
      <c r="V111" s="47">
        <f t="shared" ref="V111:AG111" si="123">V91*$F91/12</f>
        <v>0</v>
      </c>
      <c r="W111" s="47">
        <f t="shared" si="123"/>
        <v>0</v>
      </c>
      <c r="X111" s="47">
        <f t="shared" si="123"/>
        <v>0</v>
      </c>
      <c r="Y111" s="47">
        <f t="shared" si="123"/>
        <v>0</v>
      </c>
      <c r="Z111" s="47">
        <f t="shared" si="123"/>
        <v>0</v>
      </c>
      <c r="AA111" s="47">
        <f t="shared" si="123"/>
        <v>0</v>
      </c>
      <c r="AB111" s="47">
        <f t="shared" si="123"/>
        <v>0</v>
      </c>
      <c r="AC111" s="47">
        <f t="shared" si="123"/>
        <v>0</v>
      </c>
      <c r="AD111" s="47">
        <f t="shared" si="123"/>
        <v>0</v>
      </c>
      <c r="AE111" s="47">
        <f t="shared" si="123"/>
        <v>0</v>
      </c>
      <c r="AF111" s="47">
        <f t="shared" si="123"/>
        <v>0</v>
      </c>
      <c r="AG111" s="47">
        <f t="shared" si="123"/>
        <v>0</v>
      </c>
      <c r="AH111" s="62">
        <f t="shared" si="103"/>
        <v>0</v>
      </c>
    </row>
    <row r="112" spans="2:34">
      <c r="B112" s="87" t="str">
        <f t="shared" si="94"/>
        <v>Additional Role</v>
      </c>
      <c r="D112" s="47"/>
      <c r="E112" s="39">
        <f t="shared" si="116"/>
        <v>0</v>
      </c>
      <c r="F112" s="39">
        <f t="shared" si="117"/>
        <v>0</v>
      </c>
      <c r="G112" s="40" t="str">
        <f t="shared" si="95"/>
        <v/>
      </c>
      <c r="H112" s="86"/>
      <c r="I112" s="47">
        <f t="shared" ref="I112:T112" si="124">I92*$E92/12</f>
        <v>0</v>
      </c>
      <c r="J112" s="47">
        <f t="shared" si="124"/>
        <v>0</v>
      </c>
      <c r="K112" s="47">
        <f t="shared" si="124"/>
        <v>0</v>
      </c>
      <c r="L112" s="47">
        <f t="shared" si="124"/>
        <v>0</v>
      </c>
      <c r="M112" s="47">
        <f t="shared" si="124"/>
        <v>0</v>
      </c>
      <c r="N112" s="47">
        <f t="shared" si="124"/>
        <v>0</v>
      </c>
      <c r="O112" s="47">
        <f t="shared" si="124"/>
        <v>0</v>
      </c>
      <c r="P112" s="47">
        <f t="shared" si="124"/>
        <v>0</v>
      </c>
      <c r="Q112" s="47">
        <f t="shared" si="124"/>
        <v>0</v>
      </c>
      <c r="R112" s="47">
        <f t="shared" si="124"/>
        <v>0</v>
      </c>
      <c r="S112" s="47">
        <f t="shared" si="124"/>
        <v>0</v>
      </c>
      <c r="T112" s="47">
        <f t="shared" si="124"/>
        <v>0</v>
      </c>
      <c r="U112" s="62">
        <f t="shared" si="101"/>
        <v>0</v>
      </c>
      <c r="V112" s="47">
        <f t="shared" ref="V112:AG112" si="125">V92*$F92/12</f>
        <v>0</v>
      </c>
      <c r="W112" s="47">
        <f t="shared" si="125"/>
        <v>0</v>
      </c>
      <c r="X112" s="47">
        <f t="shared" si="125"/>
        <v>0</v>
      </c>
      <c r="Y112" s="47">
        <f t="shared" si="125"/>
        <v>0</v>
      </c>
      <c r="Z112" s="47">
        <f t="shared" si="125"/>
        <v>0</v>
      </c>
      <c r="AA112" s="47">
        <f t="shared" si="125"/>
        <v>0</v>
      </c>
      <c r="AB112" s="47">
        <f t="shared" si="125"/>
        <v>0</v>
      </c>
      <c r="AC112" s="47">
        <f t="shared" si="125"/>
        <v>0</v>
      </c>
      <c r="AD112" s="47">
        <f t="shared" si="125"/>
        <v>0</v>
      </c>
      <c r="AE112" s="47">
        <f t="shared" si="125"/>
        <v>0</v>
      </c>
      <c r="AF112" s="47">
        <f t="shared" si="125"/>
        <v>0</v>
      </c>
      <c r="AG112" s="47">
        <f t="shared" si="125"/>
        <v>0</v>
      </c>
      <c r="AH112" s="62">
        <f t="shared" si="103"/>
        <v>0</v>
      </c>
    </row>
    <row r="113" spans="2:34">
      <c r="B113" s="87" t="str">
        <f t="shared" si="94"/>
        <v>Additional Role</v>
      </c>
      <c r="D113" s="47"/>
      <c r="E113" s="39">
        <f t="shared" si="116"/>
        <v>0</v>
      </c>
      <c r="F113" s="39">
        <f t="shared" si="117"/>
        <v>0</v>
      </c>
      <c r="G113" s="40" t="str">
        <f t="shared" si="95"/>
        <v/>
      </c>
      <c r="H113" s="86"/>
      <c r="I113" s="47">
        <f t="shared" ref="I113:T113" si="126">I93*$E93/12</f>
        <v>0</v>
      </c>
      <c r="J113" s="47">
        <f t="shared" si="126"/>
        <v>0</v>
      </c>
      <c r="K113" s="47">
        <f t="shared" si="126"/>
        <v>0</v>
      </c>
      <c r="L113" s="47">
        <f t="shared" si="126"/>
        <v>0</v>
      </c>
      <c r="M113" s="47">
        <f t="shared" si="126"/>
        <v>0</v>
      </c>
      <c r="N113" s="47">
        <f t="shared" si="126"/>
        <v>0</v>
      </c>
      <c r="O113" s="47">
        <f t="shared" si="126"/>
        <v>0</v>
      </c>
      <c r="P113" s="47">
        <f t="shared" si="126"/>
        <v>0</v>
      </c>
      <c r="Q113" s="47">
        <f t="shared" si="126"/>
        <v>0</v>
      </c>
      <c r="R113" s="47">
        <f t="shared" si="126"/>
        <v>0</v>
      </c>
      <c r="S113" s="47">
        <f t="shared" si="126"/>
        <v>0</v>
      </c>
      <c r="T113" s="47">
        <f t="shared" si="126"/>
        <v>0</v>
      </c>
      <c r="U113" s="62">
        <f t="shared" si="101"/>
        <v>0</v>
      </c>
      <c r="V113" s="47">
        <f t="shared" ref="V113:AG113" si="127">V93*$F93/12</f>
        <v>0</v>
      </c>
      <c r="W113" s="47">
        <f t="shared" si="127"/>
        <v>0</v>
      </c>
      <c r="X113" s="47">
        <f t="shared" si="127"/>
        <v>0</v>
      </c>
      <c r="Y113" s="47">
        <f t="shared" si="127"/>
        <v>0</v>
      </c>
      <c r="Z113" s="47">
        <f t="shared" si="127"/>
        <v>0</v>
      </c>
      <c r="AA113" s="47">
        <f t="shared" si="127"/>
        <v>0</v>
      </c>
      <c r="AB113" s="47">
        <f t="shared" si="127"/>
        <v>0</v>
      </c>
      <c r="AC113" s="47">
        <f t="shared" si="127"/>
        <v>0</v>
      </c>
      <c r="AD113" s="47">
        <f t="shared" si="127"/>
        <v>0</v>
      </c>
      <c r="AE113" s="47">
        <f t="shared" si="127"/>
        <v>0</v>
      </c>
      <c r="AF113" s="47">
        <f t="shared" si="127"/>
        <v>0</v>
      </c>
      <c r="AG113" s="47">
        <f t="shared" si="127"/>
        <v>0</v>
      </c>
      <c r="AH113" s="62">
        <f t="shared" si="103"/>
        <v>0</v>
      </c>
    </row>
    <row r="114" spans="2:34">
      <c r="B114" s="87" t="str">
        <f t="shared" si="94"/>
        <v>Additional Role</v>
      </c>
      <c r="D114" s="47"/>
      <c r="E114" s="39">
        <f t="shared" si="116"/>
        <v>0</v>
      </c>
      <c r="F114" s="39">
        <f t="shared" si="117"/>
        <v>0</v>
      </c>
      <c r="G114" s="40" t="str">
        <f t="shared" si="95"/>
        <v/>
      </c>
      <c r="H114" s="86"/>
      <c r="I114" s="47">
        <f t="shared" ref="I114:T114" si="128">I94*$E94/12</f>
        <v>0</v>
      </c>
      <c r="J114" s="47">
        <f t="shared" si="128"/>
        <v>0</v>
      </c>
      <c r="K114" s="47">
        <f t="shared" si="128"/>
        <v>0</v>
      </c>
      <c r="L114" s="47">
        <f t="shared" si="128"/>
        <v>0</v>
      </c>
      <c r="M114" s="47">
        <f t="shared" si="128"/>
        <v>0</v>
      </c>
      <c r="N114" s="47">
        <f t="shared" si="128"/>
        <v>0</v>
      </c>
      <c r="O114" s="47">
        <f t="shared" si="128"/>
        <v>0</v>
      </c>
      <c r="P114" s="47">
        <f t="shared" si="128"/>
        <v>0</v>
      </c>
      <c r="Q114" s="47">
        <f t="shared" si="128"/>
        <v>0</v>
      </c>
      <c r="R114" s="47">
        <f t="shared" si="128"/>
        <v>0</v>
      </c>
      <c r="S114" s="47">
        <f t="shared" si="128"/>
        <v>0</v>
      </c>
      <c r="T114" s="47">
        <f t="shared" si="128"/>
        <v>0</v>
      </c>
      <c r="U114" s="62">
        <f t="shared" si="101"/>
        <v>0</v>
      </c>
      <c r="V114" s="47">
        <f t="shared" ref="V114:AG114" si="129">V94*$F94/12</f>
        <v>0</v>
      </c>
      <c r="W114" s="47">
        <f t="shared" si="129"/>
        <v>0</v>
      </c>
      <c r="X114" s="47">
        <f t="shared" si="129"/>
        <v>0</v>
      </c>
      <c r="Y114" s="47">
        <f t="shared" si="129"/>
        <v>0</v>
      </c>
      <c r="Z114" s="47">
        <f t="shared" si="129"/>
        <v>0</v>
      </c>
      <c r="AA114" s="47">
        <f t="shared" si="129"/>
        <v>0</v>
      </c>
      <c r="AB114" s="47">
        <f t="shared" si="129"/>
        <v>0</v>
      </c>
      <c r="AC114" s="47">
        <f t="shared" si="129"/>
        <v>0</v>
      </c>
      <c r="AD114" s="47">
        <f t="shared" si="129"/>
        <v>0</v>
      </c>
      <c r="AE114" s="47">
        <f t="shared" si="129"/>
        <v>0</v>
      </c>
      <c r="AF114" s="47">
        <f t="shared" si="129"/>
        <v>0</v>
      </c>
      <c r="AG114" s="47">
        <f t="shared" si="129"/>
        <v>0</v>
      </c>
      <c r="AH114" s="62">
        <f t="shared" si="103"/>
        <v>0</v>
      </c>
    </row>
    <row r="115" spans="2:34">
      <c r="B115" s="87"/>
      <c r="D115" s="47"/>
      <c r="E115" s="39"/>
      <c r="F115" s="39"/>
      <c r="G115" s="40"/>
      <c r="H115" s="86"/>
      <c r="I115" s="47">
        <f t="shared" ref="I115:T115" si="130">I95*$E95/12</f>
        <v>0</v>
      </c>
      <c r="J115" s="47">
        <f t="shared" si="130"/>
        <v>0</v>
      </c>
      <c r="K115" s="47">
        <f t="shared" si="130"/>
        <v>0</v>
      </c>
      <c r="L115" s="47">
        <f t="shared" si="130"/>
        <v>0</v>
      </c>
      <c r="M115" s="47">
        <f t="shared" si="130"/>
        <v>0</v>
      </c>
      <c r="N115" s="47">
        <f t="shared" si="130"/>
        <v>0</v>
      </c>
      <c r="O115" s="47">
        <f t="shared" si="130"/>
        <v>0</v>
      </c>
      <c r="P115" s="47">
        <f t="shared" si="130"/>
        <v>0</v>
      </c>
      <c r="Q115" s="47">
        <f t="shared" si="130"/>
        <v>0</v>
      </c>
      <c r="R115" s="47">
        <f t="shared" si="130"/>
        <v>0</v>
      </c>
      <c r="S115" s="47">
        <f t="shared" si="130"/>
        <v>0</v>
      </c>
      <c r="T115" s="47">
        <f t="shared" si="130"/>
        <v>0</v>
      </c>
      <c r="U115" s="62">
        <f t="shared" si="101"/>
        <v>0</v>
      </c>
      <c r="V115" s="47">
        <f t="shared" ref="V115:AG115" si="131">V95*$F95/12</f>
        <v>0</v>
      </c>
      <c r="W115" s="47">
        <f t="shared" si="131"/>
        <v>0</v>
      </c>
      <c r="X115" s="47">
        <f t="shared" si="131"/>
        <v>0</v>
      </c>
      <c r="Y115" s="47">
        <f t="shared" si="131"/>
        <v>0</v>
      </c>
      <c r="Z115" s="47">
        <f t="shared" si="131"/>
        <v>0</v>
      </c>
      <c r="AA115" s="47">
        <f t="shared" si="131"/>
        <v>0</v>
      </c>
      <c r="AB115" s="47">
        <f t="shared" si="131"/>
        <v>0</v>
      </c>
      <c r="AC115" s="47">
        <f t="shared" si="131"/>
        <v>0</v>
      </c>
      <c r="AD115" s="47">
        <f t="shared" si="131"/>
        <v>0</v>
      </c>
      <c r="AE115" s="47">
        <f t="shared" si="131"/>
        <v>0</v>
      </c>
      <c r="AF115" s="47">
        <f t="shared" si="131"/>
        <v>0</v>
      </c>
      <c r="AG115" s="47">
        <f t="shared" si="131"/>
        <v>0</v>
      </c>
      <c r="AH115" s="62">
        <f t="shared" si="103"/>
        <v>0</v>
      </c>
    </row>
    <row r="116" spans="2:34">
      <c r="B116" s="50" t="s">
        <v>17</v>
      </c>
      <c r="D116" s="47"/>
      <c r="E116" s="121">
        <f t="shared" si="98"/>
        <v>1089095</v>
      </c>
      <c r="F116" s="121">
        <f t="shared" si="99"/>
        <v>3564970</v>
      </c>
      <c r="G116" s="40">
        <f t="shared" ref="G116" si="132">(F116-E116)/E116</f>
        <v>2.2733324457462389</v>
      </c>
      <c r="H116" s="86"/>
      <c r="I116" s="90">
        <f t="shared" ref="I116:AG116" si="133">SUM(I101:I115)</f>
        <v>10810</v>
      </c>
      <c r="J116" s="90">
        <f t="shared" si="133"/>
        <v>52060</v>
      </c>
      <c r="K116" s="90">
        <f t="shared" si="133"/>
        <v>52060</v>
      </c>
      <c r="L116" s="90">
        <f t="shared" si="133"/>
        <v>71018.333333333343</v>
      </c>
      <c r="M116" s="90">
        <f t="shared" si="133"/>
        <v>71018.333333333343</v>
      </c>
      <c r="N116" s="90">
        <f t="shared" si="133"/>
        <v>83310.000000000015</v>
      </c>
      <c r="O116" s="90">
        <f t="shared" si="133"/>
        <v>102268.33333333334</v>
      </c>
      <c r="P116" s="90">
        <f t="shared" si="133"/>
        <v>114560.00000000001</v>
      </c>
      <c r="Q116" s="90">
        <f t="shared" si="133"/>
        <v>114560.00000000001</v>
      </c>
      <c r="R116" s="90">
        <f t="shared" si="133"/>
        <v>139143.33333333334</v>
      </c>
      <c r="S116" s="90">
        <f t="shared" si="133"/>
        <v>139143.33333333334</v>
      </c>
      <c r="T116" s="90">
        <f t="shared" si="133"/>
        <v>139143.33333333334</v>
      </c>
      <c r="U116" s="122">
        <f t="shared" si="101"/>
        <v>1089095</v>
      </c>
      <c r="V116" s="90">
        <f t="shared" si="133"/>
        <v>206810</v>
      </c>
      <c r="W116" s="90">
        <f t="shared" si="133"/>
        <v>206810</v>
      </c>
      <c r="X116" s="90">
        <f t="shared" si="133"/>
        <v>206810</v>
      </c>
      <c r="Y116" s="90">
        <f t="shared" si="133"/>
        <v>258435</v>
      </c>
      <c r="Z116" s="90">
        <f t="shared" si="133"/>
        <v>272435</v>
      </c>
      <c r="AA116" s="90">
        <f t="shared" si="133"/>
        <v>272435</v>
      </c>
      <c r="AB116" s="90">
        <f t="shared" si="133"/>
        <v>331060</v>
      </c>
      <c r="AC116" s="90">
        <f t="shared" si="133"/>
        <v>331060</v>
      </c>
      <c r="AD116" s="90">
        <f t="shared" si="133"/>
        <v>331060</v>
      </c>
      <c r="AE116" s="90">
        <f t="shared" si="133"/>
        <v>382685</v>
      </c>
      <c r="AF116" s="90">
        <f t="shared" si="133"/>
        <v>382685</v>
      </c>
      <c r="AG116" s="90">
        <f t="shared" si="133"/>
        <v>382685</v>
      </c>
      <c r="AH116" s="122">
        <f t="shared" si="103"/>
        <v>3564970</v>
      </c>
    </row>
    <row r="117" spans="2:34">
      <c r="B117" s="50"/>
      <c r="D117" s="47"/>
      <c r="H117" s="86"/>
      <c r="I117" s="47"/>
      <c r="J117" s="47"/>
      <c r="K117" s="47"/>
      <c r="L117" s="47"/>
      <c r="M117" s="47"/>
      <c r="N117" s="47"/>
      <c r="O117" s="47"/>
      <c r="P117" s="47"/>
      <c r="Q117" s="47"/>
      <c r="R117" s="47"/>
      <c r="S117" s="47"/>
      <c r="T117" s="47"/>
      <c r="U117" s="62"/>
      <c r="V117" s="47"/>
      <c r="W117" s="47"/>
      <c r="X117" s="47"/>
      <c r="Y117" s="47"/>
      <c r="Z117" s="47"/>
      <c r="AA117" s="47"/>
      <c r="AB117" s="47"/>
      <c r="AC117" s="47"/>
      <c r="AD117" s="47"/>
      <c r="AE117" s="47"/>
      <c r="AF117" s="47"/>
      <c r="AG117" s="47"/>
      <c r="AH117" s="62"/>
    </row>
    <row r="118" spans="2:34">
      <c r="B118" s="50" t="s">
        <v>88</v>
      </c>
      <c r="C118" s="92">
        <f>C59</f>
        <v>0.13362018314142854</v>
      </c>
      <c r="D118" s="47"/>
      <c r="E118" s="39">
        <f t="shared" ref="E118" si="134">SUM(I118:T118)</f>
        <v>145525.07335841414</v>
      </c>
      <c r="F118" s="39">
        <f>SUM(V118:AG118)</f>
        <v>476351.94429369853</v>
      </c>
      <c r="G118" s="40">
        <f t="shared" ref="G118" si="135">(F118-E118)/E118</f>
        <v>2.2733324457462385</v>
      </c>
      <c r="H118" s="86"/>
      <c r="I118" s="47">
        <f>I116*$C$118</f>
        <v>1444.4341797588424</v>
      </c>
      <c r="J118" s="47">
        <f t="shared" ref="J118:AG118" si="136">J116*$C$118</f>
        <v>6956.2667343427702</v>
      </c>
      <c r="K118" s="47">
        <f t="shared" si="136"/>
        <v>6956.2667343427702</v>
      </c>
      <c r="L118" s="47">
        <f t="shared" si="136"/>
        <v>9489.4827063990197</v>
      </c>
      <c r="M118" s="47">
        <f t="shared" si="136"/>
        <v>9489.4827063990197</v>
      </c>
      <c r="N118" s="47">
        <f t="shared" si="136"/>
        <v>11131.897457512414</v>
      </c>
      <c r="O118" s="47">
        <f t="shared" si="136"/>
        <v>13665.113429568662</v>
      </c>
      <c r="P118" s="47">
        <f t="shared" si="136"/>
        <v>15307.528180682055</v>
      </c>
      <c r="Q118" s="47">
        <f t="shared" si="136"/>
        <v>15307.528180682055</v>
      </c>
      <c r="R118" s="47">
        <f t="shared" si="136"/>
        <v>18592.357682908838</v>
      </c>
      <c r="S118" s="47">
        <f t="shared" si="136"/>
        <v>18592.357682908838</v>
      </c>
      <c r="T118" s="47">
        <f t="shared" si="136"/>
        <v>18592.357682908838</v>
      </c>
      <c r="U118" s="62">
        <f t="shared" si="101"/>
        <v>145525.07335841414</v>
      </c>
      <c r="V118" s="47">
        <f t="shared" si="136"/>
        <v>27633.990075478836</v>
      </c>
      <c r="W118" s="47">
        <f t="shared" si="136"/>
        <v>27633.990075478836</v>
      </c>
      <c r="X118" s="47">
        <f t="shared" si="136"/>
        <v>27633.990075478836</v>
      </c>
      <c r="Y118" s="47">
        <f t="shared" si="136"/>
        <v>34532.132030155088</v>
      </c>
      <c r="Z118" s="47">
        <f t="shared" si="136"/>
        <v>36402.814594135081</v>
      </c>
      <c r="AA118" s="47">
        <f t="shared" si="136"/>
        <v>36402.814594135081</v>
      </c>
      <c r="AB118" s="47">
        <f t="shared" si="136"/>
        <v>44236.297830801333</v>
      </c>
      <c r="AC118" s="47">
        <f t="shared" si="136"/>
        <v>44236.297830801333</v>
      </c>
      <c r="AD118" s="47">
        <f t="shared" si="136"/>
        <v>44236.297830801333</v>
      </c>
      <c r="AE118" s="47">
        <f t="shared" si="136"/>
        <v>51134.439785477582</v>
      </c>
      <c r="AF118" s="47">
        <f t="shared" si="136"/>
        <v>51134.439785477582</v>
      </c>
      <c r="AG118" s="47">
        <f t="shared" si="136"/>
        <v>51134.439785477582</v>
      </c>
      <c r="AH118" s="62">
        <f t="shared" si="103"/>
        <v>476351.94429369853</v>
      </c>
    </row>
    <row r="119" spans="2:34">
      <c r="B119" s="50"/>
      <c r="C119" s="47"/>
      <c r="D119" s="47"/>
      <c r="H119" s="86"/>
      <c r="I119" s="47"/>
      <c r="J119" s="47"/>
      <c r="K119" s="47"/>
      <c r="L119" s="47"/>
      <c r="M119" s="47"/>
      <c r="N119" s="47"/>
      <c r="O119" s="47"/>
      <c r="P119" s="47"/>
      <c r="Q119" s="47"/>
      <c r="R119" s="47"/>
      <c r="S119" s="47"/>
      <c r="T119" s="47"/>
      <c r="U119" s="62"/>
      <c r="V119" s="47"/>
      <c r="W119" s="47"/>
      <c r="X119" s="47"/>
      <c r="Y119" s="47"/>
      <c r="Z119" s="47"/>
      <c r="AA119" s="47"/>
      <c r="AB119" s="47"/>
      <c r="AC119" s="47"/>
      <c r="AD119" s="47"/>
      <c r="AE119" s="47"/>
      <c r="AF119" s="47"/>
      <c r="AG119" s="47"/>
      <c r="AH119" s="62"/>
    </row>
    <row r="120" spans="2:34" s="49" customFormat="1" ht="15" thickBot="1">
      <c r="B120" s="93" t="s">
        <v>18</v>
      </c>
      <c r="C120" s="94"/>
      <c r="D120" s="94"/>
      <c r="E120" s="95">
        <f t="shared" ref="E120:F120" si="137">SUM(E118,E116)</f>
        <v>1234620.0733584142</v>
      </c>
      <c r="F120" s="95">
        <f t="shared" si="137"/>
        <v>4041321.9442936983</v>
      </c>
      <c r="G120" s="40">
        <f t="shared" ref="G120" si="138">(F120-E120)/E120</f>
        <v>2.2733324457462385</v>
      </c>
      <c r="H120" s="96"/>
      <c r="I120" s="95">
        <f>SUM(I118,I116)</f>
        <v>12254.434179758842</v>
      </c>
      <c r="J120" s="95">
        <f t="shared" ref="J120:AG120" si="139">SUM(J118,J116)</f>
        <v>59016.266734342767</v>
      </c>
      <c r="K120" s="95">
        <f t="shared" si="139"/>
        <v>59016.266734342767</v>
      </c>
      <c r="L120" s="95">
        <f t="shared" si="139"/>
        <v>80507.816039732366</v>
      </c>
      <c r="M120" s="95">
        <f t="shared" si="139"/>
        <v>80507.816039732366</v>
      </c>
      <c r="N120" s="95">
        <f t="shared" si="139"/>
        <v>94441.89745751243</v>
      </c>
      <c r="O120" s="95">
        <f t="shared" si="139"/>
        <v>115933.44676290201</v>
      </c>
      <c r="P120" s="95">
        <f t="shared" si="139"/>
        <v>129867.52818068207</v>
      </c>
      <c r="Q120" s="95">
        <f t="shared" si="139"/>
        <v>129867.52818068207</v>
      </c>
      <c r="R120" s="95">
        <f t="shared" si="139"/>
        <v>157735.69101624217</v>
      </c>
      <c r="S120" s="95">
        <f t="shared" si="139"/>
        <v>157735.69101624217</v>
      </c>
      <c r="T120" s="95">
        <f t="shared" si="139"/>
        <v>157735.69101624217</v>
      </c>
      <c r="U120" s="123">
        <f t="shared" si="101"/>
        <v>1234620.0733584142</v>
      </c>
      <c r="V120" s="95">
        <f t="shared" si="139"/>
        <v>234443.99007547883</v>
      </c>
      <c r="W120" s="95">
        <f t="shared" si="139"/>
        <v>234443.99007547883</v>
      </c>
      <c r="X120" s="95">
        <f t="shared" si="139"/>
        <v>234443.99007547883</v>
      </c>
      <c r="Y120" s="95">
        <f t="shared" si="139"/>
        <v>292967.1320301551</v>
      </c>
      <c r="Z120" s="95">
        <f t="shared" si="139"/>
        <v>308837.8145941351</v>
      </c>
      <c r="AA120" s="95">
        <f t="shared" si="139"/>
        <v>308837.8145941351</v>
      </c>
      <c r="AB120" s="95">
        <f t="shared" si="139"/>
        <v>375296.29783080134</v>
      </c>
      <c r="AC120" s="95">
        <f t="shared" si="139"/>
        <v>375296.29783080134</v>
      </c>
      <c r="AD120" s="95">
        <f t="shared" si="139"/>
        <v>375296.29783080134</v>
      </c>
      <c r="AE120" s="95">
        <f t="shared" si="139"/>
        <v>433819.43978547759</v>
      </c>
      <c r="AF120" s="95">
        <f t="shared" si="139"/>
        <v>433819.43978547759</v>
      </c>
      <c r="AG120" s="95">
        <f t="shared" si="139"/>
        <v>433819.43978547759</v>
      </c>
      <c r="AH120" s="123">
        <f t="shared" si="103"/>
        <v>4041321.9442936992</v>
      </c>
    </row>
    <row r="121" spans="2:34">
      <c r="U121" s="64"/>
      <c r="AH121" s="64"/>
    </row>
    <row r="122" spans="2:34" ht="18">
      <c r="B122" s="27" t="s">
        <v>19</v>
      </c>
      <c r="U122" s="64"/>
      <c r="AH122" s="64"/>
    </row>
    <row r="123" spans="2:34">
      <c r="U123" s="64"/>
      <c r="AH123" s="64"/>
    </row>
    <row r="124" spans="2:34">
      <c r="B124" s="87" t="s">
        <v>20</v>
      </c>
      <c r="E124" s="39">
        <f t="shared" ref="E124:E125" si="140">SUM(I124:T124)</f>
        <v>1125000</v>
      </c>
      <c r="F124" s="39">
        <f t="shared" ref="F124:F125" si="141">SUM(V124:AG124)</f>
        <v>5017069.6785592278</v>
      </c>
      <c r="G124" s="40">
        <f t="shared" ref="G124:G125" si="142">(F124-E124)/E124</f>
        <v>3.4596174920526468</v>
      </c>
      <c r="I124" s="100">
        <f t="shared" ref="I124:AG124" si="143">I65</f>
        <v>50000</v>
      </c>
      <c r="J124" s="100">
        <f t="shared" si="143"/>
        <v>50000</v>
      </c>
      <c r="K124" s="100">
        <f t="shared" si="143"/>
        <v>50000</v>
      </c>
      <c r="L124" s="100">
        <f t="shared" si="143"/>
        <v>75000</v>
      </c>
      <c r="M124" s="100">
        <f t="shared" si="143"/>
        <v>75000</v>
      </c>
      <c r="N124" s="100">
        <f t="shared" si="143"/>
        <v>75000</v>
      </c>
      <c r="O124" s="100">
        <f t="shared" si="143"/>
        <v>100000</v>
      </c>
      <c r="P124" s="100">
        <f t="shared" si="143"/>
        <v>100000</v>
      </c>
      <c r="Q124" s="100">
        <f t="shared" si="143"/>
        <v>100000</v>
      </c>
      <c r="R124" s="100">
        <f t="shared" si="143"/>
        <v>150000</v>
      </c>
      <c r="S124" s="100">
        <f t="shared" si="143"/>
        <v>150000</v>
      </c>
      <c r="T124" s="100">
        <f t="shared" si="143"/>
        <v>150000</v>
      </c>
      <c r="U124" s="134">
        <f t="shared" si="101"/>
        <v>1125000</v>
      </c>
      <c r="V124" s="100">
        <f t="shared" si="143"/>
        <v>250000</v>
      </c>
      <c r="W124" s="100">
        <f t="shared" si="143"/>
        <v>250000</v>
      </c>
      <c r="X124" s="100">
        <f t="shared" si="143"/>
        <v>250000</v>
      </c>
      <c r="Y124" s="100">
        <f t="shared" si="143"/>
        <v>300000</v>
      </c>
      <c r="Z124" s="100">
        <f t="shared" si="143"/>
        <v>300000</v>
      </c>
      <c r="AA124" s="100">
        <f t="shared" si="143"/>
        <v>300000</v>
      </c>
      <c r="AB124" s="100">
        <f t="shared" si="143"/>
        <v>450000</v>
      </c>
      <c r="AC124" s="100">
        <f t="shared" si="143"/>
        <v>450000</v>
      </c>
      <c r="AD124" s="100">
        <f t="shared" si="143"/>
        <v>450000</v>
      </c>
      <c r="AE124" s="100">
        <f t="shared" si="143"/>
        <v>550000</v>
      </c>
      <c r="AF124" s="100">
        <f t="shared" si="143"/>
        <v>668394.80670301744</v>
      </c>
      <c r="AG124" s="100">
        <f t="shared" si="143"/>
        <v>798674.87185621064</v>
      </c>
      <c r="AH124" s="134">
        <f t="shared" si="103"/>
        <v>5017069.6785592278</v>
      </c>
    </row>
    <row r="125" spans="2:34">
      <c r="B125" s="87" t="s">
        <v>21</v>
      </c>
      <c r="E125" s="39">
        <f t="shared" si="140"/>
        <v>240000</v>
      </c>
      <c r="F125" s="39">
        <f t="shared" si="141"/>
        <v>300000</v>
      </c>
      <c r="G125" s="40">
        <f t="shared" si="142"/>
        <v>0.25</v>
      </c>
      <c r="I125" s="100">
        <f t="shared" ref="I125:AG125" si="144">I66</f>
        <v>20000</v>
      </c>
      <c r="J125" s="100">
        <f t="shared" si="144"/>
        <v>20000</v>
      </c>
      <c r="K125" s="100">
        <f t="shared" si="144"/>
        <v>20000</v>
      </c>
      <c r="L125" s="100">
        <f t="shared" si="144"/>
        <v>20000</v>
      </c>
      <c r="M125" s="100">
        <f t="shared" si="144"/>
        <v>20000</v>
      </c>
      <c r="N125" s="100">
        <f t="shared" si="144"/>
        <v>20000</v>
      </c>
      <c r="O125" s="100">
        <f t="shared" si="144"/>
        <v>20000</v>
      </c>
      <c r="P125" s="100">
        <f t="shared" si="144"/>
        <v>20000</v>
      </c>
      <c r="Q125" s="100">
        <f t="shared" si="144"/>
        <v>20000</v>
      </c>
      <c r="R125" s="100">
        <f t="shared" si="144"/>
        <v>20000</v>
      </c>
      <c r="S125" s="100">
        <f t="shared" si="144"/>
        <v>20000</v>
      </c>
      <c r="T125" s="100">
        <f t="shared" si="144"/>
        <v>20000</v>
      </c>
      <c r="U125" s="134">
        <f t="shared" si="101"/>
        <v>240000</v>
      </c>
      <c r="V125" s="100">
        <f t="shared" si="144"/>
        <v>25000</v>
      </c>
      <c r="W125" s="100">
        <f t="shared" si="144"/>
        <v>25000</v>
      </c>
      <c r="X125" s="100">
        <f t="shared" si="144"/>
        <v>25000</v>
      </c>
      <c r="Y125" s="100">
        <f t="shared" si="144"/>
        <v>25000</v>
      </c>
      <c r="Z125" s="100">
        <f t="shared" si="144"/>
        <v>25000</v>
      </c>
      <c r="AA125" s="100">
        <f t="shared" si="144"/>
        <v>25000</v>
      </c>
      <c r="AB125" s="100">
        <f t="shared" si="144"/>
        <v>25000</v>
      </c>
      <c r="AC125" s="100">
        <f t="shared" si="144"/>
        <v>25000</v>
      </c>
      <c r="AD125" s="100">
        <f t="shared" si="144"/>
        <v>25000</v>
      </c>
      <c r="AE125" s="100">
        <f t="shared" si="144"/>
        <v>25000</v>
      </c>
      <c r="AF125" s="100">
        <f t="shared" si="144"/>
        <v>25000</v>
      </c>
      <c r="AG125" s="100">
        <f t="shared" si="144"/>
        <v>25000</v>
      </c>
      <c r="AH125" s="134">
        <f t="shared" si="103"/>
        <v>300000</v>
      </c>
    </row>
    <row r="126" spans="2:34">
      <c r="B126" s="87"/>
      <c r="U126" s="133"/>
      <c r="AH126" s="133"/>
    </row>
    <row r="127" spans="2:34">
      <c r="B127" s="87" t="s">
        <v>4</v>
      </c>
      <c r="E127" s="39">
        <f t="shared" ref="E127" si="145">SUM(I127:T127)</f>
        <v>96000</v>
      </c>
      <c r="F127" s="39">
        <f t="shared" ref="F127" si="146">SUM(V127:AG127)</f>
        <v>240000</v>
      </c>
      <c r="G127" s="40">
        <f t="shared" ref="G127" si="147">(F127-E127)/E127</f>
        <v>1.5</v>
      </c>
      <c r="I127" s="110">
        <f t="shared" ref="I127:AG127" si="148">I68</f>
        <v>8000</v>
      </c>
      <c r="J127" s="110">
        <f t="shared" si="148"/>
        <v>8000</v>
      </c>
      <c r="K127" s="110">
        <f t="shared" si="148"/>
        <v>8000</v>
      </c>
      <c r="L127" s="110">
        <f t="shared" si="148"/>
        <v>8000</v>
      </c>
      <c r="M127" s="110">
        <f t="shared" si="148"/>
        <v>8000</v>
      </c>
      <c r="N127" s="110">
        <f t="shared" si="148"/>
        <v>8000</v>
      </c>
      <c r="O127" s="110">
        <f t="shared" si="148"/>
        <v>8000</v>
      </c>
      <c r="P127" s="110">
        <f t="shared" si="148"/>
        <v>8000</v>
      </c>
      <c r="Q127" s="110">
        <f t="shared" si="148"/>
        <v>8000</v>
      </c>
      <c r="R127" s="110">
        <f t="shared" si="148"/>
        <v>8000</v>
      </c>
      <c r="S127" s="110">
        <f t="shared" si="148"/>
        <v>8000</v>
      </c>
      <c r="T127" s="110">
        <f t="shared" si="148"/>
        <v>8000</v>
      </c>
      <c r="U127" s="135">
        <f t="shared" si="101"/>
        <v>96000</v>
      </c>
      <c r="V127" s="110">
        <f t="shared" si="148"/>
        <v>20000</v>
      </c>
      <c r="W127" s="110">
        <f t="shared" si="148"/>
        <v>20000</v>
      </c>
      <c r="X127" s="110">
        <f t="shared" si="148"/>
        <v>20000</v>
      </c>
      <c r="Y127" s="110">
        <f t="shared" si="148"/>
        <v>20000</v>
      </c>
      <c r="Z127" s="110">
        <f t="shared" si="148"/>
        <v>20000</v>
      </c>
      <c r="AA127" s="110">
        <f t="shared" si="148"/>
        <v>20000</v>
      </c>
      <c r="AB127" s="110">
        <f t="shared" si="148"/>
        <v>20000</v>
      </c>
      <c r="AC127" s="110">
        <f t="shared" si="148"/>
        <v>20000</v>
      </c>
      <c r="AD127" s="110">
        <f t="shared" si="148"/>
        <v>20000</v>
      </c>
      <c r="AE127" s="110">
        <f t="shared" si="148"/>
        <v>20000</v>
      </c>
      <c r="AF127" s="110">
        <f t="shared" si="148"/>
        <v>20000</v>
      </c>
      <c r="AG127" s="110">
        <f t="shared" si="148"/>
        <v>20000</v>
      </c>
      <c r="AH127" s="135">
        <f t="shared" si="103"/>
        <v>240000</v>
      </c>
    </row>
    <row r="128" spans="2:34">
      <c r="U128" s="64"/>
      <c r="AH128" s="64"/>
    </row>
    <row r="129" spans="2:34" s="49" customFormat="1" ht="15" thickBot="1">
      <c r="B129" s="93" t="s">
        <v>22</v>
      </c>
      <c r="C129" s="94"/>
      <c r="D129" s="94"/>
      <c r="E129" s="95">
        <f t="shared" ref="E129" si="149">SUM(E124:E128)</f>
        <v>1461000</v>
      </c>
      <c r="F129" s="95">
        <f t="shared" ref="F129" si="150">SUM(F124:F128)</f>
        <v>5557069.6785592278</v>
      </c>
      <c r="G129" s="40">
        <f t="shared" ref="G129" si="151">(F129-E129)/E129</f>
        <v>2.8036068983978288</v>
      </c>
      <c r="H129" s="96"/>
      <c r="I129" s="95">
        <f>SUM(I124:I128)</f>
        <v>78000</v>
      </c>
      <c r="J129" s="95">
        <f t="shared" ref="J129:AG129" si="152">SUM(J124:J128)</f>
        <v>78000</v>
      </c>
      <c r="K129" s="95">
        <f t="shared" si="152"/>
        <v>78000</v>
      </c>
      <c r="L129" s="95">
        <f t="shared" si="152"/>
        <v>103000</v>
      </c>
      <c r="M129" s="95">
        <f t="shared" si="152"/>
        <v>103000</v>
      </c>
      <c r="N129" s="95">
        <f t="shared" si="152"/>
        <v>103000</v>
      </c>
      <c r="O129" s="95">
        <f t="shared" si="152"/>
        <v>128000</v>
      </c>
      <c r="P129" s="95">
        <f t="shared" si="152"/>
        <v>128000</v>
      </c>
      <c r="Q129" s="95">
        <f t="shared" si="152"/>
        <v>128000</v>
      </c>
      <c r="R129" s="95">
        <f t="shared" si="152"/>
        <v>178000</v>
      </c>
      <c r="S129" s="95">
        <f t="shared" si="152"/>
        <v>178000</v>
      </c>
      <c r="T129" s="95">
        <f t="shared" si="152"/>
        <v>178000</v>
      </c>
      <c r="U129" s="123">
        <f t="shared" si="101"/>
        <v>1461000</v>
      </c>
      <c r="V129" s="95">
        <f t="shared" si="152"/>
        <v>295000</v>
      </c>
      <c r="W129" s="95">
        <f t="shared" si="152"/>
        <v>295000</v>
      </c>
      <c r="X129" s="95">
        <f t="shared" si="152"/>
        <v>295000</v>
      </c>
      <c r="Y129" s="95">
        <f t="shared" si="152"/>
        <v>345000</v>
      </c>
      <c r="Z129" s="95">
        <f t="shared" si="152"/>
        <v>345000</v>
      </c>
      <c r="AA129" s="95">
        <f t="shared" si="152"/>
        <v>345000</v>
      </c>
      <c r="AB129" s="95">
        <f t="shared" si="152"/>
        <v>495000</v>
      </c>
      <c r="AC129" s="95">
        <f t="shared" si="152"/>
        <v>495000</v>
      </c>
      <c r="AD129" s="95">
        <f t="shared" si="152"/>
        <v>495000</v>
      </c>
      <c r="AE129" s="95">
        <f t="shared" si="152"/>
        <v>595000</v>
      </c>
      <c r="AF129" s="95">
        <f t="shared" si="152"/>
        <v>713394.80670301744</v>
      </c>
      <c r="AG129" s="95">
        <f t="shared" si="152"/>
        <v>843674.87185621064</v>
      </c>
      <c r="AH129" s="123">
        <f t="shared" si="103"/>
        <v>5557069.6785592278</v>
      </c>
    </row>
    <row r="130" spans="2:34">
      <c r="U130" s="64"/>
      <c r="AH130" s="64"/>
    </row>
    <row r="131" spans="2:34" ht="19" thickBot="1">
      <c r="B131" s="27" t="s">
        <v>74</v>
      </c>
      <c r="E131" s="98">
        <f t="shared" ref="E131:F131" si="153">SUM(E129,E120)</f>
        <v>2695620.0733584142</v>
      </c>
      <c r="F131" s="98">
        <f t="shared" si="153"/>
        <v>9598391.6228529252</v>
      </c>
      <c r="G131" s="40">
        <f t="shared" ref="G131" si="154">(F131-E131)/E131</f>
        <v>2.5607360687496654</v>
      </c>
      <c r="I131" s="98">
        <f>SUM(I129,I120)</f>
        <v>90254.434179758842</v>
      </c>
      <c r="J131" s="98">
        <f t="shared" ref="J131:AG131" si="155">SUM(J129,J120)</f>
        <v>137016.26673434276</v>
      </c>
      <c r="K131" s="98">
        <f t="shared" si="155"/>
        <v>137016.26673434276</v>
      </c>
      <c r="L131" s="98">
        <f t="shared" si="155"/>
        <v>183507.81603973237</v>
      </c>
      <c r="M131" s="98">
        <f t="shared" si="155"/>
        <v>183507.81603973237</v>
      </c>
      <c r="N131" s="98">
        <f t="shared" si="155"/>
        <v>197441.89745751244</v>
      </c>
      <c r="O131" s="98">
        <f t="shared" si="155"/>
        <v>243933.44676290202</v>
      </c>
      <c r="P131" s="98">
        <f t="shared" si="155"/>
        <v>257867.52818068207</v>
      </c>
      <c r="Q131" s="98">
        <f t="shared" si="155"/>
        <v>257867.52818068207</v>
      </c>
      <c r="R131" s="98">
        <f t="shared" si="155"/>
        <v>335735.69101624214</v>
      </c>
      <c r="S131" s="98">
        <f t="shared" si="155"/>
        <v>335735.69101624214</v>
      </c>
      <c r="T131" s="98">
        <f t="shared" si="155"/>
        <v>335735.69101624214</v>
      </c>
      <c r="U131" s="126">
        <f t="shared" si="101"/>
        <v>2695620.0733584138</v>
      </c>
      <c r="V131" s="98">
        <f t="shared" si="155"/>
        <v>529443.9900754788</v>
      </c>
      <c r="W131" s="98">
        <f t="shared" si="155"/>
        <v>529443.9900754788</v>
      </c>
      <c r="X131" s="98">
        <f t="shared" si="155"/>
        <v>529443.9900754788</v>
      </c>
      <c r="Y131" s="98">
        <f t="shared" si="155"/>
        <v>637967.13203015504</v>
      </c>
      <c r="Z131" s="98">
        <f t="shared" si="155"/>
        <v>653837.81459413515</v>
      </c>
      <c r="AA131" s="98">
        <f t="shared" si="155"/>
        <v>653837.81459413515</v>
      </c>
      <c r="AB131" s="98">
        <f t="shared" si="155"/>
        <v>870296.29783080134</v>
      </c>
      <c r="AC131" s="98">
        <f t="shared" si="155"/>
        <v>870296.29783080134</v>
      </c>
      <c r="AD131" s="98">
        <f t="shared" si="155"/>
        <v>870296.29783080134</v>
      </c>
      <c r="AE131" s="98">
        <f t="shared" si="155"/>
        <v>1028819.4397854776</v>
      </c>
      <c r="AF131" s="98">
        <f t="shared" si="155"/>
        <v>1147214.246488495</v>
      </c>
      <c r="AG131" s="98">
        <f t="shared" si="155"/>
        <v>1277494.3116416882</v>
      </c>
      <c r="AH131" s="126">
        <f t="shared" si="103"/>
        <v>9598391.6228529271</v>
      </c>
    </row>
    <row r="132" spans="2:34" ht="15" thickTop="1"/>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4EA33-98A7-494D-AA7B-F93F030CE42F}">
  <dimension ref="B1:DL110"/>
  <sheetViews>
    <sheetView showGridLines="0" zoomScale="80" zoomScaleNormal="80" workbookViewId="0">
      <pane xSplit="8" ySplit="8" topLeftCell="I9" activePane="bottomRight" state="frozen"/>
      <selection activeCell="A14" sqref="A14:XFD14"/>
      <selection pane="topRight" activeCell="A14" sqref="A14:XFD14"/>
      <selection pane="bottomLeft" activeCell="A14" sqref="A14:XFD14"/>
      <selection pane="bottomRight" activeCell="B2" sqref="B2"/>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33" width="12.33203125" style="4" customWidth="1"/>
    <col min="34" max="34" width="11.33203125" style="4" bestFit="1" customWidth="1"/>
    <col min="35" max="16384" width="8.83203125" style="4"/>
  </cols>
  <sheetData>
    <row r="1" spans="2:116" s="23" customFormat="1" ht="13">
      <c r="V1" s="24" t="s">
        <v>0</v>
      </c>
    </row>
    <row r="2" spans="2:116" s="23" customFormat="1" ht="30">
      <c r="B2" s="25" t="s">
        <v>134</v>
      </c>
      <c r="C2" s="25"/>
      <c r="D2" s="25"/>
      <c r="E2" s="25"/>
      <c r="F2" s="25"/>
      <c r="G2" s="25"/>
      <c r="H2" s="25"/>
      <c r="V2" s="24" t="s">
        <v>1</v>
      </c>
    </row>
    <row r="3" spans="2:116" s="23" customFormat="1" ht="13">
      <c r="V3" s="24" t="s">
        <v>2</v>
      </c>
    </row>
    <row r="5" spans="2:116" ht="25">
      <c r="B5" s="26" t="s">
        <v>68</v>
      </c>
      <c r="C5" s="27"/>
      <c r="D5" s="27"/>
      <c r="E5" s="27"/>
      <c r="F5" s="27"/>
      <c r="G5" s="27"/>
      <c r="H5" s="27"/>
    </row>
    <row r="6" spans="2:116" ht="19.5" customHeight="1">
      <c r="B6" s="26"/>
      <c r="C6" s="27"/>
      <c r="D6" s="27"/>
      <c r="E6" s="27"/>
      <c r="F6" s="27"/>
      <c r="G6" s="27"/>
      <c r="H6" s="27"/>
    </row>
    <row r="7" spans="2:116" ht="15" thickBot="1"/>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2">
        <v>43800</v>
      </c>
      <c r="U8" s="61" t="s">
        <v>5</v>
      </c>
      <c r="V8" s="35">
        <v>43831</v>
      </c>
      <c r="W8" s="35">
        <v>43862</v>
      </c>
      <c r="X8" s="35">
        <v>43891</v>
      </c>
      <c r="Y8" s="35">
        <v>43922</v>
      </c>
      <c r="Z8" s="35">
        <v>43952</v>
      </c>
      <c r="AA8" s="35">
        <v>43983</v>
      </c>
      <c r="AB8" s="35">
        <v>44013</v>
      </c>
      <c r="AC8" s="35">
        <v>44044</v>
      </c>
      <c r="AD8" s="35">
        <v>44075</v>
      </c>
      <c r="AE8" s="35">
        <v>44105</v>
      </c>
      <c r="AF8" s="35">
        <v>44136</v>
      </c>
      <c r="AG8" s="30">
        <v>44166</v>
      </c>
      <c r="AH8" s="30" t="s">
        <v>6</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64"/>
      <c r="AH9" s="64"/>
    </row>
    <row r="10" spans="2:116">
      <c r="B10" s="4" t="s">
        <v>3</v>
      </c>
      <c r="E10" s="39">
        <f>T10</f>
        <v>414964.70186964783</v>
      </c>
      <c r="F10" s="39">
        <f>AG10</f>
        <v>1325717.3896363608</v>
      </c>
      <c r="G10" s="40">
        <f>(F10-E10)/E10</f>
        <v>2.194771467701381</v>
      </c>
      <c r="I10" s="47">
        <f>Control!I10</f>
        <v>74205.480658847024</v>
      </c>
      <c r="J10" s="47">
        <f>Control!J10</f>
        <v>80653.493838724535</v>
      </c>
      <c r="K10" s="47">
        <f>Control!K10</f>
        <v>90005.386657935072</v>
      </c>
      <c r="L10" s="47">
        <f>Control!L10</f>
        <v>104328.41597653551</v>
      </c>
      <c r="M10" s="47">
        <f>Control!M10</f>
        <v>120839.93440743504</v>
      </c>
      <c r="N10" s="47">
        <f>Control!N10</f>
        <v>149032.22997250676</v>
      </c>
      <c r="O10" s="47">
        <f>Control!O10</f>
        <v>184337.93689588772</v>
      </c>
      <c r="P10" s="47">
        <f>Control!P10</f>
        <v>240115.42311004657</v>
      </c>
      <c r="Q10" s="47">
        <f>Control!Q10</f>
        <v>259917.8894837751</v>
      </c>
      <c r="R10" s="47">
        <f>Control!R10</f>
        <v>291625.53493074072</v>
      </c>
      <c r="S10" s="47">
        <f>Control!S10</f>
        <v>319076.57702975126</v>
      </c>
      <c r="T10" s="47">
        <f>Control!T10</f>
        <v>414964.70186964783</v>
      </c>
      <c r="U10" s="62">
        <f>T10</f>
        <v>414964.70186964783</v>
      </c>
      <c r="V10" s="47">
        <f>Control!V10</f>
        <v>430288.22083235608</v>
      </c>
      <c r="W10" s="47">
        <f>Control!W10</f>
        <v>455029.44921775698</v>
      </c>
      <c r="X10" s="47">
        <f>Control!X10</f>
        <v>488883.31129040825</v>
      </c>
      <c r="Y10" s="47">
        <f>Control!Y10</f>
        <v>536110.15539110336</v>
      </c>
      <c r="Z10" s="47">
        <f>Control!Z10</f>
        <v>587256.5882743923</v>
      </c>
      <c r="AA10" s="47">
        <f>Control!AA10</f>
        <v>673275.12445335579</v>
      </c>
      <c r="AB10" s="47">
        <f>Control!AB10</f>
        <v>779590.49454747117</v>
      </c>
      <c r="AC10" s="47">
        <f>Control!AC10</f>
        <v>936510.79181828001</v>
      </c>
      <c r="AD10" s="47">
        <f>Control!AD10</f>
        <v>979594.37211777712</v>
      </c>
      <c r="AE10" s="47">
        <f>Control!AE10</f>
        <v>1052111.9017225695</v>
      </c>
      <c r="AF10" s="47">
        <f>Control!AF10</f>
        <v>1108937.7026446019</v>
      </c>
      <c r="AG10" s="47">
        <f>Control!AG10</f>
        <v>1325717.3896363608</v>
      </c>
      <c r="AH10" s="62">
        <f>AG10</f>
        <v>1325717.3896363608</v>
      </c>
    </row>
    <row r="11" spans="2:116">
      <c r="G11" s="37"/>
      <c r="U11" s="64"/>
      <c r="AH11" s="64"/>
    </row>
    <row r="12" spans="2:116">
      <c r="B12" s="4" t="s">
        <v>66</v>
      </c>
      <c r="E12" s="44">
        <f t="shared" ref="E12:E17" si="0">T12</f>
        <v>300</v>
      </c>
      <c r="F12" s="44">
        <f t="shared" ref="F12:F17" si="1">AG12</f>
        <v>460</v>
      </c>
      <c r="G12" s="40">
        <f t="shared" ref="G12:G17" si="2">(F12-E12)/E12</f>
        <v>0.53333333333333333</v>
      </c>
      <c r="I12" s="44">
        <f>Control!I12</f>
        <v>100</v>
      </c>
      <c r="J12" s="44">
        <f>Control!J12</f>
        <v>110</v>
      </c>
      <c r="K12" s="44">
        <f>Control!K12</f>
        <v>120</v>
      </c>
      <c r="L12" s="44">
        <f>Control!L12</f>
        <v>130</v>
      </c>
      <c r="M12" s="44">
        <f>Control!M12</f>
        <v>140</v>
      </c>
      <c r="N12" s="44">
        <f>Control!N12</f>
        <v>160</v>
      </c>
      <c r="O12" s="44">
        <f>Control!O12</f>
        <v>180</v>
      </c>
      <c r="P12" s="44">
        <f>Control!P12</f>
        <v>200</v>
      </c>
      <c r="Q12" s="44">
        <f>Control!Q12</f>
        <v>250</v>
      </c>
      <c r="R12" s="44">
        <f>Control!R12</f>
        <v>260</v>
      </c>
      <c r="S12" s="44">
        <f>Control!S12</f>
        <v>280</v>
      </c>
      <c r="T12" s="44">
        <f>Control!T12</f>
        <v>300</v>
      </c>
      <c r="U12" s="72">
        <f>T12</f>
        <v>300</v>
      </c>
      <c r="V12" s="44">
        <f>Control!V12</f>
        <v>310</v>
      </c>
      <c r="W12" s="44">
        <f>Control!W12</f>
        <v>320</v>
      </c>
      <c r="X12" s="44">
        <f>Control!X12</f>
        <v>330</v>
      </c>
      <c r="Y12" s="44">
        <f>Control!Y12</f>
        <v>340</v>
      </c>
      <c r="Z12" s="44">
        <f>Control!Z12</f>
        <v>350</v>
      </c>
      <c r="AA12" s="44">
        <f>Control!AA12</f>
        <v>360</v>
      </c>
      <c r="AB12" s="44">
        <f>Control!AB12</f>
        <v>370</v>
      </c>
      <c r="AC12" s="44">
        <f>Control!AC12</f>
        <v>380</v>
      </c>
      <c r="AD12" s="44">
        <f>Control!AD12</f>
        <v>390</v>
      </c>
      <c r="AE12" s="44">
        <f>Control!AE12</f>
        <v>420</v>
      </c>
      <c r="AF12" s="44">
        <f>Control!AF12</f>
        <v>440</v>
      </c>
      <c r="AG12" s="44">
        <f>Control!AG12</f>
        <v>460</v>
      </c>
      <c r="AH12" s="72">
        <f>AG12</f>
        <v>460</v>
      </c>
    </row>
    <row r="13" spans="2:116">
      <c r="B13" s="4" t="s">
        <v>67</v>
      </c>
      <c r="E13" s="44">
        <f t="shared" ref="E13" si="3">SUM(I13:T13)</f>
        <v>210</v>
      </c>
      <c r="F13" s="44">
        <f t="shared" ref="F13" si="4">SUM(V13:AG13)</f>
        <v>160</v>
      </c>
      <c r="G13" s="40">
        <f t="shared" si="2"/>
        <v>-0.23809523809523808</v>
      </c>
      <c r="I13" s="44">
        <f>Control!I13</f>
        <v>10</v>
      </c>
      <c r="J13" s="44">
        <f>Control!J13</f>
        <v>10</v>
      </c>
      <c r="K13" s="44">
        <f>Control!K13</f>
        <v>10</v>
      </c>
      <c r="L13" s="44">
        <f>Control!L13</f>
        <v>10</v>
      </c>
      <c r="M13" s="44">
        <f>Control!M13</f>
        <v>10</v>
      </c>
      <c r="N13" s="44">
        <f>Control!N13</f>
        <v>20</v>
      </c>
      <c r="O13" s="44">
        <f>Control!O13</f>
        <v>20</v>
      </c>
      <c r="P13" s="44">
        <f>Control!P13</f>
        <v>20</v>
      </c>
      <c r="Q13" s="44">
        <f>Control!Q13</f>
        <v>50</v>
      </c>
      <c r="R13" s="44">
        <f>Control!R13</f>
        <v>10</v>
      </c>
      <c r="S13" s="44">
        <f>Control!S13</f>
        <v>20</v>
      </c>
      <c r="T13" s="44">
        <f>Control!T13</f>
        <v>20</v>
      </c>
      <c r="U13" s="72">
        <f>SUM(I13:T13)</f>
        <v>210</v>
      </c>
      <c r="V13" s="44">
        <f>Control!V13</f>
        <v>10</v>
      </c>
      <c r="W13" s="44">
        <f>Control!W13</f>
        <v>10</v>
      </c>
      <c r="X13" s="44">
        <f>Control!X13</f>
        <v>10</v>
      </c>
      <c r="Y13" s="44">
        <f>Control!Y13</f>
        <v>10</v>
      </c>
      <c r="Z13" s="44">
        <f>Control!Z13</f>
        <v>10</v>
      </c>
      <c r="AA13" s="44">
        <f>Control!AA13</f>
        <v>10</v>
      </c>
      <c r="AB13" s="44">
        <f>Control!AB13</f>
        <v>10</v>
      </c>
      <c r="AC13" s="44">
        <f>Control!AC13</f>
        <v>10</v>
      </c>
      <c r="AD13" s="44">
        <f>Control!AD13</f>
        <v>10</v>
      </c>
      <c r="AE13" s="44">
        <f>Control!AE13</f>
        <v>30</v>
      </c>
      <c r="AF13" s="44">
        <f>Control!AF13</f>
        <v>20</v>
      </c>
      <c r="AG13" s="44">
        <f>Control!AG13</f>
        <v>20</v>
      </c>
      <c r="AH13" s="72">
        <f>SUM(V13:AG13)</f>
        <v>160</v>
      </c>
    </row>
    <row r="14" spans="2:116">
      <c r="B14" s="4" t="s">
        <v>63</v>
      </c>
      <c r="E14" s="47">
        <f>('Sales Budget Template'!E55+'Sales Budget Template'!E56)/E13</f>
        <v>1045.2936507936508</v>
      </c>
      <c r="F14" s="47">
        <f>('Sales Budget Template'!F55+'Sales Budget Template'!F56)/F13</f>
        <v>5174.8125</v>
      </c>
      <c r="G14" s="40">
        <f t="shared" si="2"/>
        <v>3.9505825430690846</v>
      </c>
      <c r="I14" s="47">
        <f>('Sales Budget Template'!I65+'Sales Budget Template'!I66)/I13</f>
        <v>7000</v>
      </c>
      <c r="J14" s="47">
        <f>('Sales Budget Template'!J65+'Sales Budget Template'!J66)/J13</f>
        <v>7000</v>
      </c>
      <c r="K14" s="47">
        <f>('Sales Budget Template'!K65+'Sales Budget Template'!K66)/K13</f>
        <v>7000</v>
      </c>
      <c r="L14" s="47">
        <f>('Sales Budget Template'!L65+'Sales Budget Template'!L66)/L13</f>
        <v>9500</v>
      </c>
      <c r="M14" s="47">
        <f>('Sales Budget Template'!M65+'Sales Budget Template'!M66)/M13</f>
        <v>9500</v>
      </c>
      <c r="N14" s="47">
        <f>('Sales Budget Template'!N65+'Sales Budget Template'!N66)/N13</f>
        <v>4750</v>
      </c>
      <c r="O14" s="47">
        <f>('Sales Budget Template'!O65+'Sales Budget Template'!O66)/O13</f>
        <v>6000</v>
      </c>
      <c r="P14" s="47">
        <f>('Sales Budget Template'!P65+'Sales Budget Template'!P66)/P13</f>
        <v>6000</v>
      </c>
      <c r="Q14" s="47">
        <f>('Sales Budget Template'!Q65+'Sales Budget Template'!Q66)/Q13</f>
        <v>2400</v>
      </c>
      <c r="R14" s="47">
        <f>('Sales Budget Template'!R65+'Sales Budget Template'!R66)/R13</f>
        <v>17000</v>
      </c>
      <c r="S14" s="47">
        <f>('Sales Budget Template'!S65+'Sales Budget Template'!S66)/S13</f>
        <v>8500</v>
      </c>
      <c r="T14" s="47">
        <f>('Sales Budget Template'!T65+'Sales Budget Template'!T66)/T13</f>
        <v>8500</v>
      </c>
      <c r="U14" s="62">
        <f>('Sales Budget Template'!E55+'Sales Budget Template'!E56)/E13</f>
        <v>1045.2936507936508</v>
      </c>
      <c r="V14" s="47">
        <f>('Sales Budget Template'!V65+'Sales Budget Template'!V66)/V13</f>
        <v>27500</v>
      </c>
      <c r="W14" s="47">
        <f>('Sales Budget Template'!W65+'Sales Budget Template'!W66)/W13</f>
        <v>27500</v>
      </c>
      <c r="X14" s="47">
        <f>('Sales Budget Template'!X65+'Sales Budget Template'!X66)/X13</f>
        <v>27500</v>
      </c>
      <c r="Y14" s="47">
        <f>('Sales Budget Template'!Y65+'Sales Budget Template'!Y66)/Y13</f>
        <v>32500</v>
      </c>
      <c r="Z14" s="47">
        <f>('Sales Budget Template'!Z65+'Sales Budget Template'!Z66)/Z13</f>
        <v>32500</v>
      </c>
      <c r="AA14" s="47">
        <f>('Sales Budget Template'!AA65+'Sales Budget Template'!AA66)/AA13</f>
        <v>32500</v>
      </c>
      <c r="AB14" s="47">
        <f>('Sales Budget Template'!AB65+'Sales Budget Template'!AB66)/AB13</f>
        <v>47500</v>
      </c>
      <c r="AC14" s="47">
        <f>('Sales Budget Template'!AC65+'Sales Budget Template'!AC66)/AC13</f>
        <v>47500</v>
      </c>
      <c r="AD14" s="47">
        <f>('Sales Budget Template'!AD65+'Sales Budget Template'!AD66)/AD13</f>
        <v>47500</v>
      </c>
      <c r="AE14" s="47">
        <f>('Sales Budget Template'!AE65+'Sales Budget Template'!AE66)/AE13</f>
        <v>19166.666666666668</v>
      </c>
      <c r="AF14" s="47">
        <f>('Sales Budget Template'!AF65+'Sales Budget Template'!AF66)/AF13</f>
        <v>34669.740335150869</v>
      </c>
      <c r="AG14" s="47">
        <f>('Sales Budget Template'!AG65+'Sales Budget Template'!AG66)/AG13</f>
        <v>41183.743592810533</v>
      </c>
      <c r="AH14" s="62">
        <f>('Sales Budget Template'!F55+'Sales Budget Template'!F56)/F13</f>
        <v>5174.8125</v>
      </c>
    </row>
    <row r="15" spans="2:116">
      <c r="B15" s="4" t="s">
        <v>75</v>
      </c>
      <c r="E15" s="47">
        <f>'Sales Budget Template'!E61/E13</f>
        <v>5879.1432064686396</v>
      </c>
      <c r="F15" s="47">
        <f>'Sales Budget Template'!F61/F13</f>
        <v>25258.262151835614</v>
      </c>
      <c r="G15" s="40">
        <f t="shared" si="2"/>
        <v>3.2962488350419372</v>
      </c>
      <c r="I15" s="47">
        <f>'Sales Budget Template'!I72/I13</f>
        <v>9025.4434179758846</v>
      </c>
      <c r="J15" s="47">
        <f>'Sales Budget Template'!J72/J13</f>
        <v>13701.626673434275</v>
      </c>
      <c r="K15" s="47">
        <f>'Sales Budget Template'!K72/K13</f>
        <v>13701.626673434275</v>
      </c>
      <c r="L15" s="47">
        <f>'Sales Budget Template'!L72/L13</f>
        <v>18350.781603973235</v>
      </c>
      <c r="M15" s="47">
        <f>'Sales Budget Template'!M72/M13</f>
        <v>18350.781603973235</v>
      </c>
      <c r="N15" s="47">
        <f>'Sales Budget Template'!N72/N13</f>
        <v>9872.094872875623</v>
      </c>
      <c r="O15" s="47">
        <f>'Sales Budget Template'!O72/O13</f>
        <v>12196.672338145101</v>
      </c>
      <c r="P15" s="47">
        <f>'Sales Budget Template'!P72/P13</f>
        <v>12893.376409034103</v>
      </c>
      <c r="Q15" s="47">
        <f>'Sales Budget Template'!Q72/Q13</f>
        <v>5157.3505636136415</v>
      </c>
      <c r="R15" s="47">
        <f>'Sales Budget Template'!R72/R13</f>
        <v>33573.569101624213</v>
      </c>
      <c r="S15" s="47">
        <f>'Sales Budget Template'!S72/S13</f>
        <v>16786.784550812106</v>
      </c>
      <c r="T15" s="47">
        <f>'Sales Budget Template'!T72/T13</f>
        <v>16786.784550812106</v>
      </c>
      <c r="U15" s="62">
        <f>'Sales Budget Template'!E61/E13</f>
        <v>5879.1432064686396</v>
      </c>
      <c r="V15" s="47">
        <f>'Sales Budget Template'!V72/V13</f>
        <v>52944.39900754788</v>
      </c>
      <c r="W15" s="47">
        <f>'Sales Budget Template'!W72/W13</f>
        <v>52944.39900754788</v>
      </c>
      <c r="X15" s="47">
        <f>'Sales Budget Template'!X72/X13</f>
        <v>52944.39900754788</v>
      </c>
      <c r="Y15" s="47">
        <f>'Sales Budget Template'!Y72/Y13</f>
        <v>63796.713203015504</v>
      </c>
      <c r="Z15" s="47">
        <f>'Sales Budget Template'!Z72/Z13</f>
        <v>65383.781459413512</v>
      </c>
      <c r="AA15" s="47">
        <f>'Sales Budget Template'!AA72/AA13</f>
        <v>65383.781459413512</v>
      </c>
      <c r="AB15" s="47">
        <f>'Sales Budget Template'!AB72/AB13</f>
        <v>87029.629783080134</v>
      </c>
      <c r="AC15" s="47">
        <f>'Sales Budget Template'!AC72/AC13</f>
        <v>87029.629783080134</v>
      </c>
      <c r="AD15" s="47">
        <f>'Sales Budget Template'!AD72/AD13</f>
        <v>87029.629783080134</v>
      </c>
      <c r="AE15" s="47">
        <f>'Sales Budget Template'!AE72/AE13</f>
        <v>34293.981326182584</v>
      </c>
      <c r="AF15" s="47">
        <f>'Sales Budget Template'!AF72/AF13</f>
        <v>57360.712324424749</v>
      </c>
      <c r="AG15" s="47">
        <f>'Sales Budget Template'!AG72/AG13</f>
        <v>63874.715582084413</v>
      </c>
      <c r="AH15" s="62">
        <f>'Sales Budget Template'!F61/F13</f>
        <v>25258.262151835614</v>
      </c>
    </row>
    <row r="16" spans="2:116">
      <c r="U16" s="64"/>
      <c r="AH16" s="64"/>
    </row>
    <row r="17" spans="2:116">
      <c r="B17" s="4" t="s">
        <v>77</v>
      </c>
      <c r="E17" s="44">
        <f t="shared" si="0"/>
        <v>75448.127612663244</v>
      </c>
      <c r="F17" s="44">
        <f t="shared" si="1"/>
        <v>241039.52538842923</v>
      </c>
      <c r="G17" s="40">
        <f t="shared" si="2"/>
        <v>2.1947714677013805</v>
      </c>
      <c r="I17" s="44">
        <f t="shared" ref="I17:T17" si="5">12*I10/99*1.5</f>
        <v>13491.905574335822</v>
      </c>
      <c r="J17" s="44">
        <f t="shared" si="5"/>
        <v>14664.271607040824</v>
      </c>
      <c r="K17" s="44">
        <f t="shared" si="5"/>
        <v>16364.615755988194</v>
      </c>
      <c r="L17" s="44">
        <f t="shared" si="5"/>
        <v>18968.802904824639</v>
      </c>
      <c r="M17" s="44">
        <f t="shared" si="5"/>
        <v>21970.897164988193</v>
      </c>
      <c r="N17" s="44">
        <f t="shared" si="5"/>
        <v>27096.76908591032</v>
      </c>
      <c r="O17" s="44">
        <f t="shared" si="5"/>
        <v>33515.988526525034</v>
      </c>
      <c r="P17" s="44">
        <f t="shared" si="5"/>
        <v>43657.349656372106</v>
      </c>
      <c r="Q17" s="44">
        <f t="shared" si="5"/>
        <v>47257.798087959105</v>
      </c>
      <c r="R17" s="44">
        <f t="shared" si="5"/>
        <v>53022.824532861952</v>
      </c>
      <c r="S17" s="44">
        <f t="shared" si="5"/>
        <v>58013.923096318409</v>
      </c>
      <c r="T17" s="44">
        <f t="shared" si="5"/>
        <v>75448.127612663244</v>
      </c>
      <c r="U17" s="72">
        <f>T17</f>
        <v>75448.127612663244</v>
      </c>
      <c r="V17" s="44">
        <f t="shared" ref="V17:AG17" si="6">12*V10/99*1.5</f>
        <v>78234.221969519291</v>
      </c>
      <c r="W17" s="44">
        <f t="shared" si="6"/>
        <v>82732.627130501263</v>
      </c>
      <c r="X17" s="44">
        <f t="shared" si="6"/>
        <v>88887.874780074228</v>
      </c>
      <c r="Y17" s="44">
        <f t="shared" si="6"/>
        <v>97474.573707473348</v>
      </c>
      <c r="Z17" s="44">
        <f t="shared" si="6"/>
        <v>106773.9251407986</v>
      </c>
      <c r="AA17" s="44">
        <f t="shared" si="6"/>
        <v>122413.65899151925</v>
      </c>
      <c r="AB17" s="44">
        <f t="shared" si="6"/>
        <v>141743.72628135839</v>
      </c>
      <c r="AC17" s="44">
        <f t="shared" si="6"/>
        <v>170274.68942150549</v>
      </c>
      <c r="AD17" s="44">
        <f t="shared" si="6"/>
        <v>178108.06765777766</v>
      </c>
      <c r="AE17" s="44">
        <f t="shared" si="6"/>
        <v>191293.07304046719</v>
      </c>
      <c r="AF17" s="44">
        <f t="shared" si="6"/>
        <v>201625.03684447307</v>
      </c>
      <c r="AG17" s="44">
        <f t="shared" si="6"/>
        <v>241039.52538842923</v>
      </c>
      <c r="AH17" s="72">
        <f>AG17</f>
        <v>241039.52538842923</v>
      </c>
    </row>
    <row r="18" spans="2:116">
      <c r="B18" s="4" t="s">
        <v>78</v>
      </c>
      <c r="E18" s="44">
        <f>E17/E12</f>
        <v>251.49375870887749</v>
      </c>
      <c r="F18" s="44">
        <f>F17/F12</f>
        <v>523.99896823571578</v>
      </c>
      <c r="G18" s="40">
        <f>(F18-E18)/E18</f>
        <v>1.0835466093704658</v>
      </c>
      <c r="I18" s="44">
        <f t="shared" ref="I18:AH18" si="7">I17/I12</f>
        <v>134.91905574335823</v>
      </c>
      <c r="J18" s="44">
        <f t="shared" si="7"/>
        <v>133.31156006400749</v>
      </c>
      <c r="K18" s="44">
        <f t="shared" si="7"/>
        <v>136.37179796656829</v>
      </c>
      <c r="L18" s="44">
        <f t="shared" si="7"/>
        <v>145.91386849865106</v>
      </c>
      <c r="M18" s="44">
        <f t="shared" si="7"/>
        <v>156.93497974991567</v>
      </c>
      <c r="N18" s="44">
        <f t="shared" si="7"/>
        <v>169.35480678693949</v>
      </c>
      <c r="O18" s="44">
        <f t="shared" si="7"/>
        <v>186.19993625847241</v>
      </c>
      <c r="P18" s="44">
        <f t="shared" si="7"/>
        <v>218.28674828186053</v>
      </c>
      <c r="Q18" s="44">
        <f t="shared" si="7"/>
        <v>189.03119235183641</v>
      </c>
      <c r="R18" s="44">
        <f t="shared" si="7"/>
        <v>203.93394051100751</v>
      </c>
      <c r="S18" s="44">
        <f t="shared" si="7"/>
        <v>207.19258248685145</v>
      </c>
      <c r="T18" s="44">
        <f t="shared" si="7"/>
        <v>251.49375870887749</v>
      </c>
      <c r="U18" s="72">
        <f t="shared" si="7"/>
        <v>251.49375870887749</v>
      </c>
      <c r="V18" s="44">
        <f t="shared" si="7"/>
        <v>252.36845796619127</v>
      </c>
      <c r="W18" s="44">
        <f t="shared" si="7"/>
        <v>258.53945978281644</v>
      </c>
      <c r="X18" s="44">
        <f t="shared" si="7"/>
        <v>269.35719630325525</v>
      </c>
      <c r="Y18" s="44">
        <f t="shared" si="7"/>
        <v>286.68992266903928</v>
      </c>
      <c r="Z18" s="44">
        <f t="shared" si="7"/>
        <v>305.06835754513884</v>
      </c>
      <c r="AA18" s="44">
        <f t="shared" si="7"/>
        <v>340.03794164310904</v>
      </c>
      <c r="AB18" s="44">
        <f t="shared" si="7"/>
        <v>383.09115211177942</v>
      </c>
      <c r="AC18" s="44">
        <f t="shared" si="7"/>
        <v>448.09128795133023</v>
      </c>
      <c r="AD18" s="44">
        <f t="shared" si="7"/>
        <v>456.68735296866066</v>
      </c>
      <c r="AE18" s="44">
        <f t="shared" si="7"/>
        <v>455.45969771539808</v>
      </c>
      <c r="AF18" s="44">
        <f t="shared" si="7"/>
        <v>458.23872010107516</v>
      </c>
      <c r="AG18" s="44">
        <f t="shared" si="7"/>
        <v>523.99896823571578</v>
      </c>
      <c r="AH18" s="72">
        <f t="shared" si="7"/>
        <v>523.99896823571578</v>
      </c>
    </row>
    <row r="19" spans="2:116">
      <c r="B19" s="4" t="s">
        <v>62</v>
      </c>
      <c r="E19" s="47">
        <f>Control!E19</f>
        <v>916.66666666666663</v>
      </c>
      <c r="F19" s="47">
        <f>Control!F19</f>
        <v>913.04347826086962</v>
      </c>
      <c r="G19" s="40">
        <f>(F19-E19)/E19</f>
        <v>-3.9525691699603734E-3</v>
      </c>
      <c r="I19" s="47">
        <f>Control!I19</f>
        <v>200</v>
      </c>
      <c r="J19" s="47">
        <f>Control!J19</f>
        <v>181.81818181818181</v>
      </c>
      <c r="K19" s="47">
        <f>Control!K19</f>
        <v>166.66666666666666</v>
      </c>
      <c r="L19" s="47">
        <f>Control!L19</f>
        <v>153.84615384615384</v>
      </c>
      <c r="M19" s="47">
        <f>Control!M19</f>
        <v>142.85714285714286</v>
      </c>
      <c r="N19" s="47">
        <f>Control!N19</f>
        <v>156.25</v>
      </c>
      <c r="O19" s="47">
        <f>Control!O19</f>
        <v>138.88888888888889</v>
      </c>
      <c r="P19" s="47">
        <f>Control!P19</f>
        <v>125</v>
      </c>
      <c r="Q19" s="47">
        <f>Control!Q19</f>
        <v>100</v>
      </c>
      <c r="R19" s="47">
        <f>Control!R19</f>
        <v>96.15384615384616</v>
      </c>
      <c r="S19" s="47">
        <f>Control!S19</f>
        <v>89.285714285714292</v>
      </c>
      <c r="T19" s="47">
        <f>Control!T19</f>
        <v>83.333333333333329</v>
      </c>
      <c r="U19" s="62">
        <f>Control!E19</f>
        <v>916.66666666666663</v>
      </c>
      <c r="V19" s="47">
        <f>Control!V19</f>
        <v>96.774193548387103</v>
      </c>
      <c r="W19" s="47">
        <f>Control!W19</f>
        <v>93.75</v>
      </c>
      <c r="X19" s="47">
        <f>Control!X19</f>
        <v>90.909090909090907</v>
      </c>
      <c r="Y19" s="47">
        <f>Control!Y19</f>
        <v>88.235294117647058</v>
      </c>
      <c r="Z19" s="47">
        <f>Control!Z19</f>
        <v>85.714285714285708</v>
      </c>
      <c r="AA19" s="47">
        <f>Control!AA19</f>
        <v>83.333333333333329</v>
      </c>
      <c r="AB19" s="47">
        <f>Control!AB19</f>
        <v>108.10810810810811</v>
      </c>
      <c r="AC19" s="47">
        <f>Control!AC19</f>
        <v>105.26315789473684</v>
      </c>
      <c r="AD19" s="47">
        <f>Control!AD19</f>
        <v>102.56410256410257</v>
      </c>
      <c r="AE19" s="47">
        <f>Control!AE19</f>
        <v>95.238095238095241</v>
      </c>
      <c r="AF19" s="47">
        <f>Control!AF19</f>
        <v>90.909090909090907</v>
      </c>
      <c r="AG19" s="47">
        <f>Control!AG19</f>
        <v>86.956521739130437</v>
      </c>
      <c r="AH19" s="62">
        <f>Control!F19</f>
        <v>913.04347826086962</v>
      </c>
    </row>
    <row r="20" spans="2:116">
      <c r="U20" s="64"/>
      <c r="AH20" s="64"/>
    </row>
    <row r="21" spans="2:116">
      <c r="U21" s="64"/>
      <c r="AH21" s="64"/>
    </row>
    <row r="22" spans="2:116" ht="16">
      <c r="B22" s="73" t="s">
        <v>40</v>
      </c>
      <c r="U22" s="64"/>
      <c r="AH22" s="64"/>
    </row>
    <row r="23" spans="2:116">
      <c r="B23" s="74" t="s">
        <v>37</v>
      </c>
      <c r="E23" s="39">
        <f t="shared" ref="E23:E24" si="8">SUM(I23:T23)</f>
        <v>318358.3347655512</v>
      </c>
      <c r="F23" s="39">
        <f t="shared" ref="F23:F24" si="9">SUM(V23:AG23)</f>
        <v>717014.76583695353</v>
      </c>
      <c r="G23" s="40">
        <f t="shared" ref="G23:G24" si="10">(F23-E23)/E23</f>
        <v>1.2522255192878335</v>
      </c>
      <c r="I23" s="39">
        <f>I61</f>
        <v>14170.252289267857</v>
      </c>
      <c r="J23" s="39">
        <f t="shared" ref="J23:AG23" si="11">J61</f>
        <v>25506.454120682141</v>
      </c>
      <c r="K23" s="39">
        <f t="shared" si="11"/>
        <v>25506.454120682141</v>
      </c>
      <c r="L23" s="39">
        <f t="shared" si="11"/>
        <v>25506.454120682141</v>
      </c>
      <c r="M23" s="39">
        <f t="shared" si="11"/>
        <v>25506.454120682141</v>
      </c>
      <c r="N23" s="39">
        <f t="shared" si="11"/>
        <v>25506.454120682141</v>
      </c>
      <c r="O23" s="39">
        <f t="shared" si="11"/>
        <v>25506.454120682141</v>
      </c>
      <c r="P23" s="39">
        <f t="shared" si="11"/>
        <v>25506.454120682141</v>
      </c>
      <c r="Q23" s="39">
        <f t="shared" si="11"/>
        <v>25506.454120682141</v>
      </c>
      <c r="R23" s="39">
        <f t="shared" si="11"/>
        <v>25506.454120682141</v>
      </c>
      <c r="S23" s="39">
        <f t="shared" si="11"/>
        <v>25506.454120682141</v>
      </c>
      <c r="T23" s="39">
        <f t="shared" si="11"/>
        <v>49123.541269461908</v>
      </c>
      <c r="U23" s="75">
        <f>SUM(I23:T23)</f>
        <v>318358.3347655512</v>
      </c>
      <c r="V23" s="39">
        <f t="shared" si="11"/>
        <v>55736.325671120234</v>
      </c>
      <c r="W23" s="39">
        <f t="shared" si="11"/>
        <v>55736.325671120234</v>
      </c>
      <c r="X23" s="39">
        <f t="shared" si="11"/>
        <v>55736.325671120234</v>
      </c>
      <c r="Y23" s="39">
        <f t="shared" si="11"/>
        <v>71795.944932290469</v>
      </c>
      <c r="Z23" s="39">
        <f t="shared" si="11"/>
        <v>71795.944932290469</v>
      </c>
      <c r="AA23" s="39">
        <f t="shared" si="11"/>
        <v>55736.325671120234</v>
      </c>
      <c r="AB23" s="39">
        <f t="shared" si="11"/>
        <v>55736.325671120234</v>
      </c>
      <c r="AC23" s="39">
        <f t="shared" si="11"/>
        <v>55736.325671120234</v>
      </c>
      <c r="AD23" s="39">
        <f t="shared" si="11"/>
        <v>55736.325671120234</v>
      </c>
      <c r="AE23" s="39">
        <f t="shared" si="11"/>
        <v>55736.325671120234</v>
      </c>
      <c r="AF23" s="39">
        <f t="shared" si="11"/>
        <v>55736.325671120234</v>
      </c>
      <c r="AG23" s="39">
        <f t="shared" si="11"/>
        <v>71795.944932290469</v>
      </c>
      <c r="AH23" s="75">
        <f>SUM(V23:AG23)</f>
        <v>717014.76583695353</v>
      </c>
    </row>
    <row r="24" spans="2:116">
      <c r="B24" s="76" t="s">
        <v>38</v>
      </c>
      <c r="E24" s="39">
        <f t="shared" si="8"/>
        <v>318358.3347655512</v>
      </c>
      <c r="F24" s="39">
        <f t="shared" si="9"/>
        <v>717014.76583695353</v>
      </c>
      <c r="G24" s="40">
        <f t="shared" si="10"/>
        <v>1.2522255192878335</v>
      </c>
      <c r="I24" s="39">
        <f>I109</f>
        <v>14170.252289267857</v>
      </c>
      <c r="J24" s="39">
        <f t="shared" ref="J24:AG24" si="12">J109</f>
        <v>25506.454120682141</v>
      </c>
      <c r="K24" s="39">
        <f t="shared" si="12"/>
        <v>25506.454120682141</v>
      </c>
      <c r="L24" s="39">
        <f t="shared" si="12"/>
        <v>25506.454120682141</v>
      </c>
      <c r="M24" s="39">
        <f t="shared" si="12"/>
        <v>25506.454120682141</v>
      </c>
      <c r="N24" s="39">
        <f t="shared" si="12"/>
        <v>25506.454120682141</v>
      </c>
      <c r="O24" s="39">
        <f t="shared" si="12"/>
        <v>25506.454120682141</v>
      </c>
      <c r="P24" s="39">
        <f t="shared" si="12"/>
        <v>25506.454120682141</v>
      </c>
      <c r="Q24" s="39">
        <f t="shared" si="12"/>
        <v>25506.454120682141</v>
      </c>
      <c r="R24" s="39">
        <f t="shared" si="12"/>
        <v>25506.454120682141</v>
      </c>
      <c r="S24" s="39">
        <f t="shared" si="12"/>
        <v>25506.454120682141</v>
      </c>
      <c r="T24" s="39">
        <f t="shared" si="12"/>
        <v>49123.541269461908</v>
      </c>
      <c r="U24" s="75">
        <f>SUM(I24:T24)</f>
        <v>318358.3347655512</v>
      </c>
      <c r="V24" s="39">
        <f t="shared" si="12"/>
        <v>55736.325671120234</v>
      </c>
      <c r="W24" s="39">
        <f t="shared" si="12"/>
        <v>55736.325671120234</v>
      </c>
      <c r="X24" s="39">
        <f t="shared" si="12"/>
        <v>55736.325671120234</v>
      </c>
      <c r="Y24" s="39">
        <f t="shared" si="12"/>
        <v>71795.944932290469</v>
      </c>
      <c r="Z24" s="39">
        <f t="shared" si="12"/>
        <v>71795.944932290469</v>
      </c>
      <c r="AA24" s="39">
        <f t="shared" si="12"/>
        <v>55736.325671120234</v>
      </c>
      <c r="AB24" s="39">
        <f t="shared" si="12"/>
        <v>55736.325671120234</v>
      </c>
      <c r="AC24" s="39">
        <f t="shared" si="12"/>
        <v>55736.325671120234</v>
      </c>
      <c r="AD24" s="39">
        <f t="shared" si="12"/>
        <v>55736.325671120234</v>
      </c>
      <c r="AE24" s="39">
        <f t="shared" si="12"/>
        <v>55736.325671120234</v>
      </c>
      <c r="AF24" s="39">
        <f t="shared" si="12"/>
        <v>55736.325671120234</v>
      </c>
      <c r="AG24" s="39">
        <f t="shared" si="12"/>
        <v>71795.944932290469</v>
      </c>
      <c r="AH24" s="75">
        <f>SUM(V24:AG24)</f>
        <v>717014.76583695353</v>
      </c>
    </row>
    <row r="25" spans="2:116">
      <c r="B25" s="50"/>
      <c r="G25" s="40"/>
      <c r="U25" s="64"/>
      <c r="AH25" s="64"/>
    </row>
    <row r="26" spans="2:116" s="78" customFormat="1" ht="15" thickBot="1">
      <c r="B26" s="77" t="s">
        <v>39</v>
      </c>
      <c r="E26" s="79">
        <f t="shared" ref="E26" si="13">SUM(I26:T26)</f>
        <v>0</v>
      </c>
      <c r="F26" s="79">
        <f t="shared" ref="F26" si="14">SUM(V26:AG26)</f>
        <v>0</v>
      </c>
      <c r="G26" s="80" t="str">
        <f>IFERROR((F26-E26)/E26,"NA")</f>
        <v>NA</v>
      </c>
      <c r="I26" s="79">
        <f>I23-I24</f>
        <v>0</v>
      </c>
      <c r="J26" s="79">
        <f t="shared" ref="J26:AG26" si="15">J23-J24</f>
        <v>0</v>
      </c>
      <c r="K26" s="79">
        <f t="shared" si="15"/>
        <v>0</v>
      </c>
      <c r="L26" s="79">
        <f t="shared" si="15"/>
        <v>0</v>
      </c>
      <c r="M26" s="79">
        <f t="shared" si="15"/>
        <v>0</v>
      </c>
      <c r="N26" s="79">
        <f t="shared" si="15"/>
        <v>0</v>
      </c>
      <c r="O26" s="79">
        <f t="shared" si="15"/>
        <v>0</v>
      </c>
      <c r="P26" s="79">
        <f t="shared" si="15"/>
        <v>0</v>
      </c>
      <c r="Q26" s="79">
        <f t="shared" si="15"/>
        <v>0</v>
      </c>
      <c r="R26" s="79">
        <f t="shared" si="15"/>
        <v>0</v>
      </c>
      <c r="S26" s="79">
        <f t="shared" si="15"/>
        <v>0</v>
      </c>
      <c r="T26" s="79">
        <f t="shared" si="15"/>
        <v>0</v>
      </c>
      <c r="U26" s="81">
        <f>SUM(I26:T26)</f>
        <v>0</v>
      </c>
      <c r="V26" s="79">
        <f t="shared" si="15"/>
        <v>0</v>
      </c>
      <c r="W26" s="79">
        <f t="shared" si="15"/>
        <v>0</v>
      </c>
      <c r="X26" s="79">
        <f t="shared" si="15"/>
        <v>0</v>
      </c>
      <c r="Y26" s="79">
        <f t="shared" si="15"/>
        <v>0</v>
      </c>
      <c r="Z26" s="79">
        <f t="shared" si="15"/>
        <v>0</v>
      </c>
      <c r="AA26" s="79">
        <f t="shared" si="15"/>
        <v>0</v>
      </c>
      <c r="AB26" s="79">
        <f t="shared" si="15"/>
        <v>0</v>
      </c>
      <c r="AC26" s="79">
        <f t="shared" si="15"/>
        <v>0</v>
      </c>
      <c r="AD26" s="79">
        <f t="shared" si="15"/>
        <v>0</v>
      </c>
      <c r="AE26" s="79">
        <f t="shared" si="15"/>
        <v>0</v>
      </c>
      <c r="AF26" s="79">
        <f t="shared" si="15"/>
        <v>0</v>
      </c>
      <c r="AG26" s="79">
        <f t="shared" si="15"/>
        <v>0</v>
      </c>
      <c r="AH26" s="81">
        <f>SUM(V26:AG26)</f>
        <v>0</v>
      </c>
    </row>
    <row r="27" spans="2:116" ht="15" thickTop="1">
      <c r="E27" s="39"/>
      <c r="F27" s="39"/>
    </row>
    <row r="29" spans="2:116" s="60" customFormat="1" ht="20">
      <c r="B29" s="59" t="s">
        <v>37</v>
      </c>
    </row>
    <row r="30" spans="2:116" s="71" customFormat="1" ht="15" thickBot="1">
      <c r="B30" s="37" t="s">
        <v>60</v>
      </c>
      <c r="C30" s="71">
        <v>18</v>
      </c>
      <c r="E30" s="71">
        <v>18</v>
      </c>
      <c r="F30" s="71">
        <f>E30+15</f>
        <v>33</v>
      </c>
      <c r="I30" s="71">
        <v>19</v>
      </c>
      <c r="J30" s="71">
        <f>I30+1</f>
        <v>20</v>
      </c>
      <c r="K30" s="71">
        <f t="shared" ref="K30:AG30" si="16">J30+1</f>
        <v>21</v>
      </c>
      <c r="L30" s="71">
        <f t="shared" si="16"/>
        <v>22</v>
      </c>
      <c r="M30" s="71">
        <f t="shared" si="16"/>
        <v>23</v>
      </c>
      <c r="N30" s="71">
        <f t="shared" si="16"/>
        <v>24</v>
      </c>
      <c r="O30" s="71">
        <f t="shared" si="16"/>
        <v>25</v>
      </c>
      <c r="P30" s="71">
        <f t="shared" si="16"/>
        <v>26</v>
      </c>
      <c r="Q30" s="71">
        <f t="shared" si="16"/>
        <v>27</v>
      </c>
      <c r="R30" s="71">
        <f t="shared" si="16"/>
        <v>28</v>
      </c>
      <c r="S30" s="71">
        <f t="shared" si="16"/>
        <v>29</v>
      </c>
      <c r="T30" s="71">
        <f t="shared" si="16"/>
        <v>30</v>
      </c>
      <c r="V30" s="71">
        <v>34</v>
      </c>
      <c r="W30" s="71">
        <f t="shared" si="16"/>
        <v>35</v>
      </c>
      <c r="X30" s="71">
        <f t="shared" si="16"/>
        <v>36</v>
      </c>
      <c r="Y30" s="71">
        <f t="shared" si="16"/>
        <v>37</v>
      </c>
      <c r="Z30" s="71">
        <f t="shared" si="16"/>
        <v>38</v>
      </c>
      <c r="AA30" s="71">
        <f t="shared" si="16"/>
        <v>39</v>
      </c>
      <c r="AB30" s="71">
        <f t="shared" si="16"/>
        <v>40</v>
      </c>
      <c r="AC30" s="71">
        <f t="shared" si="16"/>
        <v>41</v>
      </c>
      <c r="AD30" s="71">
        <f t="shared" si="16"/>
        <v>42</v>
      </c>
      <c r="AE30" s="71">
        <f t="shared" si="16"/>
        <v>43</v>
      </c>
      <c r="AF30" s="71">
        <f t="shared" si="16"/>
        <v>44</v>
      </c>
      <c r="AG30" s="71">
        <f t="shared" si="16"/>
        <v>45</v>
      </c>
    </row>
    <row r="31" spans="2:116" s="36" customFormat="1" ht="18" thickTop="1" thickBot="1">
      <c r="B31" s="82"/>
      <c r="C31" s="28"/>
      <c r="D31" s="28"/>
      <c r="E31" s="29" t="s">
        <v>5</v>
      </c>
      <c r="F31" s="30" t="s">
        <v>6</v>
      </c>
      <c r="G31" s="31" t="s">
        <v>7</v>
      </c>
      <c r="H31" s="28"/>
      <c r="I31" s="29">
        <v>43466</v>
      </c>
      <c r="J31" s="32">
        <v>43497</v>
      </c>
      <c r="K31" s="32">
        <v>43525</v>
      </c>
      <c r="L31" s="32">
        <v>43556</v>
      </c>
      <c r="M31" s="32">
        <v>43586</v>
      </c>
      <c r="N31" s="32">
        <v>43617</v>
      </c>
      <c r="O31" s="32">
        <v>43647</v>
      </c>
      <c r="P31" s="32">
        <v>43678</v>
      </c>
      <c r="Q31" s="32">
        <v>43709</v>
      </c>
      <c r="R31" s="32">
        <v>43739</v>
      </c>
      <c r="S31" s="32">
        <v>43770</v>
      </c>
      <c r="T31" s="33">
        <v>43800</v>
      </c>
      <c r="U31" s="61" t="s">
        <v>5</v>
      </c>
      <c r="V31" s="34">
        <v>43831</v>
      </c>
      <c r="W31" s="35">
        <v>43862</v>
      </c>
      <c r="X31" s="35">
        <v>43891</v>
      </c>
      <c r="Y31" s="35">
        <v>43922</v>
      </c>
      <c r="Z31" s="35">
        <v>43952</v>
      </c>
      <c r="AA31" s="35">
        <v>43983</v>
      </c>
      <c r="AB31" s="35">
        <v>44013</v>
      </c>
      <c r="AC31" s="35">
        <v>44044</v>
      </c>
      <c r="AD31" s="35">
        <v>44075</v>
      </c>
      <c r="AE31" s="35">
        <v>44105</v>
      </c>
      <c r="AF31" s="35">
        <v>44136</v>
      </c>
      <c r="AG31" s="35">
        <v>44166</v>
      </c>
      <c r="AH31" s="136" t="s">
        <v>6</v>
      </c>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row>
    <row r="32" spans="2:116" ht="19" thickTop="1">
      <c r="B32" s="27" t="s">
        <v>8</v>
      </c>
      <c r="U32" s="38"/>
      <c r="AH32" s="38"/>
    </row>
    <row r="33" spans="2:34">
      <c r="U33" s="43"/>
      <c r="AH33" s="43"/>
    </row>
    <row r="34" spans="2:34" ht="16">
      <c r="B34" s="84" t="s">
        <v>9</v>
      </c>
      <c r="C34" s="73"/>
      <c r="D34" s="73"/>
      <c r="E34" s="49" t="s">
        <v>16</v>
      </c>
      <c r="H34" s="73"/>
      <c r="U34" s="43"/>
      <c r="AH34" s="43"/>
    </row>
    <row r="35" spans="2:34">
      <c r="B35" s="85" t="s">
        <v>117</v>
      </c>
      <c r="C35" s="47"/>
      <c r="D35" s="47"/>
      <c r="E35" s="41">
        <v>150000</v>
      </c>
      <c r="F35" s="41">
        <v>170000</v>
      </c>
      <c r="G35" s="40">
        <f t="shared" ref="G35:G39" si="17">(F35-E35)/E35</f>
        <v>0.13333333333333333</v>
      </c>
      <c r="H35" s="86"/>
      <c r="I35" s="45">
        <v>1</v>
      </c>
      <c r="J35" s="45">
        <v>1</v>
      </c>
      <c r="K35" s="45">
        <v>1</v>
      </c>
      <c r="L35" s="45">
        <v>1</v>
      </c>
      <c r="M35" s="45">
        <v>1</v>
      </c>
      <c r="N35" s="45">
        <v>1</v>
      </c>
      <c r="O35" s="45">
        <v>1</v>
      </c>
      <c r="P35" s="45">
        <v>1</v>
      </c>
      <c r="Q35" s="45">
        <v>1</v>
      </c>
      <c r="R35" s="45">
        <v>1</v>
      </c>
      <c r="S35" s="45">
        <v>1</v>
      </c>
      <c r="T35" s="45">
        <v>2</v>
      </c>
      <c r="U35" s="46">
        <f>T35</f>
        <v>2</v>
      </c>
      <c r="V35" s="45">
        <v>2</v>
      </c>
      <c r="W35" s="45">
        <v>2</v>
      </c>
      <c r="X35" s="45">
        <v>2</v>
      </c>
      <c r="Y35" s="45">
        <v>3</v>
      </c>
      <c r="Z35" s="45">
        <v>3</v>
      </c>
      <c r="AA35" s="45">
        <v>2</v>
      </c>
      <c r="AB35" s="45">
        <v>2</v>
      </c>
      <c r="AC35" s="45">
        <v>2</v>
      </c>
      <c r="AD35" s="45">
        <v>2</v>
      </c>
      <c r="AE35" s="45">
        <v>2</v>
      </c>
      <c r="AF35" s="45">
        <v>2</v>
      </c>
      <c r="AG35" s="45">
        <v>3</v>
      </c>
      <c r="AH35" s="46">
        <f>AG35</f>
        <v>3</v>
      </c>
    </row>
    <row r="36" spans="2:34">
      <c r="B36" s="85" t="s">
        <v>118</v>
      </c>
      <c r="C36" s="47"/>
      <c r="D36" s="47"/>
      <c r="E36" s="41">
        <v>100000</v>
      </c>
      <c r="F36" s="41">
        <v>120000</v>
      </c>
      <c r="G36" s="40">
        <f t="shared" si="17"/>
        <v>0.2</v>
      </c>
      <c r="H36" s="86"/>
      <c r="I36" s="45">
        <v>0</v>
      </c>
      <c r="J36" s="45">
        <v>0</v>
      </c>
      <c r="K36" s="45">
        <v>0</v>
      </c>
      <c r="L36" s="45">
        <v>0</v>
      </c>
      <c r="M36" s="45">
        <v>0</v>
      </c>
      <c r="N36" s="45">
        <v>0</v>
      </c>
      <c r="O36" s="45">
        <v>0</v>
      </c>
      <c r="P36" s="45">
        <v>0</v>
      </c>
      <c r="Q36" s="45">
        <v>0</v>
      </c>
      <c r="R36" s="45">
        <v>0</v>
      </c>
      <c r="S36" s="45">
        <v>0</v>
      </c>
      <c r="T36" s="45">
        <v>1</v>
      </c>
      <c r="U36" s="46">
        <f>T36</f>
        <v>1</v>
      </c>
      <c r="V36" s="45">
        <v>1</v>
      </c>
      <c r="W36" s="45">
        <v>1</v>
      </c>
      <c r="X36" s="45">
        <v>1</v>
      </c>
      <c r="Y36" s="45">
        <v>1</v>
      </c>
      <c r="Z36" s="45">
        <v>1</v>
      </c>
      <c r="AA36" s="45">
        <v>1</v>
      </c>
      <c r="AB36" s="45">
        <v>1</v>
      </c>
      <c r="AC36" s="45">
        <v>1</v>
      </c>
      <c r="AD36" s="45">
        <v>1</v>
      </c>
      <c r="AE36" s="45">
        <v>1</v>
      </c>
      <c r="AF36" s="45">
        <v>1</v>
      </c>
      <c r="AG36" s="45">
        <v>1</v>
      </c>
      <c r="AH36" s="46">
        <f>AG36</f>
        <v>1</v>
      </c>
    </row>
    <row r="37" spans="2:34">
      <c r="B37" s="85" t="s">
        <v>13</v>
      </c>
      <c r="C37" s="47"/>
      <c r="D37" s="47"/>
      <c r="E37" s="41">
        <v>120000</v>
      </c>
      <c r="F37" s="41">
        <v>130000</v>
      </c>
      <c r="G37" s="40">
        <f t="shared" si="17"/>
        <v>8.3333333333333329E-2</v>
      </c>
      <c r="H37" s="86"/>
      <c r="I37" s="45">
        <v>0</v>
      </c>
      <c r="J37" s="45">
        <v>1</v>
      </c>
      <c r="K37" s="45">
        <v>1</v>
      </c>
      <c r="L37" s="45">
        <v>1</v>
      </c>
      <c r="M37" s="45">
        <v>1</v>
      </c>
      <c r="N37" s="45">
        <v>1</v>
      </c>
      <c r="O37" s="45">
        <v>1</v>
      </c>
      <c r="P37" s="45">
        <v>1</v>
      </c>
      <c r="Q37" s="45">
        <v>1</v>
      </c>
      <c r="R37" s="45">
        <v>1</v>
      </c>
      <c r="S37" s="45">
        <v>1</v>
      </c>
      <c r="T37" s="45">
        <v>1</v>
      </c>
      <c r="U37" s="46">
        <f>T37</f>
        <v>1</v>
      </c>
      <c r="V37" s="45">
        <v>1</v>
      </c>
      <c r="W37" s="45">
        <v>1</v>
      </c>
      <c r="X37" s="45">
        <v>1</v>
      </c>
      <c r="Y37" s="45">
        <v>1</v>
      </c>
      <c r="Z37" s="45">
        <v>1</v>
      </c>
      <c r="AA37" s="45">
        <v>1</v>
      </c>
      <c r="AB37" s="45">
        <v>1</v>
      </c>
      <c r="AC37" s="45">
        <v>1</v>
      </c>
      <c r="AD37" s="45">
        <v>1</v>
      </c>
      <c r="AE37" s="45">
        <v>1</v>
      </c>
      <c r="AF37" s="45">
        <v>1</v>
      </c>
      <c r="AG37" s="45">
        <v>1</v>
      </c>
      <c r="AH37" s="46">
        <f>AG37</f>
        <v>1</v>
      </c>
    </row>
    <row r="38" spans="2:34">
      <c r="B38" s="87"/>
      <c r="C38" s="47"/>
      <c r="D38" s="47"/>
      <c r="E38" s="137"/>
      <c r="F38" s="137"/>
      <c r="G38" s="117"/>
      <c r="H38" s="118"/>
      <c r="I38" s="119"/>
      <c r="J38" s="119"/>
      <c r="K38" s="119"/>
      <c r="L38" s="119"/>
      <c r="M38" s="119"/>
      <c r="N38" s="119"/>
      <c r="O38" s="119"/>
      <c r="P38" s="119"/>
      <c r="Q38" s="119"/>
      <c r="R38" s="119"/>
      <c r="S38" s="119"/>
      <c r="T38" s="119"/>
      <c r="U38" s="120"/>
      <c r="V38" s="119"/>
      <c r="W38" s="119"/>
      <c r="X38" s="119"/>
      <c r="Y38" s="119"/>
      <c r="Z38" s="119"/>
      <c r="AA38" s="119"/>
      <c r="AB38" s="119"/>
      <c r="AC38" s="119"/>
      <c r="AD38" s="119"/>
      <c r="AE38" s="119"/>
      <c r="AF38" s="119"/>
      <c r="AG38" s="119"/>
      <c r="AH38" s="120"/>
    </row>
    <row r="39" spans="2:34">
      <c r="B39" s="50" t="s">
        <v>14</v>
      </c>
      <c r="C39" s="47"/>
      <c r="D39" s="47"/>
      <c r="E39" s="116">
        <f t="shared" ref="E39" si="18">T39</f>
        <v>4</v>
      </c>
      <c r="F39" s="116">
        <f t="shared" ref="F39" si="19">AG39</f>
        <v>5</v>
      </c>
      <c r="G39" s="117">
        <f t="shared" si="17"/>
        <v>0.25</v>
      </c>
      <c r="H39" s="118"/>
      <c r="I39" s="116">
        <f t="shared" ref="I39:AG39" si="20">SUM(I35:I37)</f>
        <v>1</v>
      </c>
      <c r="J39" s="116">
        <f t="shared" si="20"/>
        <v>2</v>
      </c>
      <c r="K39" s="116">
        <f t="shared" si="20"/>
        <v>2</v>
      </c>
      <c r="L39" s="116">
        <f t="shared" si="20"/>
        <v>2</v>
      </c>
      <c r="M39" s="116">
        <f t="shared" si="20"/>
        <v>2</v>
      </c>
      <c r="N39" s="116">
        <f t="shared" si="20"/>
        <v>2</v>
      </c>
      <c r="O39" s="116">
        <f t="shared" si="20"/>
        <v>2</v>
      </c>
      <c r="P39" s="116">
        <f t="shared" si="20"/>
        <v>2</v>
      </c>
      <c r="Q39" s="116">
        <f t="shared" si="20"/>
        <v>2</v>
      </c>
      <c r="R39" s="116">
        <f t="shared" si="20"/>
        <v>2</v>
      </c>
      <c r="S39" s="116">
        <f t="shared" si="20"/>
        <v>2</v>
      </c>
      <c r="T39" s="116">
        <f t="shared" si="20"/>
        <v>4</v>
      </c>
      <c r="U39" s="46">
        <f>T39</f>
        <v>4</v>
      </c>
      <c r="V39" s="116">
        <f t="shared" si="20"/>
        <v>4</v>
      </c>
      <c r="W39" s="116">
        <f t="shared" si="20"/>
        <v>4</v>
      </c>
      <c r="X39" s="116">
        <f t="shared" si="20"/>
        <v>4</v>
      </c>
      <c r="Y39" s="116">
        <f t="shared" si="20"/>
        <v>5</v>
      </c>
      <c r="Z39" s="116">
        <f t="shared" si="20"/>
        <v>5</v>
      </c>
      <c r="AA39" s="116">
        <f t="shared" si="20"/>
        <v>4</v>
      </c>
      <c r="AB39" s="116">
        <f t="shared" si="20"/>
        <v>4</v>
      </c>
      <c r="AC39" s="116">
        <f t="shared" si="20"/>
        <v>4</v>
      </c>
      <c r="AD39" s="116">
        <f t="shared" si="20"/>
        <v>4</v>
      </c>
      <c r="AE39" s="116">
        <f t="shared" si="20"/>
        <v>4</v>
      </c>
      <c r="AF39" s="116">
        <f t="shared" si="20"/>
        <v>4</v>
      </c>
      <c r="AG39" s="116">
        <f t="shared" si="20"/>
        <v>5</v>
      </c>
      <c r="AH39" s="46">
        <f>AG39</f>
        <v>5</v>
      </c>
    </row>
    <row r="40" spans="2:34">
      <c r="B40" s="50"/>
      <c r="C40" s="47"/>
      <c r="D40" s="47"/>
      <c r="H40" s="86"/>
      <c r="I40" s="47"/>
      <c r="J40" s="47"/>
      <c r="K40" s="47"/>
      <c r="L40" s="47"/>
      <c r="M40" s="47"/>
      <c r="N40" s="47"/>
      <c r="O40" s="47"/>
      <c r="P40" s="47"/>
      <c r="Q40" s="47"/>
      <c r="R40" s="47"/>
      <c r="S40" s="47"/>
      <c r="T40" s="47"/>
      <c r="U40" s="42"/>
      <c r="V40" s="47"/>
      <c r="W40" s="47"/>
      <c r="X40" s="47"/>
      <c r="Y40" s="47"/>
      <c r="Z40" s="47"/>
      <c r="AA40" s="47"/>
      <c r="AB40" s="47"/>
      <c r="AC40" s="47"/>
      <c r="AD40" s="47"/>
      <c r="AE40" s="47"/>
      <c r="AF40" s="47"/>
      <c r="AG40" s="47"/>
      <c r="AH40" s="42"/>
    </row>
    <row r="41" spans="2:34" ht="18">
      <c r="B41" s="27" t="s">
        <v>8</v>
      </c>
      <c r="U41" s="43"/>
      <c r="AH41" s="43"/>
    </row>
    <row r="42" spans="2:34">
      <c r="B42" s="50"/>
      <c r="U42" s="43"/>
      <c r="AH42" s="43"/>
    </row>
    <row r="43" spans="2:34" ht="16">
      <c r="B43" s="84" t="s">
        <v>15</v>
      </c>
      <c r="D43" s="73"/>
      <c r="H43" s="73"/>
      <c r="U43" s="43"/>
      <c r="AH43" s="43"/>
    </row>
    <row r="44" spans="2:34">
      <c r="B44" s="87" t="str">
        <f>B35</f>
        <v>Customer Support - Enterprise</v>
      </c>
      <c r="D44" s="47"/>
      <c r="E44" s="39">
        <f t="shared" ref="E44:E47" si="21">SUM(I44:T44)</f>
        <v>162500</v>
      </c>
      <c r="F44" s="39">
        <f t="shared" ref="F44:F47" si="22">SUM(V44:AG44)</f>
        <v>382500</v>
      </c>
      <c r="G44" s="40">
        <f t="shared" ref="G44:G47" si="23">(F44-E44)/E44</f>
        <v>1.3538461538461539</v>
      </c>
      <c r="H44" s="86"/>
      <c r="I44" s="47">
        <f>$E35/12*I35</f>
        <v>12500</v>
      </c>
      <c r="J44" s="47">
        <f t="shared" ref="J44:T44" si="24">$E35/12*J35</f>
        <v>12500</v>
      </c>
      <c r="K44" s="47">
        <f t="shared" si="24"/>
        <v>12500</v>
      </c>
      <c r="L44" s="47">
        <f t="shared" si="24"/>
        <v>12500</v>
      </c>
      <c r="M44" s="47">
        <f t="shared" si="24"/>
        <v>12500</v>
      </c>
      <c r="N44" s="47">
        <f t="shared" si="24"/>
        <v>12500</v>
      </c>
      <c r="O44" s="47">
        <f t="shared" si="24"/>
        <v>12500</v>
      </c>
      <c r="P44" s="47">
        <f t="shared" si="24"/>
        <v>12500</v>
      </c>
      <c r="Q44" s="47">
        <f t="shared" si="24"/>
        <v>12500</v>
      </c>
      <c r="R44" s="47">
        <f t="shared" si="24"/>
        <v>12500</v>
      </c>
      <c r="S44" s="47">
        <f t="shared" si="24"/>
        <v>12500</v>
      </c>
      <c r="T44" s="47">
        <f t="shared" si="24"/>
        <v>25000</v>
      </c>
      <c r="U44" s="42">
        <f>SUM(I44:T44)</f>
        <v>162500</v>
      </c>
      <c r="V44" s="47">
        <f>$F35/12*V35</f>
        <v>28333.333333333332</v>
      </c>
      <c r="W44" s="47">
        <f t="shared" ref="W44:AG44" si="25">$F35/12*W35</f>
        <v>28333.333333333332</v>
      </c>
      <c r="X44" s="47">
        <f t="shared" si="25"/>
        <v>28333.333333333332</v>
      </c>
      <c r="Y44" s="47">
        <f t="shared" si="25"/>
        <v>42500</v>
      </c>
      <c r="Z44" s="47">
        <f t="shared" si="25"/>
        <v>42500</v>
      </c>
      <c r="AA44" s="47">
        <f t="shared" si="25"/>
        <v>28333.333333333332</v>
      </c>
      <c r="AB44" s="47">
        <f t="shared" si="25"/>
        <v>28333.333333333332</v>
      </c>
      <c r="AC44" s="47">
        <f t="shared" si="25"/>
        <v>28333.333333333332</v>
      </c>
      <c r="AD44" s="47">
        <f t="shared" si="25"/>
        <v>28333.333333333332</v>
      </c>
      <c r="AE44" s="47">
        <f t="shared" si="25"/>
        <v>28333.333333333332</v>
      </c>
      <c r="AF44" s="47">
        <f t="shared" si="25"/>
        <v>28333.333333333332</v>
      </c>
      <c r="AG44" s="47">
        <f t="shared" si="25"/>
        <v>42500</v>
      </c>
      <c r="AH44" s="42">
        <f>SUM(V44:AG44)</f>
        <v>382500</v>
      </c>
    </row>
    <row r="45" spans="2:34">
      <c r="B45" s="87" t="str">
        <f>B36</f>
        <v>Customer Support - Mid</v>
      </c>
      <c r="D45" s="47"/>
      <c r="E45" s="39">
        <f t="shared" si="21"/>
        <v>8333.3333333333339</v>
      </c>
      <c r="F45" s="39">
        <f t="shared" si="22"/>
        <v>120000</v>
      </c>
      <c r="G45" s="40">
        <f t="shared" si="23"/>
        <v>13.4</v>
      </c>
      <c r="H45" s="86"/>
      <c r="I45" s="47">
        <f t="shared" ref="I45:T45" si="26">$E36/12*I36</f>
        <v>0</v>
      </c>
      <c r="J45" s="47">
        <f t="shared" si="26"/>
        <v>0</v>
      </c>
      <c r="K45" s="47">
        <f t="shared" si="26"/>
        <v>0</v>
      </c>
      <c r="L45" s="47">
        <f t="shared" si="26"/>
        <v>0</v>
      </c>
      <c r="M45" s="47">
        <f t="shared" si="26"/>
        <v>0</v>
      </c>
      <c r="N45" s="47">
        <f t="shared" si="26"/>
        <v>0</v>
      </c>
      <c r="O45" s="47">
        <f t="shared" si="26"/>
        <v>0</v>
      </c>
      <c r="P45" s="47">
        <f t="shared" si="26"/>
        <v>0</v>
      </c>
      <c r="Q45" s="47">
        <f t="shared" si="26"/>
        <v>0</v>
      </c>
      <c r="R45" s="47">
        <f t="shared" si="26"/>
        <v>0</v>
      </c>
      <c r="S45" s="47">
        <f t="shared" si="26"/>
        <v>0</v>
      </c>
      <c r="T45" s="47">
        <f t="shared" si="26"/>
        <v>8333.3333333333339</v>
      </c>
      <c r="U45" s="42">
        <f t="shared" ref="U45:U61" si="27">SUM(I45:T45)</f>
        <v>8333.3333333333339</v>
      </c>
      <c r="V45" s="47">
        <f t="shared" ref="V45:AG45" si="28">$F36/12*V36</f>
        <v>10000</v>
      </c>
      <c r="W45" s="47">
        <f t="shared" si="28"/>
        <v>10000</v>
      </c>
      <c r="X45" s="47">
        <f t="shared" si="28"/>
        <v>10000</v>
      </c>
      <c r="Y45" s="47">
        <f t="shared" si="28"/>
        <v>10000</v>
      </c>
      <c r="Z45" s="47">
        <f t="shared" si="28"/>
        <v>10000</v>
      </c>
      <c r="AA45" s="47">
        <f t="shared" si="28"/>
        <v>10000</v>
      </c>
      <c r="AB45" s="47">
        <f t="shared" si="28"/>
        <v>10000</v>
      </c>
      <c r="AC45" s="47">
        <f t="shared" si="28"/>
        <v>10000</v>
      </c>
      <c r="AD45" s="47">
        <f t="shared" si="28"/>
        <v>10000</v>
      </c>
      <c r="AE45" s="47">
        <f t="shared" si="28"/>
        <v>10000</v>
      </c>
      <c r="AF45" s="47">
        <f t="shared" si="28"/>
        <v>10000</v>
      </c>
      <c r="AG45" s="47">
        <f t="shared" si="28"/>
        <v>10000</v>
      </c>
      <c r="AH45" s="42">
        <f t="shared" ref="AH45:AH61" si="29">SUM(V45:AG45)</f>
        <v>120000</v>
      </c>
    </row>
    <row r="46" spans="2:34">
      <c r="B46" s="87" t="str">
        <f>B37</f>
        <v>Customer Support Manager</v>
      </c>
      <c r="D46" s="47"/>
      <c r="E46" s="39">
        <f t="shared" si="21"/>
        <v>110000</v>
      </c>
      <c r="F46" s="39">
        <f t="shared" si="22"/>
        <v>129999.99999999999</v>
      </c>
      <c r="G46" s="40">
        <f t="shared" si="23"/>
        <v>0.18181818181818168</v>
      </c>
      <c r="H46" s="86"/>
      <c r="I46" s="47">
        <f t="shared" ref="I46:T46" si="30">$E37/12*I37</f>
        <v>0</v>
      </c>
      <c r="J46" s="47">
        <f t="shared" si="30"/>
        <v>10000</v>
      </c>
      <c r="K46" s="47">
        <f t="shared" si="30"/>
        <v>10000</v>
      </c>
      <c r="L46" s="47">
        <f t="shared" si="30"/>
        <v>10000</v>
      </c>
      <c r="M46" s="47">
        <f t="shared" si="30"/>
        <v>10000</v>
      </c>
      <c r="N46" s="47">
        <f t="shared" si="30"/>
        <v>10000</v>
      </c>
      <c r="O46" s="47">
        <f t="shared" si="30"/>
        <v>10000</v>
      </c>
      <c r="P46" s="47">
        <f t="shared" si="30"/>
        <v>10000</v>
      </c>
      <c r="Q46" s="47">
        <f t="shared" si="30"/>
        <v>10000</v>
      </c>
      <c r="R46" s="47">
        <f t="shared" si="30"/>
        <v>10000</v>
      </c>
      <c r="S46" s="47">
        <f t="shared" si="30"/>
        <v>10000</v>
      </c>
      <c r="T46" s="47">
        <f t="shared" si="30"/>
        <v>10000</v>
      </c>
      <c r="U46" s="42">
        <f t="shared" si="27"/>
        <v>110000</v>
      </c>
      <c r="V46" s="47">
        <f t="shared" ref="V46:AG46" si="31">$F37/12*V37</f>
        <v>10833.333333333334</v>
      </c>
      <c r="W46" s="47">
        <f t="shared" si="31"/>
        <v>10833.333333333334</v>
      </c>
      <c r="X46" s="47">
        <f t="shared" si="31"/>
        <v>10833.333333333334</v>
      </c>
      <c r="Y46" s="47">
        <f t="shared" si="31"/>
        <v>10833.333333333334</v>
      </c>
      <c r="Z46" s="47">
        <f t="shared" si="31"/>
        <v>10833.333333333334</v>
      </c>
      <c r="AA46" s="47">
        <f t="shared" si="31"/>
        <v>10833.333333333334</v>
      </c>
      <c r="AB46" s="47">
        <f t="shared" si="31"/>
        <v>10833.333333333334</v>
      </c>
      <c r="AC46" s="47">
        <f t="shared" si="31"/>
        <v>10833.333333333334</v>
      </c>
      <c r="AD46" s="47">
        <f t="shared" si="31"/>
        <v>10833.333333333334</v>
      </c>
      <c r="AE46" s="47">
        <f t="shared" si="31"/>
        <v>10833.333333333334</v>
      </c>
      <c r="AF46" s="47">
        <f t="shared" si="31"/>
        <v>10833.333333333334</v>
      </c>
      <c r="AG46" s="47">
        <f t="shared" si="31"/>
        <v>10833.333333333334</v>
      </c>
      <c r="AH46" s="42">
        <f t="shared" si="29"/>
        <v>129999.99999999999</v>
      </c>
    </row>
    <row r="47" spans="2:34">
      <c r="B47" s="50" t="s">
        <v>17</v>
      </c>
      <c r="C47" s="47"/>
      <c r="D47" s="47"/>
      <c r="E47" s="121">
        <f t="shared" si="21"/>
        <v>280833.33333333331</v>
      </c>
      <c r="F47" s="121">
        <f t="shared" si="22"/>
        <v>632500.00000000012</v>
      </c>
      <c r="G47" s="40">
        <f t="shared" si="23"/>
        <v>1.2522255192878344</v>
      </c>
      <c r="H47" s="86"/>
      <c r="I47" s="90">
        <f t="shared" ref="I47:AG47" si="32">SUM(I44:I46)</f>
        <v>12500</v>
      </c>
      <c r="J47" s="90">
        <f t="shared" si="32"/>
        <v>22500</v>
      </c>
      <c r="K47" s="90">
        <f t="shared" si="32"/>
        <v>22500</v>
      </c>
      <c r="L47" s="90">
        <f t="shared" si="32"/>
        <v>22500</v>
      </c>
      <c r="M47" s="90">
        <f t="shared" si="32"/>
        <v>22500</v>
      </c>
      <c r="N47" s="90">
        <f t="shared" si="32"/>
        <v>22500</v>
      </c>
      <c r="O47" s="90">
        <f t="shared" si="32"/>
        <v>22500</v>
      </c>
      <c r="P47" s="90">
        <f t="shared" si="32"/>
        <v>22500</v>
      </c>
      <c r="Q47" s="90">
        <f t="shared" si="32"/>
        <v>22500</v>
      </c>
      <c r="R47" s="90">
        <f t="shared" si="32"/>
        <v>22500</v>
      </c>
      <c r="S47" s="90">
        <f t="shared" si="32"/>
        <v>22500</v>
      </c>
      <c r="T47" s="90">
        <f t="shared" si="32"/>
        <v>43333.333333333336</v>
      </c>
      <c r="U47" s="91">
        <f t="shared" si="27"/>
        <v>280833.33333333331</v>
      </c>
      <c r="V47" s="90">
        <f t="shared" si="32"/>
        <v>49166.666666666664</v>
      </c>
      <c r="W47" s="90">
        <f t="shared" si="32"/>
        <v>49166.666666666664</v>
      </c>
      <c r="X47" s="90">
        <f t="shared" si="32"/>
        <v>49166.666666666664</v>
      </c>
      <c r="Y47" s="90">
        <f t="shared" si="32"/>
        <v>63333.333333333336</v>
      </c>
      <c r="Z47" s="90">
        <f t="shared" si="32"/>
        <v>63333.333333333336</v>
      </c>
      <c r="AA47" s="90">
        <f t="shared" si="32"/>
        <v>49166.666666666664</v>
      </c>
      <c r="AB47" s="90">
        <f t="shared" si="32"/>
        <v>49166.666666666664</v>
      </c>
      <c r="AC47" s="90">
        <f t="shared" si="32"/>
        <v>49166.666666666664</v>
      </c>
      <c r="AD47" s="90">
        <f t="shared" si="32"/>
        <v>49166.666666666664</v>
      </c>
      <c r="AE47" s="90">
        <f t="shared" si="32"/>
        <v>49166.666666666664</v>
      </c>
      <c r="AF47" s="90">
        <f t="shared" si="32"/>
        <v>49166.666666666664</v>
      </c>
      <c r="AG47" s="90">
        <f t="shared" si="32"/>
        <v>63333.333333333336</v>
      </c>
      <c r="AH47" s="91">
        <f t="shared" si="29"/>
        <v>632500.00000000012</v>
      </c>
    </row>
    <row r="48" spans="2:34">
      <c r="B48" s="50"/>
      <c r="C48" s="47"/>
      <c r="D48" s="47"/>
      <c r="H48" s="86"/>
      <c r="I48" s="47"/>
      <c r="J48" s="47"/>
      <c r="K48" s="47"/>
      <c r="L48" s="47"/>
      <c r="M48" s="47"/>
      <c r="N48" s="47"/>
      <c r="O48" s="47"/>
      <c r="P48" s="47"/>
      <c r="Q48" s="47"/>
      <c r="R48" s="47"/>
      <c r="S48" s="47"/>
      <c r="T48" s="47"/>
      <c r="U48" s="42">
        <f t="shared" si="27"/>
        <v>0</v>
      </c>
      <c r="V48" s="47"/>
      <c r="W48" s="47"/>
      <c r="X48" s="47"/>
      <c r="Y48" s="47"/>
      <c r="Z48" s="47"/>
      <c r="AA48" s="47"/>
      <c r="AB48" s="47"/>
      <c r="AC48" s="47"/>
      <c r="AD48" s="47"/>
      <c r="AE48" s="47"/>
      <c r="AF48" s="47"/>
      <c r="AG48" s="47"/>
      <c r="AH48" s="42">
        <f t="shared" si="29"/>
        <v>0</v>
      </c>
    </row>
    <row r="49" spans="2:34">
      <c r="B49" s="50" t="s">
        <v>88</v>
      </c>
      <c r="C49" s="108">
        <v>0.13362018314142854</v>
      </c>
      <c r="D49" s="47"/>
      <c r="E49" s="39">
        <f t="shared" ref="E49" si="33">SUM(I49:T49)</f>
        <v>37525.001432217847</v>
      </c>
      <c r="F49" s="39">
        <f>SUM(V49:AG49)</f>
        <v>84514.765836953549</v>
      </c>
      <c r="G49" s="40">
        <f t="shared" ref="G49" si="34">(F49-E49)/E49</f>
        <v>1.2522255192878338</v>
      </c>
      <c r="H49" s="86"/>
      <c r="I49" s="47">
        <f>I47*$C$49</f>
        <v>1670.2522892678567</v>
      </c>
      <c r="J49" s="47">
        <f t="shared" ref="J49:AG49" si="35">J47*$C$49</f>
        <v>3006.4541206821423</v>
      </c>
      <c r="K49" s="47">
        <f t="shared" si="35"/>
        <v>3006.4541206821423</v>
      </c>
      <c r="L49" s="47">
        <f t="shared" si="35"/>
        <v>3006.4541206821423</v>
      </c>
      <c r="M49" s="47">
        <f t="shared" si="35"/>
        <v>3006.4541206821423</v>
      </c>
      <c r="N49" s="47">
        <f t="shared" si="35"/>
        <v>3006.4541206821423</v>
      </c>
      <c r="O49" s="47">
        <f t="shared" si="35"/>
        <v>3006.4541206821423</v>
      </c>
      <c r="P49" s="47">
        <f t="shared" si="35"/>
        <v>3006.4541206821423</v>
      </c>
      <c r="Q49" s="47">
        <f t="shared" si="35"/>
        <v>3006.4541206821423</v>
      </c>
      <c r="R49" s="47">
        <f t="shared" si="35"/>
        <v>3006.4541206821423</v>
      </c>
      <c r="S49" s="47">
        <f t="shared" si="35"/>
        <v>3006.4541206821423</v>
      </c>
      <c r="T49" s="47">
        <f t="shared" si="35"/>
        <v>5790.2079361285705</v>
      </c>
      <c r="U49" s="42">
        <f t="shared" si="27"/>
        <v>37525.001432217847</v>
      </c>
      <c r="V49" s="47">
        <f t="shared" si="35"/>
        <v>6569.6590044535697</v>
      </c>
      <c r="W49" s="47">
        <f t="shared" si="35"/>
        <v>6569.6590044535697</v>
      </c>
      <c r="X49" s="47">
        <f t="shared" si="35"/>
        <v>6569.6590044535697</v>
      </c>
      <c r="Y49" s="47">
        <f t="shared" si="35"/>
        <v>8462.6115989571408</v>
      </c>
      <c r="Z49" s="47">
        <f t="shared" si="35"/>
        <v>8462.6115989571408</v>
      </c>
      <c r="AA49" s="47">
        <f t="shared" si="35"/>
        <v>6569.6590044535697</v>
      </c>
      <c r="AB49" s="47">
        <f t="shared" si="35"/>
        <v>6569.6590044535697</v>
      </c>
      <c r="AC49" s="47">
        <f t="shared" si="35"/>
        <v>6569.6590044535697</v>
      </c>
      <c r="AD49" s="47">
        <f t="shared" si="35"/>
        <v>6569.6590044535697</v>
      </c>
      <c r="AE49" s="47">
        <f t="shared" si="35"/>
        <v>6569.6590044535697</v>
      </c>
      <c r="AF49" s="47">
        <f t="shared" si="35"/>
        <v>6569.6590044535697</v>
      </c>
      <c r="AG49" s="47">
        <f t="shared" si="35"/>
        <v>8462.6115989571408</v>
      </c>
      <c r="AH49" s="42">
        <f t="shared" si="29"/>
        <v>84514.765836953549</v>
      </c>
    </row>
    <row r="50" spans="2:34">
      <c r="B50" s="50"/>
      <c r="C50" s="47"/>
      <c r="D50" s="47"/>
      <c r="H50" s="86"/>
      <c r="I50" s="47"/>
      <c r="J50" s="47"/>
      <c r="K50" s="47"/>
      <c r="L50" s="47"/>
      <c r="M50" s="47"/>
      <c r="N50" s="47"/>
      <c r="O50" s="47"/>
      <c r="P50" s="47"/>
      <c r="Q50" s="47"/>
      <c r="R50" s="47"/>
      <c r="S50" s="47"/>
      <c r="T50" s="47"/>
      <c r="U50" s="42">
        <f t="shared" si="27"/>
        <v>0</v>
      </c>
      <c r="V50" s="47"/>
      <c r="W50" s="47"/>
      <c r="X50" s="47"/>
      <c r="Y50" s="47"/>
      <c r="Z50" s="47"/>
      <c r="AA50" s="47"/>
      <c r="AB50" s="47"/>
      <c r="AC50" s="47"/>
      <c r="AD50" s="47"/>
      <c r="AE50" s="47"/>
      <c r="AF50" s="47"/>
      <c r="AG50" s="47"/>
      <c r="AH50" s="42">
        <f t="shared" si="29"/>
        <v>0</v>
      </c>
    </row>
    <row r="51" spans="2:34" s="49" customFormat="1" ht="15" thickBot="1">
      <c r="B51" s="93" t="s">
        <v>18</v>
      </c>
      <c r="C51" s="94"/>
      <c r="D51" s="94"/>
      <c r="E51" s="95">
        <f t="shared" ref="E51:F51" si="36">SUM(E49,E47)</f>
        <v>318358.33476555115</v>
      </c>
      <c r="F51" s="95">
        <f t="shared" si="36"/>
        <v>717014.76583695365</v>
      </c>
      <c r="G51" s="40">
        <f t="shared" ref="G51" si="37">(F51-E51)/E51</f>
        <v>1.2522255192878344</v>
      </c>
      <c r="H51" s="96"/>
      <c r="I51" s="95">
        <f>SUM(I49,I47)</f>
        <v>14170.252289267857</v>
      </c>
      <c r="J51" s="95">
        <f t="shared" ref="J51:AG51" si="38">SUM(J49,J47)</f>
        <v>25506.454120682141</v>
      </c>
      <c r="K51" s="95">
        <f t="shared" si="38"/>
        <v>25506.454120682141</v>
      </c>
      <c r="L51" s="95">
        <f t="shared" si="38"/>
        <v>25506.454120682141</v>
      </c>
      <c r="M51" s="95">
        <f t="shared" si="38"/>
        <v>25506.454120682141</v>
      </c>
      <c r="N51" s="95">
        <f t="shared" si="38"/>
        <v>25506.454120682141</v>
      </c>
      <c r="O51" s="95">
        <f t="shared" si="38"/>
        <v>25506.454120682141</v>
      </c>
      <c r="P51" s="95">
        <f t="shared" si="38"/>
        <v>25506.454120682141</v>
      </c>
      <c r="Q51" s="95">
        <f t="shared" si="38"/>
        <v>25506.454120682141</v>
      </c>
      <c r="R51" s="95">
        <f t="shared" si="38"/>
        <v>25506.454120682141</v>
      </c>
      <c r="S51" s="95">
        <f t="shared" si="38"/>
        <v>25506.454120682141</v>
      </c>
      <c r="T51" s="95">
        <f t="shared" si="38"/>
        <v>49123.541269461908</v>
      </c>
      <c r="U51" s="97">
        <f t="shared" si="27"/>
        <v>318358.3347655512</v>
      </c>
      <c r="V51" s="95">
        <f t="shared" si="38"/>
        <v>55736.325671120234</v>
      </c>
      <c r="W51" s="95">
        <f t="shared" si="38"/>
        <v>55736.325671120234</v>
      </c>
      <c r="X51" s="95">
        <f t="shared" si="38"/>
        <v>55736.325671120234</v>
      </c>
      <c r="Y51" s="95">
        <f t="shared" si="38"/>
        <v>71795.944932290469</v>
      </c>
      <c r="Z51" s="95">
        <f t="shared" si="38"/>
        <v>71795.944932290469</v>
      </c>
      <c r="AA51" s="95">
        <f t="shared" si="38"/>
        <v>55736.325671120234</v>
      </c>
      <c r="AB51" s="95">
        <f t="shared" si="38"/>
        <v>55736.325671120234</v>
      </c>
      <c r="AC51" s="95">
        <f t="shared" si="38"/>
        <v>55736.325671120234</v>
      </c>
      <c r="AD51" s="95">
        <f t="shared" si="38"/>
        <v>55736.325671120234</v>
      </c>
      <c r="AE51" s="95">
        <f t="shared" si="38"/>
        <v>55736.325671120234</v>
      </c>
      <c r="AF51" s="95">
        <f t="shared" si="38"/>
        <v>55736.325671120234</v>
      </c>
      <c r="AG51" s="95">
        <f t="shared" si="38"/>
        <v>71795.944932290469</v>
      </c>
      <c r="AH51" s="97">
        <f t="shared" si="29"/>
        <v>717014.76583695353</v>
      </c>
    </row>
    <row r="52" spans="2:34">
      <c r="U52" s="43"/>
      <c r="AH52" s="43"/>
    </row>
    <row r="53" spans="2:34" ht="18">
      <c r="B53" s="27" t="s">
        <v>19</v>
      </c>
      <c r="U53" s="43"/>
      <c r="AH53" s="43"/>
    </row>
    <row r="54" spans="2:34">
      <c r="U54" s="43"/>
      <c r="AH54" s="43"/>
    </row>
    <row r="55" spans="2:34">
      <c r="B55" s="87"/>
      <c r="E55" s="39"/>
      <c r="F55" s="39"/>
      <c r="G55" s="40" t="str">
        <f t="shared" ref="G55:G56" si="39">IFERROR((F55-E55)/E55,"")</f>
        <v/>
      </c>
      <c r="I55" s="47"/>
      <c r="J55" s="47"/>
      <c r="K55" s="47"/>
      <c r="L55" s="47"/>
      <c r="M55" s="47"/>
      <c r="N55" s="47"/>
      <c r="O55" s="47"/>
      <c r="P55" s="47"/>
      <c r="Q55" s="47"/>
      <c r="R55" s="47"/>
      <c r="S55" s="47"/>
      <c r="T55" s="47"/>
      <c r="U55" s="42"/>
      <c r="V55" s="47"/>
      <c r="W55" s="47"/>
      <c r="X55" s="47"/>
      <c r="Y55" s="47"/>
      <c r="Z55" s="47"/>
      <c r="AA55" s="47"/>
      <c r="AB55" s="47"/>
      <c r="AC55" s="47"/>
      <c r="AD55" s="47"/>
      <c r="AE55" s="47"/>
      <c r="AF55" s="47"/>
      <c r="AG55" s="47"/>
      <c r="AH55" s="42"/>
    </row>
    <row r="56" spans="2:34">
      <c r="B56" s="87" t="s">
        <v>4</v>
      </c>
      <c r="E56" s="39">
        <f t="shared" ref="E56" si="40">SUM(I56:T56)</f>
        <v>0</v>
      </c>
      <c r="F56" s="39">
        <f t="shared" ref="F56" si="41">SUM(V56:AG56)</f>
        <v>0</v>
      </c>
      <c r="G56" s="40" t="str">
        <f t="shared" si="39"/>
        <v/>
      </c>
      <c r="I56" s="47">
        <f>Control!I25</f>
        <v>0</v>
      </c>
      <c r="J56" s="47">
        <f>Control!J25</f>
        <v>0</v>
      </c>
      <c r="K56" s="47">
        <f>Control!K25</f>
        <v>0</v>
      </c>
      <c r="L56" s="47">
        <f>Control!L25</f>
        <v>0</v>
      </c>
      <c r="M56" s="47">
        <f>Control!M25</f>
        <v>0</v>
      </c>
      <c r="N56" s="47">
        <f>Control!N25</f>
        <v>0</v>
      </c>
      <c r="O56" s="47">
        <f>Control!O25</f>
        <v>0</v>
      </c>
      <c r="P56" s="47">
        <f>Control!P25</f>
        <v>0</v>
      </c>
      <c r="Q56" s="47">
        <f>Control!Q25</f>
        <v>0</v>
      </c>
      <c r="R56" s="47">
        <f>Control!R25</f>
        <v>0</v>
      </c>
      <c r="S56" s="47">
        <f>Control!S25</f>
        <v>0</v>
      </c>
      <c r="T56" s="47">
        <f>Control!T25</f>
        <v>0</v>
      </c>
      <c r="U56" s="42">
        <f t="shared" si="27"/>
        <v>0</v>
      </c>
      <c r="V56" s="47">
        <f>Control!V25</f>
        <v>0</v>
      </c>
      <c r="W56" s="47">
        <f>Control!W25</f>
        <v>0</v>
      </c>
      <c r="X56" s="47">
        <f>Control!X25</f>
        <v>0</v>
      </c>
      <c r="Y56" s="47">
        <f>Control!Y25</f>
        <v>0</v>
      </c>
      <c r="Z56" s="47">
        <f>Control!Z25</f>
        <v>0</v>
      </c>
      <c r="AA56" s="47">
        <f>Control!AA25</f>
        <v>0</v>
      </c>
      <c r="AB56" s="47">
        <f>Control!AB25</f>
        <v>0</v>
      </c>
      <c r="AC56" s="47">
        <f>Control!AC25</f>
        <v>0</v>
      </c>
      <c r="AD56" s="47">
        <f>Control!AD25</f>
        <v>0</v>
      </c>
      <c r="AE56" s="47">
        <f>Control!AE25</f>
        <v>0</v>
      </c>
      <c r="AF56" s="47">
        <f>Control!AF25</f>
        <v>0</v>
      </c>
      <c r="AG56" s="47">
        <f>Control!AG25</f>
        <v>0</v>
      </c>
      <c r="AH56" s="42">
        <f t="shared" si="29"/>
        <v>0</v>
      </c>
    </row>
    <row r="57" spans="2:34">
      <c r="B57" s="87"/>
      <c r="U57" s="43"/>
      <c r="AH57" s="43"/>
    </row>
    <row r="58" spans="2:34">
      <c r="U58" s="43"/>
      <c r="AH58" s="43"/>
    </row>
    <row r="59" spans="2:34" s="49" customFormat="1" ht="15" thickBot="1">
      <c r="B59" s="93" t="s">
        <v>22</v>
      </c>
      <c r="C59" s="94"/>
      <c r="D59" s="94"/>
      <c r="E59" s="95">
        <f>SUM(E55:E58)</f>
        <v>0</v>
      </c>
      <c r="F59" s="95">
        <f>SUM(F55:F58)</f>
        <v>0</v>
      </c>
      <c r="G59" s="40" t="str">
        <f t="shared" ref="G59" si="42">IFERROR((F59-E59)/E59,"")</f>
        <v/>
      </c>
      <c r="H59" s="96"/>
      <c r="I59" s="95">
        <f t="shared" ref="I59:AG59" si="43">SUM(I55:I58)</f>
        <v>0</v>
      </c>
      <c r="J59" s="95">
        <f t="shared" si="43"/>
        <v>0</v>
      </c>
      <c r="K59" s="95">
        <f t="shared" si="43"/>
        <v>0</v>
      </c>
      <c r="L59" s="95">
        <f t="shared" si="43"/>
        <v>0</v>
      </c>
      <c r="M59" s="95">
        <f t="shared" si="43"/>
        <v>0</v>
      </c>
      <c r="N59" s="95">
        <f t="shared" si="43"/>
        <v>0</v>
      </c>
      <c r="O59" s="95">
        <f t="shared" si="43"/>
        <v>0</v>
      </c>
      <c r="P59" s="95">
        <f t="shared" si="43"/>
        <v>0</v>
      </c>
      <c r="Q59" s="95">
        <f t="shared" si="43"/>
        <v>0</v>
      </c>
      <c r="R59" s="95">
        <f t="shared" si="43"/>
        <v>0</v>
      </c>
      <c r="S59" s="95">
        <f t="shared" si="43"/>
        <v>0</v>
      </c>
      <c r="T59" s="95">
        <f t="shared" si="43"/>
        <v>0</v>
      </c>
      <c r="U59" s="97">
        <f t="shared" si="27"/>
        <v>0</v>
      </c>
      <c r="V59" s="95">
        <f t="shared" si="43"/>
        <v>0</v>
      </c>
      <c r="W59" s="95">
        <f t="shared" si="43"/>
        <v>0</v>
      </c>
      <c r="X59" s="95">
        <f t="shared" si="43"/>
        <v>0</v>
      </c>
      <c r="Y59" s="95">
        <f t="shared" si="43"/>
        <v>0</v>
      </c>
      <c r="Z59" s="95">
        <f t="shared" si="43"/>
        <v>0</v>
      </c>
      <c r="AA59" s="95">
        <f t="shared" si="43"/>
        <v>0</v>
      </c>
      <c r="AB59" s="95">
        <f t="shared" si="43"/>
        <v>0</v>
      </c>
      <c r="AC59" s="95">
        <f t="shared" si="43"/>
        <v>0</v>
      </c>
      <c r="AD59" s="95">
        <f t="shared" si="43"/>
        <v>0</v>
      </c>
      <c r="AE59" s="95">
        <f t="shared" si="43"/>
        <v>0</v>
      </c>
      <c r="AF59" s="95">
        <f t="shared" si="43"/>
        <v>0</v>
      </c>
      <c r="AG59" s="95">
        <f t="shared" si="43"/>
        <v>0</v>
      </c>
      <c r="AH59" s="97">
        <f t="shared" si="29"/>
        <v>0</v>
      </c>
    </row>
    <row r="60" spans="2:34">
      <c r="U60" s="43"/>
      <c r="AH60" s="43"/>
    </row>
    <row r="61" spans="2:34" ht="19" thickBot="1">
      <c r="B61" s="27" t="s">
        <v>69</v>
      </c>
      <c r="E61" s="98">
        <f>SUM(E59,E51)</f>
        <v>318358.33476555115</v>
      </c>
      <c r="F61" s="98">
        <f>SUM(F59,F51)</f>
        <v>717014.76583695365</v>
      </c>
      <c r="G61" s="40">
        <f t="shared" ref="G61" si="44">(F61-E61)/E61</f>
        <v>1.2522255192878344</v>
      </c>
      <c r="I61" s="98">
        <f t="shared" ref="I61:AG61" si="45">SUM(I59,I51)</f>
        <v>14170.252289267857</v>
      </c>
      <c r="J61" s="98">
        <f t="shared" si="45"/>
        <v>25506.454120682141</v>
      </c>
      <c r="K61" s="98">
        <f t="shared" si="45"/>
        <v>25506.454120682141</v>
      </c>
      <c r="L61" s="98">
        <f t="shared" si="45"/>
        <v>25506.454120682141</v>
      </c>
      <c r="M61" s="98">
        <f t="shared" si="45"/>
        <v>25506.454120682141</v>
      </c>
      <c r="N61" s="98">
        <f t="shared" si="45"/>
        <v>25506.454120682141</v>
      </c>
      <c r="O61" s="98">
        <f t="shared" si="45"/>
        <v>25506.454120682141</v>
      </c>
      <c r="P61" s="98">
        <f t="shared" si="45"/>
        <v>25506.454120682141</v>
      </c>
      <c r="Q61" s="98">
        <f t="shared" si="45"/>
        <v>25506.454120682141</v>
      </c>
      <c r="R61" s="98">
        <f t="shared" si="45"/>
        <v>25506.454120682141</v>
      </c>
      <c r="S61" s="98">
        <f t="shared" si="45"/>
        <v>25506.454120682141</v>
      </c>
      <c r="T61" s="98">
        <f t="shared" si="45"/>
        <v>49123.541269461908</v>
      </c>
      <c r="U61" s="99">
        <f t="shared" si="27"/>
        <v>318358.3347655512</v>
      </c>
      <c r="V61" s="98">
        <f t="shared" si="45"/>
        <v>55736.325671120234</v>
      </c>
      <c r="W61" s="98">
        <f t="shared" si="45"/>
        <v>55736.325671120234</v>
      </c>
      <c r="X61" s="98">
        <f t="shared" si="45"/>
        <v>55736.325671120234</v>
      </c>
      <c r="Y61" s="98">
        <f t="shared" si="45"/>
        <v>71795.944932290469</v>
      </c>
      <c r="Z61" s="98">
        <f t="shared" si="45"/>
        <v>71795.944932290469</v>
      </c>
      <c r="AA61" s="98">
        <f t="shared" si="45"/>
        <v>55736.325671120234</v>
      </c>
      <c r="AB61" s="98">
        <f t="shared" si="45"/>
        <v>55736.325671120234</v>
      </c>
      <c r="AC61" s="98">
        <f t="shared" si="45"/>
        <v>55736.325671120234</v>
      </c>
      <c r="AD61" s="98">
        <f t="shared" si="45"/>
        <v>55736.325671120234</v>
      </c>
      <c r="AE61" s="98">
        <f t="shared" si="45"/>
        <v>55736.325671120234</v>
      </c>
      <c r="AF61" s="98">
        <f t="shared" si="45"/>
        <v>55736.325671120234</v>
      </c>
      <c r="AG61" s="98">
        <f t="shared" si="45"/>
        <v>71795.944932290469</v>
      </c>
      <c r="AH61" s="99">
        <f t="shared" si="29"/>
        <v>717014.76583695353</v>
      </c>
    </row>
    <row r="62" spans="2:34" ht="15" thickTop="1"/>
    <row r="64" spans="2:34" s="68" customFormat="1" ht="20">
      <c r="B64" s="67" t="s">
        <v>38</v>
      </c>
    </row>
    <row r="65" spans="2:116" s="71" customFormat="1" ht="15" thickBot="1">
      <c r="B65" s="37" t="s">
        <v>61</v>
      </c>
      <c r="C65" s="71">
        <v>18</v>
      </c>
      <c r="I65" s="71">
        <v>19</v>
      </c>
      <c r="J65" s="71">
        <f>I65+1</f>
        <v>20</v>
      </c>
      <c r="K65" s="71">
        <f t="shared" ref="K65:T65" si="46">J65+1</f>
        <v>21</v>
      </c>
      <c r="L65" s="71">
        <f t="shared" si="46"/>
        <v>22</v>
      </c>
      <c r="M65" s="71">
        <f t="shared" si="46"/>
        <v>23</v>
      </c>
      <c r="N65" s="71">
        <f t="shared" si="46"/>
        <v>24</v>
      </c>
      <c r="O65" s="71">
        <f t="shared" si="46"/>
        <v>25</v>
      </c>
      <c r="P65" s="71">
        <f t="shared" si="46"/>
        <v>26</v>
      </c>
      <c r="Q65" s="71">
        <f t="shared" si="46"/>
        <v>27</v>
      </c>
      <c r="R65" s="71">
        <f t="shared" si="46"/>
        <v>28</v>
      </c>
      <c r="S65" s="71">
        <f t="shared" si="46"/>
        <v>29</v>
      </c>
      <c r="T65" s="71">
        <f t="shared" si="46"/>
        <v>30</v>
      </c>
      <c r="V65" s="71">
        <v>34</v>
      </c>
      <c r="W65" s="71">
        <f t="shared" ref="W65:AG65" si="47">V65+1</f>
        <v>35</v>
      </c>
      <c r="X65" s="71">
        <f t="shared" si="47"/>
        <v>36</v>
      </c>
      <c r="Y65" s="71">
        <f t="shared" si="47"/>
        <v>37</v>
      </c>
      <c r="Z65" s="71">
        <f t="shared" si="47"/>
        <v>38</v>
      </c>
      <c r="AA65" s="71">
        <f t="shared" si="47"/>
        <v>39</v>
      </c>
      <c r="AB65" s="71">
        <f t="shared" si="47"/>
        <v>40</v>
      </c>
      <c r="AC65" s="71">
        <f t="shared" si="47"/>
        <v>41</v>
      </c>
      <c r="AD65" s="71">
        <f t="shared" si="47"/>
        <v>42</v>
      </c>
      <c r="AE65" s="71">
        <f t="shared" si="47"/>
        <v>43</v>
      </c>
      <c r="AF65" s="71">
        <f t="shared" si="47"/>
        <v>44</v>
      </c>
      <c r="AG65" s="71">
        <f t="shared" si="47"/>
        <v>45</v>
      </c>
    </row>
    <row r="66" spans="2:116" s="36" customFormat="1" ht="18" thickTop="1" thickBot="1">
      <c r="B66" s="82"/>
      <c r="C66" s="28"/>
      <c r="D66" s="28"/>
      <c r="E66" s="29" t="s">
        <v>5</v>
      </c>
      <c r="F66" s="30" t="s">
        <v>6</v>
      </c>
      <c r="G66" s="31" t="s">
        <v>7</v>
      </c>
      <c r="H66" s="28"/>
      <c r="I66" s="29">
        <v>43466</v>
      </c>
      <c r="J66" s="32">
        <v>43497</v>
      </c>
      <c r="K66" s="32">
        <v>43525</v>
      </c>
      <c r="L66" s="32">
        <v>43556</v>
      </c>
      <c r="M66" s="32">
        <v>43586</v>
      </c>
      <c r="N66" s="32">
        <v>43617</v>
      </c>
      <c r="O66" s="32">
        <v>43647</v>
      </c>
      <c r="P66" s="32">
        <v>43678</v>
      </c>
      <c r="Q66" s="32">
        <v>43709</v>
      </c>
      <c r="R66" s="32">
        <v>43739</v>
      </c>
      <c r="S66" s="32">
        <v>43770</v>
      </c>
      <c r="T66" s="33">
        <v>43800</v>
      </c>
      <c r="U66" s="29" t="s">
        <v>5</v>
      </c>
      <c r="V66" s="34">
        <v>43831</v>
      </c>
      <c r="W66" s="35">
        <v>43862</v>
      </c>
      <c r="X66" s="35">
        <v>43891</v>
      </c>
      <c r="Y66" s="35">
        <v>43922</v>
      </c>
      <c r="Z66" s="35">
        <v>43952</v>
      </c>
      <c r="AA66" s="35">
        <v>43983</v>
      </c>
      <c r="AB66" s="35">
        <v>44013</v>
      </c>
      <c r="AC66" s="35">
        <v>44044</v>
      </c>
      <c r="AD66" s="35">
        <v>44075</v>
      </c>
      <c r="AE66" s="35">
        <v>44105</v>
      </c>
      <c r="AF66" s="35">
        <v>44136</v>
      </c>
      <c r="AG66" s="35">
        <v>44166</v>
      </c>
      <c r="AH66" s="30" t="s">
        <v>6</v>
      </c>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row>
    <row r="67" spans="2:116" ht="19" thickTop="1">
      <c r="B67" s="27" t="s">
        <v>8</v>
      </c>
      <c r="U67" s="138"/>
      <c r="AH67" s="138"/>
    </row>
    <row r="68" spans="2:116">
      <c r="U68" s="133"/>
      <c r="AH68" s="133"/>
    </row>
    <row r="69" spans="2:116" ht="16">
      <c r="B69" s="84" t="s">
        <v>9</v>
      </c>
      <c r="C69" s="73"/>
      <c r="D69" s="73"/>
      <c r="E69" s="49" t="s">
        <v>16</v>
      </c>
      <c r="H69" s="73"/>
      <c r="U69" s="133"/>
      <c r="AH69" s="133"/>
    </row>
    <row r="70" spans="2:116">
      <c r="B70" s="87" t="str">
        <f>B35</f>
        <v>Customer Support - Enterprise</v>
      </c>
      <c r="C70" s="47"/>
      <c r="D70" s="47"/>
      <c r="E70" s="100">
        <f t="shared" ref="E70:F72" si="48">E35</f>
        <v>150000</v>
      </c>
      <c r="F70" s="100">
        <f t="shared" si="48"/>
        <v>170000</v>
      </c>
      <c r="G70" s="40">
        <f t="shared" ref="G70:G78" si="49">IFERROR((F70-E70)/E70,"")</f>
        <v>0.13333333333333333</v>
      </c>
      <c r="H70" s="86"/>
      <c r="I70" s="101">
        <f t="shared" ref="I70" si="50">I35</f>
        <v>1</v>
      </c>
      <c r="J70" s="101">
        <f>IF(I70&lt;&gt;I35,I70,J35)</f>
        <v>1</v>
      </c>
      <c r="K70" s="101">
        <f t="shared" ref="K70:AG70" si="51">IF(J70&lt;&gt;J35,J70,K35)</f>
        <v>1</v>
      </c>
      <c r="L70" s="101">
        <f t="shared" si="51"/>
        <v>1</v>
      </c>
      <c r="M70" s="101">
        <f t="shared" si="51"/>
        <v>1</v>
      </c>
      <c r="N70" s="101">
        <f t="shared" si="51"/>
        <v>1</v>
      </c>
      <c r="O70" s="101">
        <f t="shared" si="51"/>
        <v>1</v>
      </c>
      <c r="P70" s="101">
        <f t="shared" si="51"/>
        <v>1</v>
      </c>
      <c r="Q70" s="101">
        <f t="shared" si="51"/>
        <v>1</v>
      </c>
      <c r="R70" s="101">
        <f t="shared" si="51"/>
        <v>1</v>
      </c>
      <c r="S70" s="101">
        <f t="shared" si="51"/>
        <v>1</v>
      </c>
      <c r="T70" s="101">
        <f t="shared" si="51"/>
        <v>2</v>
      </c>
      <c r="U70" s="128">
        <f>T70</f>
        <v>2</v>
      </c>
      <c r="V70" s="101">
        <f>IF(T70&lt;&gt;T35,T70,V35)</f>
        <v>2</v>
      </c>
      <c r="W70" s="101">
        <f t="shared" si="51"/>
        <v>2</v>
      </c>
      <c r="X70" s="101">
        <f t="shared" si="51"/>
        <v>2</v>
      </c>
      <c r="Y70" s="101">
        <f t="shared" si="51"/>
        <v>3</v>
      </c>
      <c r="Z70" s="101">
        <f t="shared" si="51"/>
        <v>3</v>
      </c>
      <c r="AA70" s="101">
        <f t="shared" si="51"/>
        <v>2</v>
      </c>
      <c r="AB70" s="101">
        <f t="shared" si="51"/>
        <v>2</v>
      </c>
      <c r="AC70" s="101">
        <f t="shared" si="51"/>
        <v>2</v>
      </c>
      <c r="AD70" s="101">
        <f t="shared" si="51"/>
        <v>2</v>
      </c>
      <c r="AE70" s="101">
        <f t="shared" si="51"/>
        <v>2</v>
      </c>
      <c r="AF70" s="101">
        <f t="shared" si="51"/>
        <v>2</v>
      </c>
      <c r="AG70" s="101">
        <f t="shared" si="51"/>
        <v>3</v>
      </c>
      <c r="AH70" s="128">
        <f>AG70</f>
        <v>3</v>
      </c>
    </row>
    <row r="71" spans="2:116">
      <c r="B71" s="87" t="str">
        <f t="shared" ref="B71:B72" si="52">B36</f>
        <v>Customer Support - Mid</v>
      </c>
      <c r="C71" s="47"/>
      <c r="D71" s="47"/>
      <c r="E71" s="100">
        <f t="shared" si="48"/>
        <v>100000</v>
      </c>
      <c r="F71" s="100">
        <f t="shared" si="48"/>
        <v>120000</v>
      </c>
      <c r="G71" s="40">
        <f t="shared" si="49"/>
        <v>0.2</v>
      </c>
      <c r="H71" s="86"/>
      <c r="I71" s="101">
        <f t="shared" ref="I71" si="53">I36</f>
        <v>0</v>
      </c>
      <c r="J71" s="101">
        <f t="shared" ref="J71:AG71" si="54">IF(I71&lt;&gt;I36,I71,J36)</f>
        <v>0</v>
      </c>
      <c r="K71" s="101">
        <f t="shared" si="54"/>
        <v>0</v>
      </c>
      <c r="L71" s="101">
        <f t="shared" si="54"/>
        <v>0</v>
      </c>
      <c r="M71" s="101">
        <f t="shared" si="54"/>
        <v>0</v>
      </c>
      <c r="N71" s="101">
        <f t="shared" si="54"/>
        <v>0</v>
      </c>
      <c r="O71" s="101">
        <f t="shared" si="54"/>
        <v>0</v>
      </c>
      <c r="P71" s="101">
        <f t="shared" si="54"/>
        <v>0</v>
      </c>
      <c r="Q71" s="101">
        <f t="shared" si="54"/>
        <v>0</v>
      </c>
      <c r="R71" s="101">
        <f t="shared" si="54"/>
        <v>0</v>
      </c>
      <c r="S71" s="101">
        <f t="shared" si="54"/>
        <v>0</v>
      </c>
      <c r="T71" s="101">
        <f t="shared" si="54"/>
        <v>1</v>
      </c>
      <c r="U71" s="128">
        <f t="shared" ref="U71:U72" si="55">T71</f>
        <v>1</v>
      </c>
      <c r="V71" s="101">
        <f>IF(T71&lt;&gt;T36,T71,V36)</f>
        <v>1</v>
      </c>
      <c r="W71" s="101">
        <f t="shared" si="54"/>
        <v>1</v>
      </c>
      <c r="X71" s="101">
        <f t="shared" si="54"/>
        <v>1</v>
      </c>
      <c r="Y71" s="101">
        <f t="shared" si="54"/>
        <v>1</v>
      </c>
      <c r="Z71" s="101">
        <f t="shared" si="54"/>
        <v>1</v>
      </c>
      <c r="AA71" s="101">
        <f t="shared" si="54"/>
        <v>1</v>
      </c>
      <c r="AB71" s="101">
        <f t="shared" si="54"/>
        <v>1</v>
      </c>
      <c r="AC71" s="101">
        <f t="shared" si="54"/>
        <v>1</v>
      </c>
      <c r="AD71" s="101">
        <f t="shared" si="54"/>
        <v>1</v>
      </c>
      <c r="AE71" s="101">
        <f t="shared" si="54"/>
        <v>1</v>
      </c>
      <c r="AF71" s="101">
        <f t="shared" si="54"/>
        <v>1</v>
      </c>
      <c r="AG71" s="101">
        <f t="shared" si="54"/>
        <v>1</v>
      </c>
      <c r="AH71" s="128">
        <f t="shared" ref="AH71:AH72" si="56">AG71</f>
        <v>1</v>
      </c>
    </row>
    <row r="72" spans="2:116">
      <c r="B72" s="87" t="str">
        <f t="shared" si="52"/>
        <v>Customer Support Manager</v>
      </c>
      <c r="C72" s="47"/>
      <c r="D72" s="47"/>
      <c r="E72" s="100">
        <f t="shared" si="48"/>
        <v>120000</v>
      </c>
      <c r="F72" s="100">
        <f t="shared" si="48"/>
        <v>130000</v>
      </c>
      <c r="G72" s="40">
        <f t="shared" si="49"/>
        <v>8.3333333333333329E-2</v>
      </c>
      <c r="H72" s="86"/>
      <c r="I72" s="101">
        <f t="shared" ref="I72" si="57">I37</f>
        <v>0</v>
      </c>
      <c r="J72" s="101">
        <f t="shared" ref="J72:AG72" si="58">IF(I72&lt;&gt;I37,I72,J37)</f>
        <v>1</v>
      </c>
      <c r="K72" s="101">
        <f t="shared" si="58"/>
        <v>1</v>
      </c>
      <c r="L72" s="101">
        <f t="shared" si="58"/>
        <v>1</v>
      </c>
      <c r="M72" s="101">
        <f t="shared" si="58"/>
        <v>1</v>
      </c>
      <c r="N72" s="101">
        <f t="shared" si="58"/>
        <v>1</v>
      </c>
      <c r="O72" s="101">
        <f t="shared" si="58"/>
        <v>1</v>
      </c>
      <c r="P72" s="101">
        <f t="shared" si="58"/>
        <v>1</v>
      </c>
      <c r="Q72" s="101">
        <f t="shared" si="58"/>
        <v>1</v>
      </c>
      <c r="R72" s="101">
        <f t="shared" si="58"/>
        <v>1</v>
      </c>
      <c r="S72" s="101">
        <f t="shared" si="58"/>
        <v>1</v>
      </c>
      <c r="T72" s="101">
        <f t="shared" si="58"/>
        <v>1</v>
      </c>
      <c r="U72" s="128">
        <f t="shared" si="55"/>
        <v>1</v>
      </c>
      <c r="V72" s="101">
        <f>IF(T72&lt;&gt;T37,T72,V37)</f>
        <v>1</v>
      </c>
      <c r="W72" s="101">
        <f t="shared" si="58"/>
        <v>1</v>
      </c>
      <c r="X72" s="101">
        <f t="shared" si="58"/>
        <v>1</v>
      </c>
      <c r="Y72" s="101">
        <f t="shared" si="58"/>
        <v>1</v>
      </c>
      <c r="Z72" s="101">
        <f t="shared" si="58"/>
        <v>1</v>
      </c>
      <c r="AA72" s="101">
        <f t="shared" si="58"/>
        <v>1</v>
      </c>
      <c r="AB72" s="101">
        <f t="shared" si="58"/>
        <v>1</v>
      </c>
      <c r="AC72" s="101">
        <f t="shared" si="58"/>
        <v>1</v>
      </c>
      <c r="AD72" s="101">
        <f t="shared" si="58"/>
        <v>1</v>
      </c>
      <c r="AE72" s="101">
        <f t="shared" si="58"/>
        <v>1</v>
      </c>
      <c r="AF72" s="101">
        <f t="shared" si="58"/>
        <v>1</v>
      </c>
      <c r="AG72" s="101">
        <f t="shared" si="58"/>
        <v>1</v>
      </c>
      <c r="AH72" s="128">
        <f t="shared" si="56"/>
        <v>1</v>
      </c>
    </row>
    <row r="73" spans="2:116">
      <c r="B73" s="103" t="s">
        <v>72</v>
      </c>
      <c r="C73" s="47"/>
      <c r="D73" s="47"/>
      <c r="E73" s="104"/>
      <c r="F73" s="104"/>
      <c r="G73" s="40" t="str">
        <f t="shared" si="49"/>
        <v/>
      </c>
      <c r="H73" s="86"/>
      <c r="I73" s="105"/>
      <c r="J73" s="105"/>
      <c r="K73" s="105"/>
      <c r="L73" s="105"/>
      <c r="M73" s="105"/>
      <c r="N73" s="105"/>
      <c r="O73" s="105"/>
      <c r="P73" s="105"/>
      <c r="Q73" s="105"/>
      <c r="R73" s="105"/>
      <c r="S73" s="105"/>
      <c r="T73" s="105"/>
      <c r="U73" s="129"/>
      <c r="V73" s="105"/>
      <c r="W73" s="105"/>
      <c r="X73" s="105"/>
      <c r="Y73" s="105"/>
      <c r="Z73" s="105"/>
      <c r="AA73" s="105"/>
      <c r="AB73" s="105"/>
      <c r="AC73" s="105"/>
      <c r="AD73" s="105"/>
      <c r="AE73" s="105"/>
      <c r="AF73" s="105"/>
      <c r="AG73" s="105"/>
      <c r="AH73" s="129"/>
    </row>
    <row r="74" spans="2:116">
      <c r="B74" s="103" t="s">
        <v>72</v>
      </c>
      <c r="C74" s="47"/>
      <c r="D74" s="47"/>
      <c r="E74" s="104"/>
      <c r="F74" s="104"/>
      <c r="G74" s="40" t="str">
        <f t="shared" si="49"/>
        <v/>
      </c>
      <c r="H74" s="86"/>
      <c r="I74" s="105"/>
      <c r="J74" s="105"/>
      <c r="K74" s="105"/>
      <c r="L74" s="105"/>
      <c r="M74" s="105"/>
      <c r="N74" s="105"/>
      <c r="O74" s="105"/>
      <c r="P74" s="105"/>
      <c r="Q74" s="105"/>
      <c r="R74" s="105"/>
      <c r="S74" s="105"/>
      <c r="T74" s="105"/>
      <c r="U74" s="129"/>
      <c r="V74" s="105"/>
      <c r="W74" s="105"/>
      <c r="X74" s="105"/>
      <c r="Y74" s="105"/>
      <c r="Z74" s="105"/>
      <c r="AA74" s="105"/>
      <c r="AB74" s="105"/>
      <c r="AC74" s="105"/>
      <c r="AD74" s="105"/>
      <c r="AE74" s="105"/>
      <c r="AF74" s="105"/>
      <c r="AG74" s="105"/>
      <c r="AH74" s="129"/>
    </row>
    <row r="75" spans="2:116">
      <c r="B75" s="103" t="s">
        <v>72</v>
      </c>
      <c r="C75" s="47"/>
      <c r="D75" s="47"/>
      <c r="E75" s="104"/>
      <c r="F75" s="104"/>
      <c r="G75" s="40" t="str">
        <f t="shared" si="49"/>
        <v/>
      </c>
      <c r="H75" s="86"/>
      <c r="I75" s="105"/>
      <c r="J75" s="105"/>
      <c r="K75" s="105"/>
      <c r="L75" s="105"/>
      <c r="M75" s="105"/>
      <c r="N75" s="105"/>
      <c r="O75" s="105"/>
      <c r="P75" s="105"/>
      <c r="Q75" s="105"/>
      <c r="R75" s="105"/>
      <c r="S75" s="105"/>
      <c r="T75" s="105"/>
      <c r="U75" s="129"/>
      <c r="V75" s="105"/>
      <c r="W75" s="105"/>
      <c r="X75" s="105"/>
      <c r="Y75" s="105"/>
      <c r="Z75" s="105"/>
      <c r="AA75" s="105"/>
      <c r="AB75" s="105"/>
      <c r="AC75" s="105"/>
      <c r="AD75" s="105"/>
      <c r="AE75" s="105"/>
      <c r="AF75" s="105"/>
      <c r="AG75" s="105"/>
      <c r="AH75" s="129"/>
    </row>
    <row r="76" spans="2:116">
      <c r="B76" s="103" t="s">
        <v>72</v>
      </c>
      <c r="C76" s="47"/>
      <c r="D76" s="47"/>
      <c r="E76" s="104"/>
      <c r="F76" s="104"/>
      <c r="G76" s="40" t="str">
        <f t="shared" si="49"/>
        <v/>
      </c>
      <c r="H76" s="86"/>
      <c r="I76" s="105"/>
      <c r="J76" s="105"/>
      <c r="K76" s="105"/>
      <c r="L76" s="105"/>
      <c r="M76" s="105"/>
      <c r="N76" s="105"/>
      <c r="O76" s="105"/>
      <c r="P76" s="105"/>
      <c r="Q76" s="105"/>
      <c r="R76" s="105"/>
      <c r="S76" s="105"/>
      <c r="T76" s="105"/>
      <c r="U76" s="129"/>
      <c r="V76" s="105"/>
      <c r="W76" s="105"/>
      <c r="X76" s="105"/>
      <c r="Y76" s="105"/>
      <c r="Z76" s="105"/>
      <c r="AA76" s="105"/>
      <c r="AB76" s="105"/>
      <c r="AC76" s="105"/>
      <c r="AD76" s="105"/>
      <c r="AE76" s="105"/>
      <c r="AF76" s="105"/>
      <c r="AG76" s="105"/>
      <c r="AH76" s="129"/>
    </row>
    <row r="77" spans="2:116">
      <c r="B77" s="103" t="s">
        <v>72</v>
      </c>
      <c r="C77" s="47"/>
      <c r="D77" s="47"/>
      <c r="E77" s="104"/>
      <c r="F77" s="104"/>
      <c r="G77" s="40" t="str">
        <f t="shared" si="49"/>
        <v/>
      </c>
      <c r="H77" s="86"/>
      <c r="I77" s="105"/>
      <c r="J77" s="105"/>
      <c r="K77" s="105"/>
      <c r="L77" s="105"/>
      <c r="M77" s="105"/>
      <c r="N77" s="105"/>
      <c r="O77" s="105"/>
      <c r="P77" s="105"/>
      <c r="Q77" s="105"/>
      <c r="R77" s="105"/>
      <c r="S77" s="105"/>
      <c r="T77" s="105"/>
      <c r="U77" s="129"/>
      <c r="V77" s="105"/>
      <c r="W77" s="105"/>
      <c r="X77" s="105"/>
      <c r="Y77" s="105"/>
      <c r="Z77" s="105"/>
      <c r="AA77" s="105"/>
      <c r="AB77" s="105"/>
      <c r="AC77" s="105"/>
      <c r="AD77" s="105"/>
      <c r="AE77" s="105"/>
      <c r="AF77" s="105"/>
      <c r="AG77" s="105"/>
      <c r="AH77" s="129"/>
    </row>
    <row r="78" spans="2:116">
      <c r="B78" s="103" t="s">
        <v>72</v>
      </c>
      <c r="C78" s="47"/>
      <c r="D78" s="47"/>
      <c r="E78" s="104"/>
      <c r="F78" s="104"/>
      <c r="G78" s="40" t="str">
        <f t="shared" si="49"/>
        <v/>
      </c>
      <c r="H78" s="86"/>
      <c r="I78" s="105"/>
      <c r="J78" s="105"/>
      <c r="K78" s="105"/>
      <c r="L78" s="105"/>
      <c r="M78" s="105"/>
      <c r="N78" s="105"/>
      <c r="O78" s="105"/>
      <c r="P78" s="105"/>
      <c r="Q78" s="105"/>
      <c r="R78" s="105"/>
      <c r="S78" s="105"/>
      <c r="T78" s="105"/>
      <c r="U78" s="129"/>
      <c r="V78" s="105"/>
      <c r="W78" s="105"/>
      <c r="X78" s="105"/>
      <c r="Y78" s="105"/>
      <c r="Z78" s="105"/>
      <c r="AA78" s="105"/>
      <c r="AB78" s="105"/>
      <c r="AC78" s="105"/>
      <c r="AD78" s="105"/>
      <c r="AE78" s="105"/>
      <c r="AF78" s="105"/>
      <c r="AG78" s="105"/>
      <c r="AH78" s="129"/>
    </row>
    <row r="79" spans="2:116">
      <c r="B79" s="87"/>
      <c r="C79" s="47"/>
      <c r="D79" s="47"/>
      <c r="E79" s="47"/>
      <c r="F79" s="47"/>
      <c r="G79" s="40"/>
      <c r="H79" s="86"/>
      <c r="I79" s="106"/>
      <c r="J79" s="106"/>
      <c r="K79" s="106"/>
      <c r="L79" s="106"/>
      <c r="M79" s="106"/>
      <c r="N79" s="106"/>
      <c r="O79" s="106"/>
      <c r="P79" s="106"/>
      <c r="Q79" s="106"/>
      <c r="R79" s="106"/>
      <c r="S79" s="106"/>
      <c r="T79" s="106"/>
      <c r="U79" s="128"/>
      <c r="V79" s="106"/>
      <c r="W79" s="106"/>
      <c r="X79" s="106"/>
      <c r="Y79" s="106"/>
      <c r="Z79" s="106"/>
      <c r="AA79" s="106"/>
      <c r="AB79" s="106"/>
      <c r="AC79" s="106"/>
      <c r="AD79" s="106"/>
      <c r="AE79" s="106"/>
      <c r="AF79" s="106"/>
      <c r="AG79" s="106"/>
      <c r="AH79" s="128"/>
    </row>
    <row r="80" spans="2:116">
      <c r="B80" s="50" t="s">
        <v>14</v>
      </c>
      <c r="C80" s="47"/>
      <c r="D80" s="47"/>
      <c r="E80" s="88">
        <f t="shared" ref="E80" si="59">T80</f>
        <v>4</v>
      </c>
      <c r="F80" s="88">
        <f t="shared" ref="F80" si="60">AG80</f>
        <v>5</v>
      </c>
      <c r="G80" s="40">
        <f t="shared" ref="G80" si="61">(F80-E80)/E80</f>
        <v>0.25</v>
      </c>
      <c r="H80" s="86"/>
      <c r="I80" s="88">
        <f t="shared" ref="I80:AG80" si="62">SUM(I70:I79)</f>
        <v>1</v>
      </c>
      <c r="J80" s="88">
        <f t="shared" si="62"/>
        <v>2</v>
      </c>
      <c r="K80" s="88">
        <f t="shared" si="62"/>
        <v>2</v>
      </c>
      <c r="L80" s="88">
        <f t="shared" si="62"/>
        <v>2</v>
      </c>
      <c r="M80" s="88">
        <f t="shared" si="62"/>
        <v>2</v>
      </c>
      <c r="N80" s="88">
        <f t="shared" si="62"/>
        <v>2</v>
      </c>
      <c r="O80" s="88">
        <f t="shared" si="62"/>
        <v>2</v>
      </c>
      <c r="P80" s="88">
        <f t="shared" si="62"/>
        <v>2</v>
      </c>
      <c r="Q80" s="88">
        <f t="shared" si="62"/>
        <v>2</v>
      </c>
      <c r="R80" s="88">
        <f t="shared" si="62"/>
        <v>2</v>
      </c>
      <c r="S80" s="88">
        <f t="shared" si="62"/>
        <v>2</v>
      </c>
      <c r="T80" s="88">
        <f t="shared" si="62"/>
        <v>4</v>
      </c>
      <c r="U80" s="139">
        <f>T80</f>
        <v>4</v>
      </c>
      <c r="V80" s="88">
        <f t="shared" si="62"/>
        <v>4</v>
      </c>
      <c r="W80" s="88">
        <f t="shared" si="62"/>
        <v>4</v>
      </c>
      <c r="X80" s="88">
        <f t="shared" si="62"/>
        <v>4</v>
      </c>
      <c r="Y80" s="88">
        <f t="shared" si="62"/>
        <v>5</v>
      </c>
      <c r="Z80" s="88">
        <f t="shared" si="62"/>
        <v>5</v>
      </c>
      <c r="AA80" s="88">
        <f t="shared" si="62"/>
        <v>4</v>
      </c>
      <c r="AB80" s="88">
        <f t="shared" si="62"/>
        <v>4</v>
      </c>
      <c r="AC80" s="88">
        <f t="shared" si="62"/>
        <v>4</v>
      </c>
      <c r="AD80" s="88">
        <f t="shared" si="62"/>
        <v>4</v>
      </c>
      <c r="AE80" s="88">
        <f t="shared" si="62"/>
        <v>4</v>
      </c>
      <c r="AF80" s="88">
        <f t="shared" si="62"/>
        <v>4</v>
      </c>
      <c r="AG80" s="88">
        <f t="shared" si="62"/>
        <v>5</v>
      </c>
      <c r="AH80" s="139">
        <f>AG80</f>
        <v>5</v>
      </c>
    </row>
    <row r="81" spans="2:34">
      <c r="B81" s="50"/>
      <c r="C81" s="47"/>
      <c r="D81" s="47"/>
      <c r="H81" s="86"/>
      <c r="I81" s="47"/>
      <c r="J81" s="47"/>
      <c r="K81" s="47"/>
      <c r="L81" s="47"/>
      <c r="M81" s="47"/>
      <c r="N81" s="47"/>
      <c r="O81" s="47"/>
      <c r="P81" s="47"/>
      <c r="Q81" s="47"/>
      <c r="R81" s="47"/>
      <c r="S81" s="47"/>
      <c r="T81" s="47"/>
      <c r="U81" s="134"/>
      <c r="V81" s="47"/>
      <c r="W81" s="47"/>
      <c r="X81" s="47"/>
      <c r="Y81" s="47"/>
      <c r="Z81" s="47"/>
      <c r="AA81" s="47"/>
      <c r="AB81" s="47"/>
      <c r="AC81" s="47"/>
      <c r="AD81" s="47"/>
      <c r="AE81" s="47"/>
      <c r="AF81" s="47"/>
      <c r="AG81" s="47"/>
      <c r="AH81" s="134"/>
    </row>
    <row r="82" spans="2:34" ht="18">
      <c r="B82" s="27" t="s">
        <v>8</v>
      </c>
      <c r="U82" s="133"/>
      <c r="AH82" s="133"/>
    </row>
    <row r="83" spans="2:34">
      <c r="B83" s="50"/>
      <c r="U83" s="133"/>
      <c r="AH83" s="133"/>
    </row>
    <row r="84" spans="2:34" ht="16">
      <c r="B84" s="84" t="s">
        <v>15</v>
      </c>
      <c r="D84" s="73"/>
      <c r="H84" s="73"/>
      <c r="U84" s="133"/>
      <c r="AH84" s="133"/>
    </row>
    <row r="85" spans="2:34">
      <c r="B85" s="87" t="str">
        <f t="shared" ref="B85:B93" si="63">B70</f>
        <v>Customer Support - Enterprise</v>
      </c>
      <c r="D85" s="47"/>
      <c r="E85" s="39">
        <f t="shared" ref="E85:E95" si="64">SUM(I85:T85)</f>
        <v>162500</v>
      </c>
      <c r="F85" s="39">
        <f t="shared" ref="F85:F95" si="65">SUM(V85:AG85)</f>
        <v>382500</v>
      </c>
      <c r="G85" s="40">
        <f t="shared" ref="G85:G93" si="66">IFERROR((F85-E85)/E85,"")</f>
        <v>1.3538461538461539</v>
      </c>
      <c r="H85" s="86"/>
      <c r="I85" s="47">
        <f t="shared" ref="I85:T85" si="67">I70*$E70/12</f>
        <v>12500</v>
      </c>
      <c r="J85" s="47">
        <f t="shared" si="67"/>
        <v>12500</v>
      </c>
      <c r="K85" s="47">
        <f t="shared" si="67"/>
        <v>12500</v>
      </c>
      <c r="L85" s="47">
        <f t="shared" si="67"/>
        <v>12500</v>
      </c>
      <c r="M85" s="47">
        <f t="shared" si="67"/>
        <v>12500</v>
      </c>
      <c r="N85" s="47">
        <f t="shared" si="67"/>
        <v>12500</v>
      </c>
      <c r="O85" s="47">
        <f t="shared" si="67"/>
        <v>12500</v>
      </c>
      <c r="P85" s="47">
        <f t="shared" si="67"/>
        <v>12500</v>
      </c>
      <c r="Q85" s="47">
        <f t="shared" si="67"/>
        <v>12500</v>
      </c>
      <c r="R85" s="47">
        <f t="shared" si="67"/>
        <v>12500</v>
      </c>
      <c r="S85" s="47">
        <f t="shared" si="67"/>
        <v>12500</v>
      </c>
      <c r="T85" s="47">
        <f t="shared" si="67"/>
        <v>25000</v>
      </c>
      <c r="U85" s="134">
        <f>SUM(I85:T85)</f>
        <v>162500</v>
      </c>
      <c r="V85" s="47">
        <f t="shared" ref="V85:AG85" si="68">V70*$F70/12</f>
        <v>28333.333333333332</v>
      </c>
      <c r="W85" s="47">
        <f t="shared" si="68"/>
        <v>28333.333333333332</v>
      </c>
      <c r="X85" s="47">
        <f t="shared" si="68"/>
        <v>28333.333333333332</v>
      </c>
      <c r="Y85" s="47">
        <f t="shared" si="68"/>
        <v>42500</v>
      </c>
      <c r="Z85" s="47">
        <f t="shared" si="68"/>
        <v>42500</v>
      </c>
      <c r="AA85" s="47">
        <f t="shared" si="68"/>
        <v>28333.333333333332</v>
      </c>
      <c r="AB85" s="47">
        <f t="shared" si="68"/>
        <v>28333.333333333332</v>
      </c>
      <c r="AC85" s="47">
        <f t="shared" si="68"/>
        <v>28333.333333333332</v>
      </c>
      <c r="AD85" s="47">
        <f t="shared" si="68"/>
        <v>28333.333333333332</v>
      </c>
      <c r="AE85" s="47">
        <f t="shared" si="68"/>
        <v>28333.333333333332</v>
      </c>
      <c r="AF85" s="47">
        <f t="shared" si="68"/>
        <v>28333.333333333332</v>
      </c>
      <c r="AG85" s="47">
        <f t="shared" si="68"/>
        <v>42500</v>
      </c>
      <c r="AH85" s="134">
        <f>SUM(V85:AG85)</f>
        <v>382500</v>
      </c>
    </row>
    <row r="86" spans="2:34">
      <c r="B86" s="87" t="str">
        <f t="shared" si="63"/>
        <v>Customer Support - Mid</v>
      </c>
      <c r="D86" s="47"/>
      <c r="E86" s="39">
        <f t="shared" si="64"/>
        <v>8333.3333333333339</v>
      </c>
      <c r="F86" s="39">
        <f t="shared" si="65"/>
        <v>120000</v>
      </c>
      <c r="G86" s="40">
        <f t="shared" si="66"/>
        <v>13.4</v>
      </c>
      <c r="H86" s="86"/>
      <c r="I86" s="47">
        <f t="shared" ref="I86:T86" si="69">I71*$E71/12</f>
        <v>0</v>
      </c>
      <c r="J86" s="47">
        <f t="shared" si="69"/>
        <v>0</v>
      </c>
      <c r="K86" s="47">
        <f t="shared" si="69"/>
        <v>0</v>
      </c>
      <c r="L86" s="47">
        <f t="shared" si="69"/>
        <v>0</v>
      </c>
      <c r="M86" s="47">
        <f t="shared" si="69"/>
        <v>0</v>
      </c>
      <c r="N86" s="47">
        <f t="shared" si="69"/>
        <v>0</v>
      </c>
      <c r="O86" s="47">
        <f t="shared" si="69"/>
        <v>0</v>
      </c>
      <c r="P86" s="47">
        <f t="shared" si="69"/>
        <v>0</v>
      </c>
      <c r="Q86" s="47">
        <f t="shared" si="69"/>
        <v>0</v>
      </c>
      <c r="R86" s="47">
        <f t="shared" si="69"/>
        <v>0</v>
      </c>
      <c r="S86" s="47">
        <f t="shared" si="69"/>
        <v>0</v>
      </c>
      <c r="T86" s="47">
        <f t="shared" si="69"/>
        <v>8333.3333333333339</v>
      </c>
      <c r="U86" s="134">
        <f t="shared" ref="U86:U109" si="70">SUM(I86:T86)</f>
        <v>8333.3333333333339</v>
      </c>
      <c r="V86" s="47">
        <f t="shared" ref="V86:AG86" si="71">V71*$F71/12</f>
        <v>10000</v>
      </c>
      <c r="W86" s="47">
        <f t="shared" si="71"/>
        <v>10000</v>
      </c>
      <c r="X86" s="47">
        <f t="shared" si="71"/>
        <v>10000</v>
      </c>
      <c r="Y86" s="47">
        <f t="shared" si="71"/>
        <v>10000</v>
      </c>
      <c r="Z86" s="47">
        <f t="shared" si="71"/>
        <v>10000</v>
      </c>
      <c r="AA86" s="47">
        <f t="shared" si="71"/>
        <v>10000</v>
      </c>
      <c r="AB86" s="47">
        <f t="shared" si="71"/>
        <v>10000</v>
      </c>
      <c r="AC86" s="47">
        <f t="shared" si="71"/>
        <v>10000</v>
      </c>
      <c r="AD86" s="47">
        <f t="shared" si="71"/>
        <v>10000</v>
      </c>
      <c r="AE86" s="47">
        <f t="shared" si="71"/>
        <v>10000</v>
      </c>
      <c r="AF86" s="47">
        <f t="shared" si="71"/>
        <v>10000</v>
      </c>
      <c r="AG86" s="47">
        <f t="shared" si="71"/>
        <v>10000</v>
      </c>
      <c r="AH86" s="134">
        <f t="shared" ref="AH86:AH109" si="72">SUM(V86:AG86)</f>
        <v>120000</v>
      </c>
    </row>
    <row r="87" spans="2:34">
      <c r="B87" s="87" t="str">
        <f t="shared" si="63"/>
        <v>Customer Support Manager</v>
      </c>
      <c r="D87" s="47"/>
      <c r="E87" s="39">
        <f t="shared" si="64"/>
        <v>110000</v>
      </c>
      <c r="F87" s="39">
        <f t="shared" si="65"/>
        <v>129999.99999999999</v>
      </c>
      <c r="G87" s="40">
        <f t="shared" si="66"/>
        <v>0.18181818181818168</v>
      </c>
      <c r="H87" s="86"/>
      <c r="I87" s="47">
        <f t="shared" ref="I87:T87" si="73">I72*$E72/12</f>
        <v>0</v>
      </c>
      <c r="J87" s="47">
        <f t="shared" si="73"/>
        <v>10000</v>
      </c>
      <c r="K87" s="47">
        <f t="shared" si="73"/>
        <v>10000</v>
      </c>
      <c r="L87" s="47">
        <f t="shared" si="73"/>
        <v>10000</v>
      </c>
      <c r="M87" s="47">
        <f t="shared" si="73"/>
        <v>10000</v>
      </c>
      <c r="N87" s="47">
        <f t="shared" si="73"/>
        <v>10000</v>
      </c>
      <c r="O87" s="47">
        <f t="shared" si="73"/>
        <v>10000</v>
      </c>
      <c r="P87" s="47">
        <f t="shared" si="73"/>
        <v>10000</v>
      </c>
      <c r="Q87" s="47">
        <f t="shared" si="73"/>
        <v>10000</v>
      </c>
      <c r="R87" s="47">
        <f t="shared" si="73"/>
        <v>10000</v>
      </c>
      <c r="S87" s="47">
        <f t="shared" si="73"/>
        <v>10000</v>
      </c>
      <c r="T87" s="47">
        <f t="shared" si="73"/>
        <v>10000</v>
      </c>
      <c r="U87" s="134">
        <f t="shared" si="70"/>
        <v>110000</v>
      </c>
      <c r="V87" s="47">
        <f t="shared" ref="V87:AG87" si="74">V72*$F72/12</f>
        <v>10833.333333333334</v>
      </c>
      <c r="W87" s="47">
        <f t="shared" si="74"/>
        <v>10833.333333333334</v>
      </c>
      <c r="X87" s="47">
        <f t="shared" si="74"/>
        <v>10833.333333333334</v>
      </c>
      <c r="Y87" s="47">
        <f t="shared" si="74"/>
        <v>10833.333333333334</v>
      </c>
      <c r="Z87" s="47">
        <f t="shared" si="74"/>
        <v>10833.333333333334</v>
      </c>
      <c r="AA87" s="47">
        <f t="shared" si="74"/>
        <v>10833.333333333334</v>
      </c>
      <c r="AB87" s="47">
        <f t="shared" si="74"/>
        <v>10833.333333333334</v>
      </c>
      <c r="AC87" s="47">
        <f t="shared" si="74"/>
        <v>10833.333333333334</v>
      </c>
      <c r="AD87" s="47">
        <f t="shared" si="74"/>
        <v>10833.333333333334</v>
      </c>
      <c r="AE87" s="47">
        <f t="shared" si="74"/>
        <v>10833.333333333334</v>
      </c>
      <c r="AF87" s="47">
        <f t="shared" si="74"/>
        <v>10833.333333333334</v>
      </c>
      <c r="AG87" s="47">
        <f t="shared" si="74"/>
        <v>10833.333333333334</v>
      </c>
      <c r="AH87" s="134">
        <f t="shared" si="72"/>
        <v>129999.99999999999</v>
      </c>
    </row>
    <row r="88" spans="2:34">
      <c r="B88" s="87" t="str">
        <f t="shared" si="63"/>
        <v>Additional Role</v>
      </c>
      <c r="D88" s="47"/>
      <c r="E88" s="39">
        <f t="shared" ref="E88:E90" si="75">SUM(I88:T88)</f>
        <v>0</v>
      </c>
      <c r="F88" s="39">
        <f t="shared" ref="F88:F90" si="76">SUM(V88:AG88)</f>
        <v>0</v>
      </c>
      <c r="G88" s="40" t="str">
        <f t="shared" si="66"/>
        <v/>
      </c>
      <c r="H88" s="86"/>
      <c r="I88" s="47">
        <f t="shared" ref="I88:T88" si="77">I73*$E73/12</f>
        <v>0</v>
      </c>
      <c r="J88" s="47">
        <f t="shared" si="77"/>
        <v>0</v>
      </c>
      <c r="K88" s="47">
        <f t="shared" si="77"/>
        <v>0</v>
      </c>
      <c r="L88" s="47">
        <f t="shared" si="77"/>
        <v>0</v>
      </c>
      <c r="M88" s="47">
        <f t="shared" si="77"/>
        <v>0</v>
      </c>
      <c r="N88" s="47">
        <f t="shared" si="77"/>
        <v>0</v>
      </c>
      <c r="O88" s="47">
        <f t="shared" si="77"/>
        <v>0</v>
      </c>
      <c r="P88" s="47">
        <f t="shared" si="77"/>
        <v>0</v>
      </c>
      <c r="Q88" s="47">
        <f t="shared" si="77"/>
        <v>0</v>
      </c>
      <c r="R88" s="47">
        <f t="shared" si="77"/>
        <v>0</v>
      </c>
      <c r="S88" s="47">
        <f t="shared" si="77"/>
        <v>0</v>
      </c>
      <c r="T88" s="47">
        <f t="shared" si="77"/>
        <v>0</v>
      </c>
      <c r="U88" s="134">
        <f t="shared" si="70"/>
        <v>0</v>
      </c>
      <c r="V88" s="47">
        <f t="shared" ref="V88:AG88" si="78">V73*$F73/12</f>
        <v>0</v>
      </c>
      <c r="W88" s="47">
        <f t="shared" si="78"/>
        <v>0</v>
      </c>
      <c r="X88" s="47">
        <f t="shared" si="78"/>
        <v>0</v>
      </c>
      <c r="Y88" s="47">
        <f t="shared" si="78"/>
        <v>0</v>
      </c>
      <c r="Z88" s="47">
        <f t="shared" si="78"/>
        <v>0</v>
      </c>
      <c r="AA88" s="47">
        <f t="shared" si="78"/>
        <v>0</v>
      </c>
      <c r="AB88" s="47">
        <f t="shared" si="78"/>
        <v>0</v>
      </c>
      <c r="AC88" s="47">
        <f t="shared" si="78"/>
        <v>0</v>
      </c>
      <c r="AD88" s="47">
        <f t="shared" si="78"/>
        <v>0</v>
      </c>
      <c r="AE88" s="47">
        <f t="shared" si="78"/>
        <v>0</v>
      </c>
      <c r="AF88" s="47">
        <f t="shared" si="78"/>
        <v>0</v>
      </c>
      <c r="AG88" s="47">
        <f t="shared" si="78"/>
        <v>0</v>
      </c>
      <c r="AH88" s="134">
        <f t="shared" si="72"/>
        <v>0</v>
      </c>
    </row>
    <row r="89" spans="2:34">
      <c r="B89" s="87" t="str">
        <f t="shared" si="63"/>
        <v>Additional Role</v>
      </c>
      <c r="D89" s="47"/>
      <c r="E89" s="39">
        <f t="shared" si="75"/>
        <v>0</v>
      </c>
      <c r="F89" s="39">
        <f t="shared" si="76"/>
        <v>0</v>
      </c>
      <c r="G89" s="40" t="str">
        <f t="shared" si="66"/>
        <v/>
      </c>
      <c r="H89" s="86"/>
      <c r="I89" s="47">
        <f t="shared" ref="I89:T89" si="79">I74*$E74/12</f>
        <v>0</v>
      </c>
      <c r="J89" s="47">
        <f t="shared" si="79"/>
        <v>0</v>
      </c>
      <c r="K89" s="47">
        <f t="shared" si="79"/>
        <v>0</v>
      </c>
      <c r="L89" s="47">
        <f t="shared" si="79"/>
        <v>0</v>
      </c>
      <c r="M89" s="47">
        <f t="shared" si="79"/>
        <v>0</v>
      </c>
      <c r="N89" s="47">
        <f t="shared" si="79"/>
        <v>0</v>
      </c>
      <c r="O89" s="47">
        <f t="shared" si="79"/>
        <v>0</v>
      </c>
      <c r="P89" s="47">
        <f t="shared" si="79"/>
        <v>0</v>
      </c>
      <c r="Q89" s="47">
        <f t="shared" si="79"/>
        <v>0</v>
      </c>
      <c r="R89" s="47">
        <f t="shared" si="79"/>
        <v>0</v>
      </c>
      <c r="S89" s="47">
        <f t="shared" si="79"/>
        <v>0</v>
      </c>
      <c r="T89" s="47">
        <f t="shared" si="79"/>
        <v>0</v>
      </c>
      <c r="U89" s="134">
        <f t="shared" si="70"/>
        <v>0</v>
      </c>
      <c r="V89" s="47">
        <f t="shared" ref="V89:AG89" si="80">V74*$F74/12</f>
        <v>0</v>
      </c>
      <c r="W89" s="47">
        <f t="shared" si="80"/>
        <v>0</v>
      </c>
      <c r="X89" s="47">
        <f t="shared" si="80"/>
        <v>0</v>
      </c>
      <c r="Y89" s="47">
        <f t="shared" si="80"/>
        <v>0</v>
      </c>
      <c r="Z89" s="47">
        <f t="shared" si="80"/>
        <v>0</v>
      </c>
      <c r="AA89" s="47">
        <f t="shared" si="80"/>
        <v>0</v>
      </c>
      <c r="AB89" s="47">
        <f t="shared" si="80"/>
        <v>0</v>
      </c>
      <c r="AC89" s="47">
        <f t="shared" si="80"/>
        <v>0</v>
      </c>
      <c r="AD89" s="47">
        <f t="shared" si="80"/>
        <v>0</v>
      </c>
      <c r="AE89" s="47">
        <f t="shared" si="80"/>
        <v>0</v>
      </c>
      <c r="AF89" s="47">
        <f t="shared" si="80"/>
        <v>0</v>
      </c>
      <c r="AG89" s="47">
        <f t="shared" si="80"/>
        <v>0</v>
      </c>
      <c r="AH89" s="134">
        <f t="shared" si="72"/>
        <v>0</v>
      </c>
    </row>
    <row r="90" spans="2:34">
      <c r="B90" s="87" t="str">
        <f t="shared" si="63"/>
        <v>Additional Role</v>
      </c>
      <c r="D90" s="47"/>
      <c r="E90" s="39">
        <f t="shared" si="75"/>
        <v>0</v>
      </c>
      <c r="F90" s="39">
        <f t="shared" si="76"/>
        <v>0</v>
      </c>
      <c r="G90" s="40" t="str">
        <f t="shared" si="66"/>
        <v/>
      </c>
      <c r="H90" s="86"/>
      <c r="I90" s="47">
        <f t="shared" ref="I90:T90" si="81">I75*$E75/12</f>
        <v>0</v>
      </c>
      <c r="J90" s="47">
        <f t="shared" si="81"/>
        <v>0</v>
      </c>
      <c r="K90" s="47">
        <f t="shared" si="81"/>
        <v>0</v>
      </c>
      <c r="L90" s="47">
        <f t="shared" si="81"/>
        <v>0</v>
      </c>
      <c r="M90" s="47">
        <f t="shared" si="81"/>
        <v>0</v>
      </c>
      <c r="N90" s="47">
        <f t="shared" si="81"/>
        <v>0</v>
      </c>
      <c r="O90" s="47">
        <f t="shared" si="81"/>
        <v>0</v>
      </c>
      <c r="P90" s="47">
        <f t="shared" si="81"/>
        <v>0</v>
      </c>
      <c r="Q90" s="47">
        <f t="shared" si="81"/>
        <v>0</v>
      </c>
      <c r="R90" s="47">
        <f t="shared" si="81"/>
        <v>0</v>
      </c>
      <c r="S90" s="47">
        <f t="shared" si="81"/>
        <v>0</v>
      </c>
      <c r="T90" s="47">
        <f t="shared" si="81"/>
        <v>0</v>
      </c>
      <c r="U90" s="134">
        <f t="shared" si="70"/>
        <v>0</v>
      </c>
      <c r="V90" s="47">
        <f t="shared" ref="V90:AG90" si="82">V75*$F75/12</f>
        <v>0</v>
      </c>
      <c r="W90" s="47">
        <f t="shared" si="82"/>
        <v>0</v>
      </c>
      <c r="X90" s="47">
        <f t="shared" si="82"/>
        <v>0</v>
      </c>
      <c r="Y90" s="47">
        <f t="shared" si="82"/>
        <v>0</v>
      </c>
      <c r="Z90" s="47">
        <f t="shared" si="82"/>
        <v>0</v>
      </c>
      <c r="AA90" s="47">
        <f t="shared" si="82"/>
        <v>0</v>
      </c>
      <c r="AB90" s="47">
        <f t="shared" si="82"/>
        <v>0</v>
      </c>
      <c r="AC90" s="47">
        <f t="shared" si="82"/>
        <v>0</v>
      </c>
      <c r="AD90" s="47">
        <f t="shared" si="82"/>
        <v>0</v>
      </c>
      <c r="AE90" s="47">
        <f t="shared" si="82"/>
        <v>0</v>
      </c>
      <c r="AF90" s="47">
        <f t="shared" si="82"/>
        <v>0</v>
      </c>
      <c r="AG90" s="47">
        <f t="shared" si="82"/>
        <v>0</v>
      </c>
      <c r="AH90" s="134">
        <f t="shared" si="72"/>
        <v>0</v>
      </c>
    </row>
    <row r="91" spans="2:34">
      <c r="B91" s="87" t="str">
        <f t="shared" si="63"/>
        <v>Additional Role</v>
      </c>
      <c r="D91" s="47"/>
      <c r="E91" s="39">
        <f t="shared" ref="E91:E93" si="83">SUM(I91:T91)</f>
        <v>0</v>
      </c>
      <c r="F91" s="39">
        <f t="shared" ref="F91:F93" si="84">SUM(V91:AG91)</f>
        <v>0</v>
      </c>
      <c r="G91" s="40" t="str">
        <f t="shared" si="66"/>
        <v/>
      </c>
      <c r="H91" s="86"/>
      <c r="I91" s="47">
        <f t="shared" ref="I91:T91" si="85">I76*$E76/12</f>
        <v>0</v>
      </c>
      <c r="J91" s="47">
        <f t="shared" si="85"/>
        <v>0</v>
      </c>
      <c r="K91" s="47">
        <f t="shared" si="85"/>
        <v>0</v>
      </c>
      <c r="L91" s="47">
        <f t="shared" si="85"/>
        <v>0</v>
      </c>
      <c r="M91" s="47">
        <f t="shared" si="85"/>
        <v>0</v>
      </c>
      <c r="N91" s="47">
        <f t="shared" si="85"/>
        <v>0</v>
      </c>
      <c r="O91" s="47">
        <f t="shared" si="85"/>
        <v>0</v>
      </c>
      <c r="P91" s="47">
        <f t="shared" si="85"/>
        <v>0</v>
      </c>
      <c r="Q91" s="47">
        <f t="shared" si="85"/>
        <v>0</v>
      </c>
      <c r="R91" s="47">
        <f t="shared" si="85"/>
        <v>0</v>
      </c>
      <c r="S91" s="47">
        <f t="shared" si="85"/>
        <v>0</v>
      </c>
      <c r="T91" s="47">
        <f t="shared" si="85"/>
        <v>0</v>
      </c>
      <c r="U91" s="134">
        <f t="shared" si="70"/>
        <v>0</v>
      </c>
      <c r="V91" s="47">
        <f t="shared" ref="V91:AG91" si="86">V76*$F76/12</f>
        <v>0</v>
      </c>
      <c r="W91" s="47">
        <f t="shared" si="86"/>
        <v>0</v>
      </c>
      <c r="X91" s="47">
        <f t="shared" si="86"/>
        <v>0</v>
      </c>
      <c r="Y91" s="47">
        <f t="shared" si="86"/>
        <v>0</v>
      </c>
      <c r="Z91" s="47">
        <f t="shared" si="86"/>
        <v>0</v>
      </c>
      <c r="AA91" s="47">
        <f t="shared" si="86"/>
        <v>0</v>
      </c>
      <c r="AB91" s="47">
        <f t="shared" si="86"/>
        <v>0</v>
      </c>
      <c r="AC91" s="47">
        <f t="shared" si="86"/>
        <v>0</v>
      </c>
      <c r="AD91" s="47">
        <f t="shared" si="86"/>
        <v>0</v>
      </c>
      <c r="AE91" s="47">
        <f t="shared" si="86"/>
        <v>0</v>
      </c>
      <c r="AF91" s="47">
        <f t="shared" si="86"/>
        <v>0</v>
      </c>
      <c r="AG91" s="47">
        <f t="shared" si="86"/>
        <v>0</v>
      </c>
      <c r="AH91" s="134">
        <f t="shared" si="72"/>
        <v>0</v>
      </c>
    </row>
    <row r="92" spans="2:34">
      <c r="B92" s="87" t="str">
        <f t="shared" si="63"/>
        <v>Additional Role</v>
      </c>
      <c r="D92" s="47"/>
      <c r="E92" s="39">
        <f t="shared" si="83"/>
        <v>0</v>
      </c>
      <c r="F92" s="39">
        <f t="shared" si="84"/>
        <v>0</v>
      </c>
      <c r="G92" s="40" t="str">
        <f t="shared" si="66"/>
        <v/>
      </c>
      <c r="H92" s="86"/>
      <c r="I92" s="47">
        <f t="shared" ref="I92:T92" si="87">I77*$E77/12</f>
        <v>0</v>
      </c>
      <c r="J92" s="47">
        <f t="shared" si="87"/>
        <v>0</v>
      </c>
      <c r="K92" s="47">
        <f t="shared" si="87"/>
        <v>0</v>
      </c>
      <c r="L92" s="47">
        <f t="shared" si="87"/>
        <v>0</v>
      </c>
      <c r="M92" s="47">
        <f t="shared" si="87"/>
        <v>0</v>
      </c>
      <c r="N92" s="47">
        <f t="shared" si="87"/>
        <v>0</v>
      </c>
      <c r="O92" s="47">
        <f t="shared" si="87"/>
        <v>0</v>
      </c>
      <c r="P92" s="47">
        <f t="shared" si="87"/>
        <v>0</v>
      </c>
      <c r="Q92" s="47">
        <f t="shared" si="87"/>
        <v>0</v>
      </c>
      <c r="R92" s="47">
        <f t="shared" si="87"/>
        <v>0</v>
      </c>
      <c r="S92" s="47">
        <f t="shared" si="87"/>
        <v>0</v>
      </c>
      <c r="T92" s="47">
        <f t="shared" si="87"/>
        <v>0</v>
      </c>
      <c r="U92" s="134">
        <f t="shared" si="70"/>
        <v>0</v>
      </c>
      <c r="V92" s="47">
        <f t="shared" ref="V92:AG92" si="88">V77*$F77/12</f>
        <v>0</v>
      </c>
      <c r="W92" s="47">
        <f t="shared" si="88"/>
        <v>0</v>
      </c>
      <c r="X92" s="47">
        <f t="shared" si="88"/>
        <v>0</v>
      </c>
      <c r="Y92" s="47">
        <f t="shared" si="88"/>
        <v>0</v>
      </c>
      <c r="Z92" s="47">
        <f t="shared" si="88"/>
        <v>0</v>
      </c>
      <c r="AA92" s="47">
        <f t="shared" si="88"/>
        <v>0</v>
      </c>
      <c r="AB92" s="47">
        <f t="shared" si="88"/>
        <v>0</v>
      </c>
      <c r="AC92" s="47">
        <f t="shared" si="88"/>
        <v>0</v>
      </c>
      <c r="AD92" s="47">
        <f t="shared" si="88"/>
        <v>0</v>
      </c>
      <c r="AE92" s="47">
        <f t="shared" si="88"/>
        <v>0</v>
      </c>
      <c r="AF92" s="47">
        <f t="shared" si="88"/>
        <v>0</v>
      </c>
      <c r="AG92" s="47">
        <f t="shared" si="88"/>
        <v>0</v>
      </c>
      <c r="AH92" s="134">
        <f t="shared" si="72"/>
        <v>0</v>
      </c>
    </row>
    <row r="93" spans="2:34">
      <c r="B93" s="87" t="str">
        <f t="shared" si="63"/>
        <v>Additional Role</v>
      </c>
      <c r="D93" s="47"/>
      <c r="E93" s="39">
        <f t="shared" si="83"/>
        <v>0</v>
      </c>
      <c r="F93" s="39">
        <f t="shared" si="84"/>
        <v>0</v>
      </c>
      <c r="G93" s="40" t="str">
        <f t="shared" si="66"/>
        <v/>
      </c>
      <c r="H93" s="86"/>
      <c r="I93" s="47">
        <f t="shared" ref="I93:T93" si="89">I78*$E78/12</f>
        <v>0</v>
      </c>
      <c r="J93" s="47">
        <f t="shared" si="89"/>
        <v>0</v>
      </c>
      <c r="K93" s="47">
        <f t="shared" si="89"/>
        <v>0</v>
      </c>
      <c r="L93" s="47">
        <f t="shared" si="89"/>
        <v>0</v>
      </c>
      <c r="M93" s="47">
        <f t="shared" si="89"/>
        <v>0</v>
      </c>
      <c r="N93" s="47">
        <f t="shared" si="89"/>
        <v>0</v>
      </c>
      <c r="O93" s="47">
        <f t="shared" si="89"/>
        <v>0</v>
      </c>
      <c r="P93" s="47">
        <f t="shared" si="89"/>
        <v>0</v>
      </c>
      <c r="Q93" s="47">
        <f t="shared" si="89"/>
        <v>0</v>
      </c>
      <c r="R93" s="47">
        <f t="shared" si="89"/>
        <v>0</v>
      </c>
      <c r="S93" s="47">
        <f t="shared" si="89"/>
        <v>0</v>
      </c>
      <c r="T93" s="47">
        <f t="shared" si="89"/>
        <v>0</v>
      </c>
      <c r="U93" s="134">
        <f t="shared" si="70"/>
        <v>0</v>
      </c>
      <c r="V93" s="47">
        <f t="shared" ref="V93:AG93" si="90">V78*$F78/12</f>
        <v>0</v>
      </c>
      <c r="W93" s="47">
        <f t="shared" si="90"/>
        <v>0</v>
      </c>
      <c r="X93" s="47">
        <f t="shared" si="90"/>
        <v>0</v>
      </c>
      <c r="Y93" s="47">
        <f t="shared" si="90"/>
        <v>0</v>
      </c>
      <c r="Z93" s="47">
        <f t="shared" si="90"/>
        <v>0</v>
      </c>
      <c r="AA93" s="47">
        <f t="shared" si="90"/>
        <v>0</v>
      </c>
      <c r="AB93" s="47">
        <f t="shared" si="90"/>
        <v>0</v>
      </c>
      <c r="AC93" s="47">
        <f t="shared" si="90"/>
        <v>0</v>
      </c>
      <c r="AD93" s="47">
        <f t="shared" si="90"/>
        <v>0</v>
      </c>
      <c r="AE93" s="47">
        <f t="shared" si="90"/>
        <v>0</v>
      </c>
      <c r="AF93" s="47">
        <f t="shared" si="90"/>
        <v>0</v>
      </c>
      <c r="AG93" s="47">
        <f t="shared" si="90"/>
        <v>0</v>
      </c>
      <c r="AH93" s="134">
        <f t="shared" si="72"/>
        <v>0</v>
      </c>
    </row>
    <row r="94" spans="2:34">
      <c r="B94" s="87"/>
      <c r="D94" s="47"/>
      <c r="E94" s="39"/>
      <c r="F94" s="39"/>
      <c r="G94" s="40"/>
      <c r="H94" s="86"/>
      <c r="I94" s="47">
        <f t="shared" ref="I94:T94" si="91">I79*$E79/12</f>
        <v>0</v>
      </c>
      <c r="J94" s="47">
        <f t="shared" si="91"/>
        <v>0</v>
      </c>
      <c r="K94" s="47">
        <f t="shared" si="91"/>
        <v>0</v>
      </c>
      <c r="L94" s="47">
        <f t="shared" si="91"/>
        <v>0</v>
      </c>
      <c r="M94" s="47">
        <f t="shared" si="91"/>
        <v>0</v>
      </c>
      <c r="N94" s="47">
        <f t="shared" si="91"/>
        <v>0</v>
      </c>
      <c r="O94" s="47">
        <f t="shared" si="91"/>
        <v>0</v>
      </c>
      <c r="P94" s="47">
        <f t="shared" si="91"/>
        <v>0</v>
      </c>
      <c r="Q94" s="47">
        <f t="shared" si="91"/>
        <v>0</v>
      </c>
      <c r="R94" s="47">
        <f t="shared" si="91"/>
        <v>0</v>
      </c>
      <c r="S94" s="47">
        <f t="shared" si="91"/>
        <v>0</v>
      </c>
      <c r="T94" s="47">
        <f t="shared" si="91"/>
        <v>0</v>
      </c>
      <c r="U94" s="134">
        <f t="shared" si="70"/>
        <v>0</v>
      </c>
      <c r="V94" s="47">
        <f t="shared" ref="V94:AG94" si="92">V79*$F79/12</f>
        <v>0</v>
      </c>
      <c r="W94" s="47">
        <f t="shared" si="92"/>
        <v>0</v>
      </c>
      <c r="X94" s="47">
        <f t="shared" si="92"/>
        <v>0</v>
      </c>
      <c r="Y94" s="47">
        <f t="shared" si="92"/>
        <v>0</v>
      </c>
      <c r="Z94" s="47">
        <f t="shared" si="92"/>
        <v>0</v>
      </c>
      <c r="AA94" s="47">
        <f t="shared" si="92"/>
        <v>0</v>
      </c>
      <c r="AB94" s="47">
        <f t="shared" si="92"/>
        <v>0</v>
      </c>
      <c r="AC94" s="47">
        <f t="shared" si="92"/>
        <v>0</v>
      </c>
      <c r="AD94" s="47">
        <f t="shared" si="92"/>
        <v>0</v>
      </c>
      <c r="AE94" s="47">
        <f t="shared" si="92"/>
        <v>0</v>
      </c>
      <c r="AF94" s="47">
        <f t="shared" si="92"/>
        <v>0</v>
      </c>
      <c r="AG94" s="47">
        <f t="shared" si="92"/>
        <v>0</v>
      </c>
      <c r="AH94" s="134">
        <f t="shared" si="72"/>
        <v>0</v>
      </c>
    </row>
    <row r="95" spans="2:34">
      <c r="B95" s="50" t="s">
        <v>17</v>
      </c>
      <c r="D95" s="47"/>
      <c r="E95" s="121">
        <f t="shared" si="64"/>
        <v>280833.33333333331</v>
      </c>
      <c r="F95" s="121">
        <f t="shared" si="65"/>
        <v>632500.00000000012</v>
      </c>
      <c r="G95" s="40">
        <f t="shared" ref="G95" si="93">(F95-E95)/E95</f>
        <v>1.2522255192878344</v>
      </c>
      <c r="H95" s="86"/>
      <c r="I95" s="90">
        <f t="shared" ref="I95:AG95" si="94">SUM(I85:I94)</f>
        <v>12500</v>
      </c>
      <c r="J95" s="90">
        <f t="shared" si="94"/>
        <v>22500</v>
      </c>
      <c r="K95" s="90">
        <f t="shared" si="94"/>
        <v>22500</v>
      </c>
      <c r="L95" s="90">
        <f t="shared" si="94"/>
        <v>22500</v>
      </c>
      <c r="M95" s="90">
        <f t="shared" si="94"/>
        <v>22500</v>
      </c>
      <c r="N95" s="90">
        <f t="shared" si="94"/>
        <v>22500</v>
      </c>
      <c r="O95" s="90">
        <f t="shared" si="94"/>
        <v>22500</v>
      </c>
      <c r="P95" s="90">
        <f t="shared" si="94"/>
        <v>22500</v>
      </c>
      <c r="Q95" s="90">
        <f t="shared" si="94"/>
        <v>22500</v>
      </c>
      <c r="R95" s="90">
        <f t="shared" si="94"/>
        <v>22500</v>
      </c>
      <c r="S95" s="90">
        <f t="shared" si="94"/>
        <v>22500</v>
      </c>
      <c r="T95" s="90">
        <f t="shared" si="94"/>
        <v>43333.333333333336</v>
      </c>
      <c r="U95" s="140">
        <f t="shared" si="70"/>
        <v>280833.33333333331</v>
      </c>
      <c r="V95" s="90">
        <f t="shared" si="94"/>
        <v>49166.666666666664</v>
      </c>
      <c r="W95" s="90">
        <f t="shared" si="94"/>
        <v>49166.666666666664</v>
      </c>
      <c r="X95" s="90">
        <f t="shared" si="94"/>
        <v>49166.666666666664</v>
      </c>
      <c r="Y95" s="90">
        <f t="shared" si="94"/>
        <v>63333.333333333336</v>
      </c>
      <c r="Z95" s="90">
        <f t="shared" si="94"/>
        <v>63333.333333333336</v>
      </c>
      <c r="AA95" s="90">
        <f t="shared" si="94"/>
        <v>49166.666666666664</v>
      </c>
      <c r="AB95" s="90">
        <f t="shared" si="94"/>
        <v>49166.666666666664</v>
      </c>
      <c r="AC95" s="90">
        <f t="shared" si="94"/>
        <v>49166.666666666664</v>
      </c>
      <c r="AD95" s="90">
        <f t="shared" si="94"/>
        <v>49166.666666666664</v>
      </c>
      <c r="AE95" s="90">
        <f t="shared" si="94"/>
        <v>49166.666666666664</v>
      </c>
      <c r="AF95" s="90">
        <f t="shared" si="94"/>
        <v>49166.666666666664</v>
      </c>
      <c r="AG95" s="90">
        <f t="shared" si="94"/>
        <v>63333.333333333336</v>
      </c>
      <c r="AH95" s="140">
        <f t="shared" si="72"/>
        <v>632500.00000000012</v>
      </c>
    </row>
    <row r="96" spans="2:34">
      <c r="B96" s="50"/>
      <c r="D96" s="47"/>
      <c r="H96" s="86"/>
      <c r="I96" s="47"/>
      <c r="J96" s="47"/>
      <c r="K96" s="47"/>
      <c r="L96" s="47"/>
      <c r="M96" s="47"/>
      <c r="N96" s="47"/>
      <c r="O96" s="47"/>
      <c r="P96" s="47"/>
      <c r="Q96" s="47"/>
      <c r="R96" s="47"/>
      <c r="S96" s="47"/>
      <c r="T96" s="47"/>
      <c r="U96" s="134"/>
      <c r="V96" s="47"/>
      <c r="W96" s="47"/>
      <c r="X96" s="47"/>
      <c r="Y96" s="47"/>
      <c r="Z96" s="47"/>
      <c r="AA96" s="47"/>
      <c r="AB96" s="47"/>
      <c r="AC96" s="47"/>
      <c r="AD96" s="47"/>
      <c r="AE96" s="47"/>
      <c r="AF96" s="47"/>
      <c r="AG96" s="47"/>
      <c r="AH96" s="134"/>
    </row>
    <row r="97" spans="2:34">
      <c r="B97" s="50" t="s">
        <v>88</v>
      </c>
      <c r="C97" s="92">
        <f>C49</f>
        <v>0.13362018314142854</v>
      </c>
      <c r="D97" s="47"/>
      <c r="E97" s="39">
        <f t="shared" ref="E97" si="95">SUM(I97:T97)</f>
        <v>37525.001432217847</v>
      </c>
      <c r="F97" s="39">
        <f>SUM(V97:AG97)</f>
        <v>84514.765836953549</v>
      </c>
      <c r="G97" s="40">
        <f t="shared" ref="G97" si="96">(F97-E97)/E97</f>
        <v>1.2522255192878338</v>
      </c>
      <c r="H97" s="86"/>
      <c r="I97" s="47">
        <f>I95*$C$97</f>
        <v>1670.2522892678567</v>
      </c>
      <c r="J97" s="47">
        <f t="shared" ref="J97:AG97" si="97">J95*$C$97</f>
        <v>3006.4541206821423</v>
      </c>
      <c r="K97" s="47">
        <f t="shared" si="97"/>
        <v>3006.4541206821423</v>
      </c>
      <c r="L97" s="47">
        <f t="shared" si="97"/>
        <v>3006.4541206821423</v>
      </c>
      <c r="M97" s="47">
        <f t="shared" si="97"/>
        <v>3006.4541206821423</v>
      </c>
      <c r="N97" s="47">
        <f t="shared" si="97"/>
        <v>3006.4541206821423</v>
      </c>
      <c r="O97" s="47">
        <f t="shared" si="97"/>
        <v>3006.4541206821423</v>
      </c>
      <c r="P97" s="47">
        <f t="shared" si="97"/>
        <v>3006.4541206821423</v>
      </c>
      <c r="Q97" s="47">
        <f t="shared" si="97"/>
        <v>3006.4541206821423</v>
      </c>
      <c r="R97" s="47">
        <f t="shared" si="97"/>
        <v>3006.4541206821423</v>
      </c>
      <c r="S97" s="47">
        <f t="shared" si="97"/>
        <v>3006.4541206821423</v>
      </c>
      <c r="T97" s="47">
        <f t="shared" si="97"/>
        <v>5790.2079361285705</v>
      </c>
      <c r="U97" s="134">
        <f t="shared" si="70"/>
        <v>37525.001432217847</v>
      </c>
      <c r="V97" s="47">
        <f t="shared" si="97"/>
        <v>6569.6590044535697</v>
      </c>
      <c r="W97" s="47">
        <f t="shared" si="97"/>
        <v>6569.6590044535697</v>
      </c>
      <c r="X97" s="47">
        <f t="shared" si="97"/>
        <v>6569.6590044535697</v>
      </c>
      <c r="Y97" s="47">
        <f t="shared" si="97"/>
        <v>8462.6115989571408</v>
      </c>
      <c r="Z97" s="47">
        <f t="shared" si="97"/>
        <v>8462.6115989571408</v>
      </c>
      <c r="AA97" s="47">
        <f t="shared" si="97"/>
        <v>6569.6590044535697</v>
      </c>
      <c r="AB97" s="47">
        <f t="shared" si="97"/>
        <v>6569.6590044535697</v>
      </c>
      <c r="AC97" s="47">
        <f t="shared" si="97"/>
        <v>6569.6590044535697</v>
      </c>
      <c r="AD97" s="47">
        <f t="shared" si="97"/>
        <v>6569.6590044535697</v>
      </c>
      <c r="AE97" s="47">
        <f t="shared" si="97"/>
        <v>6569.6590044535697</v>
      </c>
      <c r="AF97" s="47">
        <f t="shared" si="97"/>
        <v>6569.6590044535697</v>
      </c>
      <c r="AG97" s="47">
        <f t="shared" si="97"/>
        <v>8462.6115989571408</v>
      </c>
      <c r="AH97" s="134">
        <f t="shared" si="72"/>
        <v>84514.765836953549</v>
      </c>
    </row>
    <row r="98" spans="2:34">
      <c r="B98" s="50"/>
      <c r="C98" s="47"/>
      <c r="D98" s="47"/>
      <c r="H98" s="86"/>
      <c r="I98" s="47"/>
      <c r="J98" s="47"/>
      <c r="K98" s="47"/>
      <c r="L98" s="47"/>
      <c r="M98" s="47"/>
      <c r="N98" s="47"/>
      <c r="O98" s="47"/>
      <c r="P98" s="47"/>
      <c r="Q98" s="47"/>
      <c r="R98" s="47"/>
      <c r="S98" s="47"/>
      <c r="T98" s="47"/>
      <c r="U98" s="134"/>
      <c r="V98" s="47"/>
      <c r="W98" s="47"/>
      <c r="X98" s="47"/>
      <c r="Y98" s="47"/>
      <c r="Z98" s="47"/>
      <c r="AA98" s="47"/>
      <c r="AB98" s="47"/>
      <c r="AC98" s="47"/>
      <c r="AD98" s="47"/>
      <c r="AE98" s="47"/>
      <c r="AF98" s="47"/>
      <c r="AG98" s="47"/>
      <c r="AH98" s="134"/>
    </row>
    <row r="99" spans="2:34" s="49" customFormat="1" ht="15" thickBot="1">
      <c r="B99" s="93" t="s">
        <v>18</v>
      </c>
      <c r="C99" s="94"/>
      <c r="D99" s="94"/>
      <c r="E99" s="95">
        <f t="shared" ref="E99:F99" si="98">SUM(E97,E95)</f>
        <v>318358.33476555115</v>
      </c>
      <c r="F99" s="95">
        <f t="shared" si="98"/>
        <v>717014.76583695365</v>
      </c>
      <c r="G99" s="40">
        <f t="shared" ref="G99" si="99">(F99-E99)/E99</f>
        <v>1.2522255192878344</v>
      </c>
      <c r="H99" s="96"/>
      <c r="I99" s="95">
        <f>SUM(I97,I95)</f>
        <v>14170.252289267857</v>
      </c>
      <c r="J99" s="95">
        <f t="shared" ref="J99:AG99" si="100">SUM(J97,J95)</f>
        <v>25506.454120682141</v>
      </c>
      <c r="K99" s="95">
        <f t="shared" si="100"/>
        <v>25506.454120682141</v>
      </c>
      <c r="L99" s="95">
        <f t="shared" si="100"/>
        <v>25506.454120682141</v>
      </c>
      <c r="M99" s="95">
        <f t="shared" si="100"/>
        <v>25506.454120682141</v>
      </c>
      <c r="N99" s="95">
        <f t="shared" si="100"/>
        <v>25506.454120682141</v>
      </c>
      <c r="O99" s="95">
        <f t="shared" si="100"/>
        <v>25506.454120682141</v>
      </c>
      <c r="P99" s="95">
        <f t="shared" si="100"/>
        <v>25506.454120682141</v>
      </c>
      <c r="Q99" s="95">
        <f t="shared" si="100"/>
        <v>25506.454120682141</v>
      </c>
      <c r="R99" s="95">
        <f t="shared" si="100"/>
        <v>25506.454120682141</v>
      </c>
      <c r="S99" s="95">
        <f t="shared" si="100"/>
        <v>25506.454120682141</v>
      </c>
      <c r="T99" s="95">
        <f t="shared" si="100"/>
        <v>49123.541269461908</v>
      </c>
      <c r="U99" s="141">
        <f t="shared" si="70"/>
        <v>318358.3347655512</v>
      </c>
      <c r="V99" s="95">
        <f t="shared" si="100"/>
        <v>55736.325671120234</v>
      </c>
      <c r="W99" s="95">
        <f t="shared" si="100"/>
        <v>55736.325671120234</v>
      </c>
      <c r="X99" s="95">
        <f t="shared" si="100"/>
        <v>55736.325671120234</v>
      </c>
      <c r="Y99" s="95">
        <f t="shared" si="100"/>
        <v>71795.944932290469</v>
      </c>
      <c r="Z99" s="95">
        <f t="shared" si="100"/>
        <v>71795.944932290469</v>
      </c>
      <c r="AA99" s="95">
        <f t="shared" si="100"/>
        <v>55736.325671120234</v>
      </c>
      <c r="AB99" s="95">
        <f t="shared" si="100"/>
        <v>55736.325671120234</v>
      </c>
      <c r="AC99" s="95">
        <f t="shared" si="100"/>
        <v>55736.325671120234</v>
      </c>
      <c r="AD99" s="95">
        <f t="shared" si="100"/>
        <v>55736.325671120234</v>
      </c>
      <c r="AE99" s="95">
        <f t="shared" si="100"/>
        <v>55736.325671120234</v>
      </c>
      <c r="AF99" s="95">
        <f t="shared" si="100"/>
        <v>55736.325671120234</v>
      </c>
      <c r="AG99" s="95">
        <f t="shared" si="100"/>
        <v>71795.944932290469</v>
      </c>
      <c r="AH99" s="141">
        <f t="shared" si="72"/>
        <v>717014.76583695353</v>
      </c>
    </row>
    <row r="100" spans="2:34">
      <c r="U100" s="133"/>
      <c r="AH100" s="133"/>
    </row>
    <row r="101" spans="2:34" ht="18">
      <c r="B101" s="27" t="s">
        <v>19</v>
      </c>
      <c r="U101" s="133"/>
      <c r="AH101" s="133"/>
    </row>
    <row r="102" spans="2:34">
      <c r="U102" s="133"/>
      <c r="AH102" s="133"/>
    </row>
    <row r="103" spans="2:34">
      <c r="B103" s="87"/>
      <c r="E103" s="39"/>
      <c r="F103" s="39"/>
      <c r="G103" s="40" t="str">
        <f t="shared" ref="G103:G104" si="101">IFERROR((F103-E103)/E103,"")</f>
        <v/>
      </c>
      <c r="I103" s="100"/>
      <c r="J103" s="100"/>
      <c r="K103" s="100"/>
      <c r="L103" s="100"/>
      <c r="M103" s="100"/>
      <c r="N103" s="100"/>
      <c r="O103" s="100"/>
      <c r="P103" s="100"/>
      <c r="Q103" s="100"/>
      <c r="R103" s="100"/>
      <c r="S103" s="100"/>
      <c r="T103" s="100"/>
      <c r="U103" s="134"/>
      <c r="V103" s="100"/>
      <c r="W103" s="100"/>
      <c r="X103" s="100"/>
      <c r="Y103" s="100"/>
      <c r="Z103" s="100"/>
      <c r="AA103" s="100"/>
      <c r="AB103" s="100"/>
      <c r="AC103" s="100"/>
      <c r="AD103" s="100"/>
      <c r="AE103" s="100"/>
      <c r="AF103" s="100"/>
      <c r="AG103" s="100"/>
      <c r="AH103" s="134"/>
    </row>
    <row r="104" spans="2:34">
      <c r="B104" s="87" t="s">
        <v>4</v>
      </c>
      <c r="E104" s="39">
        <f t="shared" ref="E104" si="102">SUM(I104:T104)</f>
        <v>0</v>
      </c>
      <c r="F104" s="39">
        <f t="shared" ref="F104" si="103">SUM(V104:AG104)</f>
        <v>0</v>
      </c>
      <c r="G104" s="40" t="str">
        <f t="shared" si="101"/>
        <v/>
      </c>
      <c r="I104" s="100">
        <f>I56</f>
        <v>0</v>
      </c>
      <c r="J104" s="100">
        <f t="shared" ref="J104:AG104" si="104">J56</f>
        <v>0</v>
      </c>
      <c r="K104" s="100">
        <f t="shared" si="104"/>
        <v>0</v>
      </c>
      <c r="L104" s="100">
        <f t="shared" si="104"/>
        <v>0</v>
      </c>
      <c r="M104" s="100">
        <f t="shared" si="104"/>
        <v>0</v>
      </c>
      <c r="N104" s="100">
        <f t="shared" si="104"/>
        <v>0</v>
      </c>
      <c r="O104" s="100">
        <f t="shared" si="104"/>
        <v>0</v>
      </c>
      <c r="P104" s="100">
        <f t="shared" si="104"/>
        <v>0</v>
      </c>
      <c r="Q104" s="100">
        <f t="shared" si="104"/>
        <v>0</v>
      </c>
      <c r="R104" s="100">
        <f t="shared" si="104"/>
        <v>0</v>
      </c>
      <c r="S104" s="100">
        <f t="shared" si="104"/>
        <v>0</v>
      </c>
      <c r="T104" s="100">
        <f t="shared" si="104"/>
        <v>0</v>
      </c>
      <c r="U104" s="134">
        <f t="shared" si="70"/>
        <v>0</v>
      </c>
      <c r="V104" s="100">
        <f t="shared" si="104"/>
        <v>0</v>
      </c>
      <c r="W104" s="100">
        <f t="shared" si="104"/>
        <v>0</v>
      </c>
      <c r="X104" s="100">
        <f t="shared" si="104"/>
        <v>0</v>
      </c>
      <c r="Y104" s="100">
        <f t="shared" si="104"/>
        <v>0</v>
      </c>
      <c r="Z104" s="100">
        <f t="shared" si="104"/>
        <v>0</v>
      </c>
      <c r="AA104" s="100">
        <f t="shared" si="104"/>
        <v>0</v>
      </c>
      <c r="AB104" s="100">
        <f t="shared" si="104"/>
        <v>0</v>
      </c>
      <c r="AC104" s="100">
        <f t="shared" si="104"/>
        <v>0</v>
      </c>
      <c r="AD104" s="100">
        <f t="shared" si="104"/>
        <v>0</v>
      </c>
      <c r="AE104" s="100">
        <f t="shared" si="104"/>
        <v>0</v>
      </c>
      <c r="AF104" s="100">
        <f t="shared" si="104"/>
        <v>0</v>
      </c>
      <c r="AG104" s="100">
        <f t="shared" si="104"/>
        <v>0</v>
      </c>
      <c r="AH104" s="134">
        <f t="shared" si="72"/>
        <v>0</v>
      </c>
    </row>
    <row r="105" spans="2:34">
      <c r="B105" s="87"/>
      <c r="U105" s="133"/>
      <c r="AH105" s="133"/>
    </row>
    <row r="106" spans="2:34">
      <c r="U106" s="133"/>
      <c r="AH106" s="133"/>
    </row>
    <row r="107" spans="2:34" s="49" customFormat="1" ht="15" thickBot="1">
      <c r="B107" s="93" t="s">
        <v>22</v>
      </c>
      <c r="C107" s="94"/>
      <c r="D107" s="94"/>
      <c r="E107" s="95">
        <f>SUM(E103:E106)</f>
        <v>0</v>
      </c>
      <c r="F107" s="95">
        <f>SUM(F103:F106)</f>
        <v>0</v>
      </c>
      <c r="G107" s="40" t="str">
        <f t="shared" ref="G107" si="105">IFERROR((F107-E107)/E107,"")</f>
        <v/>
      </c>
      <c r="H107" s="96"/>
      <c r="I107" s="95">
        <f t="shared" ref="I107:AG107" si="106">SUM(I103:I106)</f>
        <v>0</v>
      </c>
      <c r="J107" s="95">
        <f t="shared" si="106"/>
        <v>0</v>
      </c>
      <c r="K107" s="95">
        <f t="shared" si="106"/>
        <v>0</v>
      </c>
      <c r="L107" s="95">
        <f t="shared" si="106"/>
        <v>0</v>
      </c>
      <c r="M107" s="95">
        <f t="shared" si="106"/>
        <v>0</v>
      </c>
      <c r="N107" s="95">
        <f t="shared" si="106"/>
        <v>0</v>
      </c>
      <c r="O107" s="95">
        <f t="shared" si="106"/>
        <v>0</v>
      </c>
      <c r="P107" s="95">
        <f t="shared" si="106"/>
        <v>0</v>
      </c>
      <c r="Q107" s="95">
        <f t="shared" si="106"/>
        <v>0</v>
      </c>
      <c r="R107" s="95">
        <f t="shared" si="106"/>
        <v>0</v>
      </c>
      <c r="S107" s="95">
        <f t="shared" si="106"/>
        <v>0</v>
      </c>
      <c r="T107" s="95">
        <f t="shared" si="106"/>
        <v>0</v>
      </c>
      <c r="U107" s="141">
        <f t="shared" si="70"/>
        <v>0</v>
      </c>
      <c r="V107" s="95">
        <f t="shared" si="106"/>
        <v>0</v>
      </c>
      <c r="W107" s="95">
        <f t="shared" si="106"/>
        <v>0</v>
      </c>
      <c r="X107" s="95">
        <f t="shared" si="106"/>
        <v>0</v>
      </c>
      <c r="Y107" s="95">
        <f t="shared" si="106"/>
        <v>0</v>
      </c>
      <c r="Z107" s="95">
        <f t="shared" si="106"/>
        <v>0</v>
      </c>
      <c r="AA107" s="95">
        <f t="shared" si="106"/>
        <v>0</v>
      </c>
      <c r="AB107" s="95">
        <f t="shared" si="106"/>
        <v>0</v>
      </c>
      <c r="AC107" s="95">
        <f t="shared" si="106"/>
        <v>0</v>
      </c>
      <c r="AD107" s="95">
        <f t="shared" si="106"/>
        <v>0</v>
      </c>
      <c r="AE107" s="95">
        <f t="shared" si="106"/>
        <v>0</v>
      </c>
      <c r="AF107" s="95">
        <f t="shared" si="106"/>
        <v>0</v>
      </c>
      <c r="AG107" s="95">
        <f t="shared" si="106"/>
        <v>0</v>
      </c>
      <c r="AH107" s="141">
        <f t="shared" si="72"/>
        <v>0</v>
      </c>
    </row>
    <row r="108" spans="2:34">
      <c r="U108" s="133"/>
      <c r="AH108" s="133"/>
    </row>
    <row r="109" spans="2:34" ht="19" thickBot="1">
      <c r="B109" s="27" t="s">
        <v>69</v>
      </c>
      <c r="E109" s="98">
        <f>SUM(E107,E99)</f>
        <v>318358.33476555115</v>
      </c>
      <c r="F109" s="98">
        <f>SUM(F107,F99)</f>
        <v>717014.76583695365</v>
      </c>
      <c r="G109" s="40">
        <f t="shared" ref="G109" si="107">(F109-E109)/E109</f>
        <v>1.2522255192878344</v>
      </c>
      <c r="I109" s="98">
        <f t="shared" ref="I109:AG109" si="108">SUM(I107,I99)</f>
        <v>14170.252289267857</v>
      </c>
      <c r="J109" s="98">
        <f t="shared" si="108"/>
        <v>25506.454120682141</v>
      </c>
      <c r="K109" s="98">
        <f t="shared" si="108"/>
        <v>25506.454120682141</v>
      </c>
      <c r="L109" s="98">
        <f t="shared" si="108"/>
        <v>25506.454120682141</v>
      </c>
      <c r="M109" s="98">
        <f t="shared" si="108"/>
        <v>25506.454120682141</v>
      </c>
      <c r="N109" s="98">
        <f t="shared" si="108"/>
        <v>25506.454120682141</v>
      </c>
      <c r="O109" s="98">
        <f t="shared" si="108"/>
        <v>25506.454120682141</v>
      </c>
      <c r="P109" s="98">
        <f t="shared" si="108"/>
        <v>25506.454120682141</v>
      </c>
      <c r="Q109" s="98">
        <f t="shared" si="108"/>
        <v>25506.454120682141</v>
      </c>
      <c r="R109" s="98">
        <f t="shared" si="108"/>
        <v>25506.454120682141</v>
      </c>
      <c r="S109" s="98">
        <f t="shared" si="108"/>
        <v>25506.454120682141</v>
      </c>
      <c r="T109" s="98">
        <f t="shared" si="108"/>
        <v>49123.541269461908</v>
      </c>
      <c r="U109" s="142">
        <f t="shared" si="70"/>
        <v>318358.3347655512</v>
      </c>
      <c r="V109" s="98">
        <f t="shared" si="108"/>
        <v>55736.325671120234</v>
      </c>
      <c r="W109" s="98">
        <f t="shared" si="108"/>
        <v>55736.325671120234</v>
      </c>
      <c r="X109" s="98">
        <f t="shared" si="108"/>
        <v>55736.325671120234</v>
      </c>
      <c r="Y109" s="98">
        <f t="shared" si="108"/>
        <v>71795.944932290469</v>
      </c>
      <c r="Z109" s="98">
        <f t="shared" si="108"/>
        <v>71795.944932290469</v>
      </c>
      <c r="AA109" s="98">
        <f t="shared" si="108"/>
        <v>55736.325671120234</v>
      </c>
      <c r="AB109" s="98">
        <f t="shared" si="108"/>
        <v>55736.325671120234</v>
      </c>
      <c r="AC109" s="98">
        <f t="shared" si="108"/>
        <v>55736.325671120234</v>
      </c>
      <c r="AD109" s="98">
        <f t="shared" si="108"/>
        <v>55736.325671120234</v>
      </c>
      <c r="AE109" s="98">
        <f t="shared" si="108"/>
        <v>55736.325671120234</v>
      </c>
      <c r="AF109" s="98">
        <f t="shared" si="108"/>
        <v>55736.325671120234</v>
      </c>
      <c r="AG109" s="98">
        <f t="shared" si="108"/>
        <v>71795.944932290469</v>
      </c>
      <c r="AH109" s="142">
        <f t="shared" si="72"/>
        <v>717014.76583695353</v>
      </c>
    </row>
    <row r="110" spans="2:34" ht="15" thickTop="1"/>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C71BF-B0F7-4138-B4C4-08E61C9FDE37}">
  <dimension ref="B1:DL115"/>
  <sheetViews>
    <sheetView showGridLines="0" zoomScale="80" zoomScaleNormal="80" workbookViewId="0">
      <pane xSplit="8" ySplit="8" topLeftCell="I12" activePane="bottomRight" state="frozen"/>
      <selection activeCell="A14" sqref="A14:XFD14"/>
      <selection pane="topRight" activeCell="A14" sqref="A14:XFD14"/>
      <selection pane="bottomLeft" activeCell="A14" sqref="A14:XFD14"/>
      <selection pane="bottomRight" activeCell="B2" sqref="B2"/>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33" width="12.33203125" style="4" customWidth="1"/>
    <col min="34" max="34" width="11.6640625" style="4" customWidth="1"/>
    <col min="35" max="16384" width="8.83203125" style="4"/>
  </cols>
  <sheetData>
    <row r="1" spans="2:116" s="23" customFormat="1" ht="13">
      <c r="V1" s="24" t="s">
        <v>0</v>
      </c>
    </row>
    <row r="2" spans="2:116" s="23" customFormat="1" ht="30">
      <c r="B2" s="25" t="s">
        <v>134</v>
      </c>
      <c r="C2" s="25"/>
      <c r="D2" s="25"/>
      <c r="E2" s="25"/>
      <c r="F2" s="25"/>
      <c r="G2" s="25"/>
      <c r="H2" s="25"/>
      <c r="V2" s="24" t="s">
        <v>1</v>
      </c>
    </row>
    <row r="3" spans="2:116" s="23" customFormat="1" ht="13">
      <c r="V3" s="24" t="s">
        <v>2</v>
      </c>
    </row>
    <row r="5" spans="2:116" ht="25">
      <c r="B5" s="26" t="s">
        <v>65</v>
      </c>
      <c r="C5" s="27"/>
      <c r="D5" s="27"/>
      <c r="E5" s="27"/>
      <c r="F5" s="27"/>
      <c r="G5" s="27"/>
      <c r="H5" s="27"/>
    </row>
    <row r="6" spans="2:116" s="143" customFormat="1" ht="19.5" customHeight="1">
      <c r="C6" s="143">
        <v>18</v>
      </c>
      <c r="I6" s="143">
        <v>19</v>
      </c>
      <c r="J6" s="143">
        <f>I6+1</f>
        <v>20</v>
      </c>
      <c r="K6" s="143">
        <f t="shared" ref="K6:AG6" si="0">J6+1</f>
        <v>21</v>
      </c>
      <c r="L6" s="143">
        <f t="shared" si="0"/>
        <v>22</v>
      </c>
      <c r="M6" s="143">
        <f t="shared" si="0"/>
        <v>23</v>
      </c>
      <c r="N6" s="143">
        <f t="shared" si="0"/>
        <v>24</v>
      </c>
      <c r="O6" s="143">
        <f t="shared" si="0"/>
        <v>25</v>
      </c>
      <c r="P6" s="143">
        <f t="shared" si="0"/>
        <v>26</v>
      </c>
      <c r="Q6" s="143">
        <f t="shared" si="0"/>
        <v>27</v>
      </c>
      <c r="R6" s="143">
        <f t="shared" si="0"/>
        <v>28</v>
      </c>
      <c r="S6" s="143">
        <f t="shared" si="0"/>
        <v>29</v>
      </c>
      <c r="T6" s="143">
        <f t="shared" si="0"/>
        <v>30</v>
      </c>
      <c r="V6" s="143">
        <v>34</v>
      </c>
      <c r="W6" s="143">
        <f t="shared" si="0"/>
        <v>35</v>
      </c>
      <c r="X6" s="143">
        <f t="shared" si="0"/>
        <v>36</v>
      </c>
      <c r="Y6" s="143">
        <f t="shared" si="0"/>
        <v>37</v>
      </c>
      <c r="Z6" s="143">
        <f t="shared" si="0"/>
        <v>38</v>
      </c>
      <c r="AA6" s="143">
        <f t="shared" si="0"/>
        <v>39</v>
      </c>
      <c r="AB6" s="143">
        <f t="shared" si="0"/>
        <v>40</v>
      </c>
      <c r="AC6" s="143">
        <f t="shared" si="0"/>
        <v>41</v>
      </c>
      <c r="AD6" s="143">
        <f t="shared" si="0"/>
        <v>42</v>
      </c>
      <c r="AE6" s="143">
        <f t="shared" si="0"/>
        <v>43</v>
      </c>
      <c r="AF6" s="143">
        <f t="shared" si="0"/>
        <v>44</v>
      </c>
      <c r="AG6" s="143">
        <f t="shared" si="0"/>
        <v>45</v>
      </c>
    </row>
    <row r="7" spans="2:116" s="71" customFormat="1" ht="15" thickBot="1"/>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3">
        <v>43800</v>
      </c>
      <c r="U8" s="29" t="s">
        <v>5</v>
      </c>
      <c r="V8" s="34">
        <v>43831</v>
      </c>
      <c r="W8" s="35">
        <v>43862</v>
      </c>
      <c r="X8" s="35">
        <v>43891</v>
      </c>
      <c r="Y8" s="35">
        <v>43922</v>
      </c>
      <c r="Z8" s="35">
        <v>43952</v>
      </c>
      <c r="AA8" s="35">
        <v>43983</v>
      </c>
      <c r="AB8" s="35">
        <v>44013</v>
      </c>
      <c r="AC8" s="35">
        <v>44044</v>
      </c>
      <c r="AD8" s="35">
        <v>44075</v>
      </c>
      <c r="AE8" s="35">
        <v>44105</v>
      </c>
      <c r="AF8" s="35">
        <v>44136</v>
      </c>
      <c r="AG8" s="30">
        <v>44166</v>
      </c>
      <c r="AH8" s="30" t="s">
        <v>6</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114"/>
      <c r="AH9" s="114"/>
    </row>
    <row r="10" spans="2:116">
      <c r="B10" s="4" t="s">
        <v>3</v>
      </c>
      <c r="E10" s="39">
        <f>T10</f>
        <v>414964.70186964783</v>
      </c>
      <c r="F10" s="39">
        <f>AG10</f>
        <v>1325717.3896363608</v>
      </c>
      <c r="G10" s="40">
        <f>(F10-E10)/E10</f>
        <v>2.194771467701381</v>
      </c>
      <c r="I10" s="47">
        <f>Control!I10</f>
        <v>74205.480658847024</v>
      </c>
      <c r="J10" s="47">
        <f>Control!J10</f>
        <v>80653.493838724535</v>
      </c>
      <c r="K10" s="47">
        <f>Control!K10</f>
        <v>90005.386657935072</v>
      </c>
      <c r="L10" s="47">
        <f>Control!L10</f>
        <v>104328.41597653551</v>
      </c>
      <c r="M10" s="47">
        <f>Control!M10</f>
        <v>120839.93440743504</v>
      </c>
      <c r="N10" s="47">
        <f>Control!N10</f>
        <v>149032.22997250676</v>
      </c>
      <c r="O10" s="47">
        <f>Control!O10</f>
        <v>184337.93689588772</v>
      </c>
      <c r="P10" s="47">
        <f>Control!P10</f>
        <v>240115.42311004657</v>
      </c>
      <c r="Q10" s="47">
        <f>Control!Q10</f>
        <v>259917.8894837751</v>
      </c>
      <c r="R10" s="47">
        <f>Control!R10</f>
        <v>291625.53493074072</v>
      </c>
      <c r="S10" s="47">
        <f>Control!S10</f>
        <v>319076.57702975126</v>
      </c>
      <c r="T10" s="47">
        <f>Control!T10</f>
        <v>414964.70186964783</v>
      </c>
      <c r="U10" s="62">
        <f>T10</f>
        <v>414964.70186964783</v>
      </c>
      <c r="V10" s="47">
        <f>Control!V10</f>
        <v>430288.22083235608</v>
      </c>
      <c r="W10" s="47">
        <f>Control!W10</f>
        <v>455029.44921775698</v>
      </c>
      <c r="X10" s="47">
        <f>Control!X10</f>
        <v>488883.31129040825</v>
      </c>
      <c r="Y10" s="47">
        <f>Control!Y10</f>
        <v>536110.15539110336</v>
      </c>
      <c r="Z10" s="47">
        <f>Control!Z10</f>
        <v>587256.5882743923</v>
      </c>
      <c r="AA10" s="47">
        <f>Control!AA10</f>
        <v>673275.12445335579</v>
      </c>
      <c r="AB10" s="47">
        <f>Control!AB10</f>
        <v>779590.49454747117</v>
      </c>
      <c r="AC10" s="47">
        <f>Control!AC10</f>
        <v>936510.79181828001</v>
      </c>
      <c r="AD10" s="47">
        <f>Control!AD10</f>
        <v>979594.37211777712</v>
      </c>
      <c r="AE10" s="47">
        <f>Control!AE10</f>
        <v>1052111.9017225695</v>
      </c>
      <c r="AF10" s="47">
        <f>Control!AF10</f>
        <v>1108937.7026446019</v>
      </c>
      <c r="AG10" s="47">
        <f>Control!AG10</f>
        <v>1325717.3896363608</v>
      </c>
      <c r="AH10" s="62">
        <f>AG10</f>
        <v>1325717.3896363608</v>
      </c>
    </row>
    <row r="11" spans="2:116">
      <c r="G11" s="37"/>
      <c r="U11" s="64"/>
      <c r="AH11" s="64"/>
    </row>
    <row r="12" spans="2:116">
      <c r="B12" s="4" t="s">
        <v>66</v>
      </c>
      <c r="E12" s="44">
        <f t="shared" ref="E12:E17" si="1">T12</f>
        <v>300</v>
      </c>
      <c r="F12" s="44">
        <f t="shared" ref="F12:F17" si="2">AG12</f>
        <v>460</v>
      </c>
      <c r="G12" s="40">
        <f t="shared" ref="G12:G17" si="3">(F12-E12)/E12</f>
        <v>0.53333333333333333</v>
      </c>
      <c r="I12" s="44">
        <f>Control!I12</f>
        <v>100</v>
      </c>
      <c r="J12" s="44">
        <f>Control!J12</f>
        <v>110</v>
      </c>
      <c r="K12" s="44">
        <f>Control!K12</f>
        <v>120</v>
      </c>
      <c r="L12" s="44">
        <f>Control!L12</f>
        <v>130</v>
      </c>
      <c r="M12" s="44">
        <f>Control!M12</f>
        <v>140</v>
      </c>
      <c r="N12" s="44">
        <f>Control!N12</f>
        <v>160</v>
      </c>
      <c r="O12" s="44">
        <f>Control!O12</f>
        <v>180</v>
      </c>
      <c r="P12" s="44">
        <f>Control!P12</f>
        <v>200</v>
      </c>
      <c r="Q12" s="44">
        <f>Control!Q12</f>
        <v>250</v>
      </c>
      <c r="R12" s="44">
        <f>Control!R12</f>
        <v>260</v>
      </c>
      <c r="S12" s="44">
        <f>Control!S12</f>
        <v>280</v>
      </c>
      <c r="T12" s="44">
        <f>Control!T12</f>
        <v>300</v>
      </c>
      <c r="U12" s="72">
        <f>T12</f>
        <v>300</v>
      </c>
      <c r="V12" s="44">
        <f>Control!V12</f>
        <v>310</v>
      </c>
      <c r="W12" s="44">
        <f>Control!W12</f>
        <v>320</v>
      </c>
      <c r="X12" s="44">
        <f>Control!X12</f>
        <v>330</v>
      </c>
      <c r="Y12" s="44">
        <f>Control!Y12</f>
        <v>340</v>
      </c>
      <c r="Z12" s="44">
        <f>Control!Z12</f>
        <v>350</v>
      </c>
      <c r="AA12" s="44">
        <f>Control!AA12</f>
        <v>360</v>
      </c>
      <c r="AB12" s="44">
        <f>Control!AB12</f>
        <v>370</v>
      </c>
      <c r="AC12" s="44">
        <f>Control!AC12</f>
        <v>380</v>
      </c>
      <c r="AD12" s="44">
        <f>Control!AD12</f>
        <v>390</v>
      </c>
      <c r="AE12" s="44">
        <f>Control!AE12</f>
        <v>420</v>
      </c>
      <c r="AF12" s="44">
        <f>Control!AF12</f>
        <v>440</v>
      </c>
      <c r="AG12" s="44">
        <f>Control!AG12</f>
        <v>460</v>
      </c>
      <c r="AH12" s="72">
        <f>AG12</f>
        <v>460</v>
      </c>
    </row>
    <row r="13" spans="2:116">
      <c r="B13" s="4" t="s">
        <v>67</v>
      </c>
      <c r="E13" s="44">
        <f t="shared" ref="E13" si="4">SUM(I13:T13)</f>
        <v>210</v>
      </c>
      <c r="F13" s="44">
        <f t="shared" ref="F13" si="5">SUM(V13:AG13)</f>
        <v>160</v>
      </c>
      <c r="G13" s="40">
        <f t="shared" si="3"/>
        <v>-0.23809523809523808</v>
      </c>
      <c r="I13" s="44">
        <f>Control!I13</f>
        <v>10</v>
      </c>
      <c r="J13" s="44">
        <f>Control!J13</f>
        <v>10</v>
      </c>
      <c r="K13" s="44">
        <f>Control!K13</f>
        <v>10</v>
      </c>
      <c r="L13" s="44">
        <f>Control!L13</f>
        <v>10</v>
      </c>
      <c r="M13" s="44">
        <f>Control!M13</f>
        <v>10</v>
      </c>
      <c r="N13" s="44">
        <f>Control!N13</f>
        <v>20</v>
      </c>
      <c r="O13" s="44">
        <f>Control!O13</f>
        <v>20</v>
      </c>
      <c r="P13" s="44">
        <f>Control!P13</f>
        <v>20</v>
      </c>
      <c r="Q13" s="44">
        <f>Control!Q13</f>
        <v>50</v>
      </c>
      <c r="R13" s="44">
        <f>Control!R13</f>
        <v>10</v>
      </c>
      <c r="S13" s="44">
        <f>Control!S13</f>
        <v>20</v>
      </c>
      <c r="T13" s="44">
        <f>Control!T13</f>
        <v>20</v>
      </c>
      <c r="U13" s="72">
        <f>SUM(I13:T13)</f>
        <v>210</v>
      </c>
      <c r="V13" s="44">
        <f>Control!V13</f>
        <v>10</v>
      </c>
      <c r="W13" s="44">
        <f>Control!W13</f>
        <v>10</v>
      </c>
      <c r="X13" s="44">
        <f>Control!X13</f>
        <v>10</v>
      </c>
      <c r="Y13" s="44">
        <f>Control!Y13</f>
        <v>10</v>
      </c>
      <c r="Z13" s="44">
        <f>Control!Z13</f>
        <v>10</v>
      </c>
      <c r="AA13" s="44">
        <f>Control!AA13</f>
        <v>10</v>
      </c>
      <c r="AB13" s="44">
        <f>Control!AB13</f>
        <v>10</v>
      </c>
      <c r="AC13" s="44">
        <f>Control!AC13</f>
        <v>10</v>
      </c>
      <c r="AD13" s="44">
        <f>Control!AD13</f>
        <v>10</v>
      </c>
      <c r="AE13" s="44">
        <f>Control!AE13</f>
        <v>30</v>
      </c>
      <c r="AF13" s="44">
        <f>Control!AF13</f>
        <v>20</v>
      </c>
      <c r="AG13" s="44">
        <f>Control!AG13</f>
        <v>20</v>
      </c>
      <c r="AH13" s="72">
        <f>SUM(V13:AG13)</f>
        <v>160</v>
      </c>
    </row>
    <row r="14" spans="2:116">
      <c r="B14" s="4" t="s">
        <v>63</v>
      </c>
      <c r="E14" s="47">
        <f>('Sales Budget Template'!E55+'Sales Budget Template'!E56)/E13</f>
        <v>1045.2936507936508</v>
      </c>
      <c r="F14" s="47">
        <f>('Sales Budget Template'!F55+'Sales Budget Template'!F56)/F13</f>
        <v>5174.8125</v>
      </c>
      <c r="G14" s="40">
        <f t="shared" si="3"/>
        <v>3.9505825430690846</v>
      </c>
      <c r="I14" s="47">
        <f>('Sales Budget Template'!I65+'Sales Budget Template'!I66)/I13</f>
        <v>7000</v>
      </c>
      <c r="J14" s="47">
        <f>('Sales Budget Template'!J65+'Sales Budget Template'!J66)/J13</f>
        <v>7000</v>
      </c>
      <c r="K14" s="47">
        <f>('Sales Budget Template'!K65+'Sales Budget Template'!K66)/K13</f>
        <v>7000</v>
      </c>
      <c r="L14" s="47">
        <f>('Sales Budget Template'!L65+'Sales Budget Template'!L66)/L13</f>
        <v>9500</v>
      </c>
      <c r="M14" s="47">
        <f>('Sales Budget Template'!M65+'Sales Budget Template'!M66)/M13</f>
        <v>9500</v>
      </c>
      <c r="N14" s="47">
        <f>('Sales Budget Template'!N65+'Sales Budget Template'!N66)/N13</f>
        <v>4750</v>
      </c>
      <c r="O14" s="47">
        <f>('Sales Budget Template'!O65+'Sales Budget Template'!O66)/O13</f>
        <v>6000</v>
      </c>
      <c r="P14" s="47">
        <f>('Sales Budget Template'!P65+'Sales Budget Template'!P66)/P13</f>
        <v>6000</v>
      </c>
      <c r="Q14" s="47">
        <f>('Sales Budget Template'!Q65+'Sales Budget Template'!Q66)/Q13</f>
        <v>2400</v>
      </c>
      <c r="R14" s="47">
        <f>('Sales Budget Template'!R65+'Sales Budget Template'!R66)/R13</f>
        <v>17000</v>
      </c>
      <c r="S14" s="47">
        <f>('Sales Budget Template'!S65+'Sales Budget Template'!S66)/S13</f>
        <v>8500</v>
      </c>
      <c r="T14" s="47">
        <f>('Sales Budget Template'!T65+'Sales Budget Template'!T66)/T13</f>
        <v>8500</v>
      </c>
      <c r="U14" s="62">
        <f>('Sales Budget Template'!E55+'Sales Budget Template'!E56)/E13</f>
        <v>1045.2936507936508</v>
      </c>
      <c r="V14" s="47">
        <f>('Sales Budget Template'!V65+'Sales Budget Template'!V66)/V13</f>
        <v>27500</v>
      </c>
      <c r="W14" s="47">
        <f>('Sales Budget Template'!W65+'Sales Budget Template'!W66)/W13</f>
        <v>27500</v>
      </c>
      <c r="X14" s="47">
        <f>('Sales Budget Template'!X65+'Sales Budget Template'!X66)/X13</f>
        <v>27500</v>
      </c>
      <c r="Y14" s="47">
        <f>('Sales Budget Template'!Y65+'Sales Budget Template'!Y66)/Y13</f>
        <v>32500</v>
      </c>
      <c r="Z14" s="47">
        <f>('Sales Budget Template'!Z65+'Sales Budget Template'!Z66)/Z13</f>
        <v>32500</v>
      </c>
      <c r="AA14" s="47">
        <f>('Sales Budget Template'!AA65+'Sales Budget Template'!AA66)/AA13</f>
        <v>32500</v>
      </c>
      <c r="AB14" s="47">
        <f>('Sales Budget Template'!AB65+'Sales Budget Template'!AB66)/AB13</f>
        <v>47500</v>
      </c>
      <c r="AC14" s="47">
        <f>('Sales Budget Template'!AC65+'Sales Budget Template'!AC66)/AC13</f>
        <v>47500</v>
      </c>
      <c r="AD14" s="47">
        <f>('Sales Budget Template'!AD65+'Sales Budget Template'!AD66)/AD13</f>
        <v>47500</v>
      </c>
      <c r="AE14" s="47">
        <f>('Sales Budget Template'!AE65+'Sales Budget Template'!AE66)/AE13</f>
        <v>19166.666666666668</v>
      </c>
      <c r="AF14" s="47">
        <f>('Sales Budget Template'!AF65+'Sales Budget Template'!AF66)/AF13</f>
        <v>34669.740335150869</v>
      </c>
      <c r="AG14" s="47">
        <f>('Sales Budget Template'!AG65+'Sales Budget Template'!AG66)/AG13</f>
        <v>41183.743592810533</v>
      </c>
      <c r="AH14" s="62">
        <f>('Sales Budget Template'!F55+'Sales Budget Template'!F56)/F13</f>
        <v>5174.8125</v>
      </c>
    </row>
    <row r="15" spans="2:116">
      <c r="B15" s="4" t="s">
        <v>75</v>
      </c>
      <c r="E15" s="47">
        <f>'Sales Budget Template'!E61/E13</f>
        <v>5879.1432064686396</v>
      </c>
      <c r="F15" s="47">
        <f>'Sales Budget Template'!F61/F13</f>
        <v>25258.262151835614</v>
      </c>
      <c r="G15" s="40">
        <f t="shared" si="3"/>
        <v>3.2962488350419372</v>
      </c>
      <c r="I15" s="47">
        <f>'Sales Budget Template'!I72/I13</f>
        <v>9025.4434179758846</v>
      </c>
      <c r="J15" s="47">
        <f>'Sales Budget Template'!J72/J13</f>
        <v>13701.626673434275</v>
      </c>
      <c r="K15" s="47">
        <f>'Sales Budget Template'!K72/K13</f>
        <v>13701.626673434275</v>
      </c>
      <c r="L15" s="47">
        <f>'Sales Budget Template'!L72/L13</f>
        <v>18350.781603973235</v>
      </c>
      <c r="M15" s="47">
        <f>'Sales Budget Template'!M72/M13</f>
        <v>18350.781603973235</v>
      </c>
      <c r="N15" s="47">
        <f>'Sales Budget Template'!N72/N13</f>
        <v>9872.094872875623</v>
      </c>
      <c r="O15" s="47">
        <f>'Sales Budget Template'!O72/O13</f>
        <v>12196.672338145101</v>
      </c>
      <c r="P15" s="47">
        <f>'Sales Budget Template'!P72/P13</f>
        <v>12893.376409034103</v>
      </c>
      <c r="Q15" s="47">
        <f>'Sales Budget Template'!Q72/Q13</f>
        <v>5157.3505636136415</v>
      </c>
      <c r="R15" s="47">
        <f>'Sales Budget Template'!R72/R13</f>
        <v>33573.569101624213</v>
      </c>
      <c r="S15" s="47">
        <f>'Sales Budget Template'!S72/S13</f>
        <v>16786.784550812106</v>
      </c>
      <c r="T15" s="47">
        <f>'Sales Budget Template'!T72/T13</f>
        <v>16786.784550812106</v>
      </c>
      <c r="U15" s="62">
        <f>'Sales Budget Template'!E61/E13</f>
        <v>5879.1432064686396</v>
      </c>
      <c r="V15" s="47">
        <f>'Sales Budget Template'!V72/V13</f>
        <v>52944.39900754788</v>
      </c>
      <c r="W15" s="47">
        <f>'Sales Budget Template'!W72/W13</f>
        <v>52944.39900754788</v>
      </c>
      <c r="X15" s="47">
        <f>'Sales Budget Template'!X72/X13</f>
        <v>52944.39900754788</v>
      </c>
      <c r="Y15" s="47">
        <f>'Sales Budget Template'!Y72/Y13</f>
        <v>63796.713203015504</v>
      </c>
      <c r="Z15" s="47">
        <f>'Sales Budget Template'!Z72/Z13</f>
        <v>65383.781459413512</v>
      </c>
      <c r="AA15" s="47">
        <f>'Sales Budget Template'!AA72/AA13</f>
        <v>65383.781459413512</v>
      </c>
      <c r="AB15" s="47">
        <f>'Sales Budget Template'!AB72/AB13</f>
        <v>87029.629783080134</v>
      </c>
      <c r="AC15" s="47">
        <f>'Sales Budget Template'!AC72/AC13</f>
        <v>87029.629783080134</v>
      </c>
      <c r="AD15" s="47">
        <f>'Sales Budget Template'!AD72/AD13</f>
        <v>87029.629783080134</v>
      </c>
      <c r="AE15" s="47">
        <f>'Sales Budget Template'!AE72/AE13</f>
        <v>34293.981326182584</v>
      </c>
      <c r="AF15" s="47">
        <f>'Sales Budget Template'!AF72/AF13</f>
        <v>57360.712324424749</v>
      </c>
      <c r="AG15" s="47">
        <f>'Sales Budget Template'!AG72/AG13</f>
        <v>63874.715582084413</v>
      </c>
      <c r="AH15" s="62">
        <f>'Sales Budget Template'!F61/F13</f>
        <v>25258.262151835614</v>
      </c>
    </row>
    <row r="16" spans="2:116">
      <c r="U16" s="64"/>
      <c r="AH16" s="64"/>
    </row>
    <row r="17" spans="2:116">
      <c r="B17" s="4" t="s">
        <v>77</v>
      </c>
      <c r="E17" s="44">
        <f t="shared" si="1"/>
        <v>75448.127612663244</v>
      </c>
      <c r="F17" s="44">
        <f t="shared" si="2"/>
        <v>241039.52538842923</v>
      </c>
      <c r="G17" s="40">
        <f t="shared" si="3"/>
        <v>2.1947714677013805</v>
      </c>
      <c r="I17" s="44">
        <f t="shared" ref="I17:T17" si="6">12*I10/99*1.5</f>
        <v>13491.905574335822</v>
      </c>
      <c r="J17" s="44">
        <f t="shared" si="6"/>
        <v>14664.271607040824</v>
      </c>
      <c r="K17" s="44">
        <f t="shared" si="6"/>
        <v>16364.615755988194</v>
      </c>
      <c r="L17" s="44">
        <f t="shared" si="6"/>
        <v>18968.802904824639</v>
      </c>
      <c r="M17" s="44">
        <f t="shared" si="6"/>
        <v>21970.897164988193</v>
      </c>
      <c r="N17" s="44">
        <f t="shared" si="6"/>
        <v>27096.76908591032</v>
      </c>
      <c r="O17" s="44">
        <f t="shared" si="6"/>
        <v>33515.988526525034</v>
      </c>
      <c r="P17" s="44">
        <f t="shared" si="6"/>
        <v>43657.349656372106</v>
      </c>
      <c r="Q17" s="44">
        <f t="shared" si="6"/>
        <v>47257.798087959105</v>
      </c>
      <c r="R17" s="44">
        <f t="shared" si="6"/>
        <v>53022.824532861952</v>
      </c>
      <c r="S17" s="44">
        <f t="shared" si="6"/>
        <v>58013.923096318409</v>
      </c>
      <c r="T17" s="44">
        <f t="shared" si="6"/>
        <v>75448.127612663244</v>
      </c>
      <c r="U17" s="72">
        <f>T17</f>
        <v>75448.127612663244</v>
      </c>
      <c r="V17" s="44">
        <f t="shared" ref="V17:AG17" si="7">12*V10/99*1.5</f>
        <v>78234.221969519291</v>
      </c>
      <c r="W17" s="44">
        <f t="shared" si="7"/>
        <v>82732.627130501263</v>
      </c>
      <c r="X17" s="44">
        <f t="shared" si="7"/>
        <v>88887.874780074228</v>
      </c>
      <c r="Y17" s="44">
        <f t="shared" si="7"/>
        <v>97474.573707473348</v>
      </c>
      <c r="Z17" s="44">
        <f t="shared" si="7"/>
        <v>106773.9251407986</v>
      </c>
      <c r="AA17" s="44">
        <f t="shared" si="7"/>
        <v>122413.65899151925</v>
      </c>
      <c r="AB17" s="44">
        <f t="shared" si="7"/>
        <v>141743.72628135839</v>
      </c>
      <c r="AC17" s="44">
        <f t="shared" si="7"/>
        <v>170274.68942150549</v>
      </c>
      <c r="AD17" s="44">
        <f t="shared" si="7"/>
        <v>178108.06765777766</v>
      </c>
      <c r="AE17" s="44">
        <f t="shared" si="7"/>
        <v>191293.07304046719</v>
      </c>
      <c r="AF17" s="44">
        <f t="shared" si="7"/>
        <v>201625.03684447307</v>
      </c>
      <c r="AG17" s="44">
        <f t="shared" si="7"/>
        <v>241039.52538842923</v>
      </c>
      <c r="AH17" s="72">
        <f>AG17</f>
        <v>241039.52538842923</v>
      </c>
    </row>
    <row r="18" spans="2:116">
      <c r="B18" s="4" t="s">
        <v>78</v>
      </c>
      <c r="E18" s="44">
        <f>E17/E12</f>
        <v>251.49375870887749</v>
      </c>
      <c r="F18" s="44">
        <f>F17/F12</f>
        <v>523.99896823571578</v>
      </c>
      <c r="G18" s="40">
        <f>(F18-E18)/E18</f>
        <v>1.0835466093704658</v>
      </c>
      <c r="I18" s="44">
        <f t="shared" ref="I18:AH18" si="8">I17/I12</f>
        <v>134.91905574335823</v>
      </c>
      <c r="J18" s="44">
        <f t="shared" si="8"/>
        <v>133.31156006400749</v>
      </c>
      <c r="K18" s="44">
        <f t="shared" si="8"/>
        <v>136.37179796656829</v>
      </c>
      <c r="L18" s="44">
        <f t="shared" si="8"/>
        <v>145.91386849865106</v>
      </c>
      <c r="M18" s="44">
        <f t="shared" si="8"/>
        <v>156.93497974991567</v>
      </c>
      <c r="N18" s="44">
        <f t="shared" si="8"/>
        <v>169.35480678693949</v>
      </c>
      <c r="O18" s="44">
        <f t="shared" si="8"/>
        <v>186.19993625847241</v>
      </c>
      <c r="P18" s="44">
        <f t="shared" si="8"/>
        <v>218.28674828186053</v>
      </c>
      <c r="Q18" s="44">
        <f t="shared" si="8"/>
        <v>189.03119235183641</v>
      </c>
      <c r="R18" s="44">
        <f t="shared" si="8"/>
        <v>203.93394051100751</v>
      </c>
      <c r="S18" s="44">
        <f t="shared" si="8"/>
        <v>207.19258248685145</v>
      </c>
      <c r="T18" s="44">
        <f t="shared" si="8"/>
        <v>251.49375870887749</v>
      </c>
      <c r="U18" s="72">
        <f t="shared" si="8"/>
        <v>251.49375870887749</v>
      </c>
      <c r="V18" s="44">
        <f t="shared" si="8"/>
        <v>252.36845796619127</v>
      </c>
      <c r="W18" s="44">
        <f t="shared" si="8"/>
        <v>258.53945978281644</v>
      </c>
      <c r="X18" s="44">
        <f t="shared" si="8"/>
        <v>269.35719630325525</v>
      </c>
      <c r="Y18" s="44">
        <f t="shared" si="8"/>
        <v>286.68992266903928</v>
      </c>
      <c r="Z18" s="44">
        <f t="shared" si="8"/>
        <v>305.06835754513884</v>
      </c>
      <c r="AA18" s="44">
        <f t="shared" si="8"/>
        <v>340.03794164310904</v>
      </c>
      <c r="AB18" s="44">
        <f t="shared" si="8"/>
        <v>383.09115211177942</v>
      </c>
      <c r="AC18" s="44">
        <f t="shared" si="8"/>
        <v>448.09128795133023</v>
      </c>
      <c r="AD18" s="44">
        <f t="shared" si="8"/>
        <v>456.68735296866066</v>
      </c>
      <c r="AE18" s="44">
        <f t="shared" si="8"/>
        <v>455.45969771539808</v>
      </c>
      <c r="AF18" s="44">
        <f t="shared" si="8"/>
        <v>458.23872010107516</v>
      </c>
      <c r="AG18" s="44">
        <f t="shared" si="8"/>
        <v>523.99896823571578</v>
      </c>
      <c r="AH18" s="72">
        <f t="shared" si="8"/>
        <v>523.99896823571578</v>
      </c>
    </row>
    <row r="19" spans="2:116">
      <c r="B19" s="4" t="s">
        <v>62</v>
      </c>
      <c r="E19" s="47">
        <f>Control!E19</f>
        <v>916.66666666666663</v>
      </c>
      <c r="F19" s="47">
        <f>Control!F19</f>
        <v>913.04347826086962</v>
      </c>
      <c r="G19" s="40">
        <f>(F19-E19)/E19</f>
        <v>-3.9525691699603734E-3</v>
      </c>
      <c r="I19" s="47">
        <f>Control!I19</f>
        <v>200</v>
      </c>
      <c r="J19" s="47">
        <f>Control!J19</f>
        <v>181.81818181818181</v>
      </c>
      <c r="K19" s="47">
        <f>Control!K19</f>
        <v>166.66666666666666</v>
      </c>
      <c r="L19" s="47">
        <f>Control!L19</f>
        <v>153.84615384615384</v>
      </c>
      <c r="M19" s="47">
        <f>Control!M19</f>
        <v>142.85714285714286</v>
      </c>
      <c r="N19" s="47">
        <f>Control!N19</f>
        <v>156.25</v>
      </c>
      <c r="O19" s="47">
        <f>Control!O19</f>
        <v>138.88888888888889</v>
      </c>
      <c r="P19" s="47">
        <f>Control!P19</f>
        <v>125</v>
      </c>
      <c r="Q19" s="47">
        <f>Control!Q19</f>
        <v>100</v>
      </c>
      <c r="R19" s="47">
        <f>Control!R19</f>
        <v>96.15384615384616</v>
      </c>
      <c r="S19" s="47">
        <f>Control!S19</f>
        <v>89.285714285714292</v>
      </c>
      <c r="T19" s="47">
        <f>Control!T19</f>
        <v>83.333333333333329</v>
      </c>
      <c r="U19" s="62">
        <f>Control!E19</f>
        <v>916.66666666666663</v>
      </c>
      <c r="V19" s="47">
        <f>Control!V19</f>
        <v>96.774193548387103</v>
      </c>
      <c r="W19" s="47">
        <f>Control!W19</f>
        <v>93.75</v>
      </c>
      <c r="X19" s="47">
        <f>Control!X19</f>
        <v>90.909090909090907</v>
      </c>
      <c r="Y19" s="47">
        <f>Control!Y19</f>
        <v>88.235294117647058</v>
      </c>
      <c r="Z19" s="47">
        <f>Control!Z19</f>
        <v>85.714285714285708</v>
      </c>
      <c r="AA19" s="47">
        <f>Control!AA19</f>
        <v>83.333333333333329</v>
      </c>
      <c r="AB19" s="47">
        <f>Control!AB19</f>
        <v>108.10810810810811</v>
      </c>
      <c r="AC19" s="47">
        <f>Control!AC19</f>
        <v>105.26315789473684</v>
      </c>
      <c r="AD19" s="47">
        <f>Control!AD19</f>
        <v>102.56410256410257</v>
      </c>
      <c r="AE19" s="47">
        <f>Control!AE19</f>
        <v>95.238095238095241</v>
      </c>
      <c r="AF19" s="47">
        <f>Control!AF19</f>
        <v>90.909090909090907</v>
      </c>
      <c r="AG19" s="47">
        <f>Control!AG19</f>
        <v>86.956521739130437</v>
      </c>
      <c r="AH19" s="62">
        <f>Control!R19</f>
        <v>96.15384615384616</v>
      </c>
    </row>
    <row r="20" spans="2:116">
      <c r="E20" s="44"/>
      <c r="F20" s="44"/>
      <c r="G20" s="40"/>
      <c r="I20" s="44"/>
      <c r="J20" s="44"/>
      <c r="K20" s="44"/>
      <c r="L20" s="44"/>
      <c r="M20" s="44"/>
      <c r="N20" s="44"/>
      <c r="O20" s="44"/>
      <c r="P20" s="44"/>
      <c r="Q20" s="44"/>
      <c r="R20" s="44"/>
      <c r="S20" s="44"/>
      <c r="T20" s="44"/>
      <c r="U20" s="72"/>
      <c r="V20" s="44"/>
      <c r="W20" s="44"/>
      <c r="X20" s="44"/>
      <c r="Y20" s="44"/>
      <c r="Z20" s="44"/>
      <c r="AA20" s="44"/>
      <c r="AB20" s="44"/>
      <c r="AC20" s="44"/>
      <c r="AD20" s="44"/>
      <c r="AE20" s="44"/>
      <c r="AF20" s="44"/>
      <c r="AG20" s="44"/>
      <c r="AH20" s="72"/>
    </row>
    <row r="21" spans="2:116">
      <c r="U21" s="64"/>
      <c r="AH21" s="64"/>
    </row>
    <row r="22" spans="2:116" ht="16">
      <c r="B22" s="73" t="s">
        <v>40</v>
      </c>
      <c r="U22" s="64"/>
      <c r="AH22" s="64"/>
    </row>
    <row r="23" spans="2:116">
      <c r="B23" s="74" t="s">
        <v>37</v>
      </c>
      <c r="E23" s="39">
        <f t="shared" ref="E23:E24" si="9">SUM(I23:T23)</f>
        <v>746299.95390144037</v>
      </c>
      <c r="F23" s="39">
        <f t="shared" ref="F23:F24" si="10">SUM(V23:AG23)</f>
        <v>1691928.123338582</v>
      </c>
      <c r="G23" s="40">
        <f t="shared" ref="G23:G24" si="11">(F23-E23)/E23</f>
        <v>1.2670886075949368</v>
      </c>
      <c r="I23" s="39">
        <f>I64</f>
        <v>54791.642185169047</v>
      </c>
      <c r="J23" s="39">
        <f t="shared" ref="J23:AG23" si="12">J64</f>
        <v>71795.944932290469</v>
      </c>
      <c r="K23" s="39">
        <f t="shared" si="12"/>
        <v>71795.944932290469</v>
      </c>
      <c r="L23" s="39">
        <f t="shared" si="12"/>
        <v>71795.944932290469</v>
      </c>
      <c r="M23" s="39">
        <f t="shared" si="12"/>
        <v>59515.059614925005</v>
      </c>
      <c r="N23" s="39">
        <f t="shared" si="12"/>
        <v>59515.059614925005</v>
      </c>
      <c r="O23" s="39">
        <f t="shared" si="12"/>
        <v>59515.059614925005</v>
      </c>
      <c r="P23" s="39">
        <f t="shared" si="12"/>
        <v>59515.059614925005</v>
      </c>
      <c r="Q23" s="39">
        <f t="shared" si="12"/>
        <v>59515.059614925005</v>
      </c>
      <c r="R23" s="39">
        <f t="shared" si="12"/>
        <v>59515.059614925005</v>
      </c>
      <c r="S23" s="39">
        <f t="shared" si="12"/>
        <v>59515.059614925005</v>
      </c>
      <c r="T23" s="39">
        <f t="shared" si="12"/>
        <v>59515.059614925005</v>
      </c>
      <c r="U23" s="75">
        <f>SUM(I23:T23)</f>
        <v>746299.95390144037</v>
      </c>
      <c r="V23" s="39">
        <f t="shared" si="12"/>
        <v>99664.107767850583</v>
      </c>
      <c r="W23" s="39">
        <f t="shared" si="12"/>
        <v>99664.107767850583</v>
      </c>
      <c r="X23" s="39">
        <f t="shared" si="12"/>
        <v>99664.107767850583</v>
      </c>
      <c r="Y23" s="39">
        <f t="shared" si="12"/>
        <v>119502.46097282557</v>
      </c>
      <c r="Z23" s="39">
        <f t="shared" si="12"/>
        <v>119502.46097282557</v>
      </c>
      <c r="AA23" s="39">
        <f t="shared" si="12"/>
        <v>119502.46097282557</v>
      </c>
      <c r="AB23" s="39">
        <f t="shared" si="12"/>
        <v>160596.1926117024</v>
      </c>
      <c r="AC23" s="39">
        <f t="shared" si="12"/>
        <v>174766.44490097027</v>
      </c>
      <c r="AD23" s="39">
        <f t="shared" si="12"/>
        <v>174766.44490097027</v>
      </c>
      <c r="AE23" s="39">
        <f t="shared" si="12"/>
        <v>174766.44490097027</v>
      </c>
      <c r="AF23" s="39">
        <f t="shared" si="12"/>
        <v>174766.44490097027</v>
      </c>
      <c r="AG23" s="39">
        <f t="shared" si="12"/>
        <v>174766.44490097027</v>
      </c>
      <c r="AH23" s="75">
        <f>SUM(V23:AG23)</f>
        <v>1691928.123338582</v>
      </c>
    </row>
    <row r="24" spans="2:116">
      <c r="B24" s="76" t="s">
        <v>38</v>
      </c>
      <c r="E24" s="39">
        <f t="shared" si="9"/>
        <v>746299.95390144037</v>
      </c>
      <c r="F24" s="39">
        <f t="shared" si="10"/>
        <v>1691928.123338582</v>
      </c>
      <c r="G24" s="40">
        <f t="shared" si="11"/>
        <v>1.2670886075949368</v>
      </c>
      <c r="I24" s="39">
        <f>I114</f>
        <v>54791.642185169047</v>
      </c>
      <c r="J24" s="39">
        <f t="shared" ref="J24:AG24" si="13">J114</f>
        <v>71795.944932290469</v>
      </c>
      <c r="K24" s="39">
        <f t="shared" si="13"/>
        <v>71795.944932290469</v>
      </c>
      <c r="L24" s="39">
        <f t="shared" si="13"/>
        <v>71795.944932290469</v>
      </c>
      <c r="M24" s="39">
        <f t="shared" si="13"/>
        <v>59515.059614925005</v>
      </c>
      <c r="N24" s="39">
        <f t="shared" si="13"/>
        <v>59515.059614925005</v>
      </c>
      <c r="O24" s="39">
        <f t="shared" si="13"/>
        <v>59515.059614925005</v>
      </c>
      <c r="P24" s="39">
        <f t="shared" si="13"/>
        <v>59515.059614925005</v>
      </c>
      <c r="Q24" s="39">
        <f t="shared" si="13"/>
        <v>59515.059614925005</v>
      </c>
      <c r="R24" s="39">
        <f t="shared" si="13"/>
        <v>59515.059614925005</v>
      </c>
      <c r="S24" s="39">
        <f t="shared" si="13"/>
        <v>59515.059614925005</v>
      </c>
      <c r="T24" s="39">
        <f t="shared" si="13"/>
        <v>59515.059614925005</v>
      </c>
      <c r="U24" s="75">
        <f>SUM(I24:T24)</f>
        <v>746299.95390144037</v>
      </c>
      <c r="V24" s="39">
        <f t="shared" si="13"/>
        <v>99664.107767850583</v>
      </c>
      <c r="W24" s="39">
        <f t="shared" si="13"/>
        <v>99664.107767850583</v>
      </c>
      <c r="X24" s="39">
        <f t="shared" si="13"/>
        <v>99664.107767850583</v>
      </c>
      <c r="Y24" s="39">
        <f t="shared" si="13"/>
        <v>119502.46097282557</v>
      </c>
      <c r="Z24" s="39">
        <f t="shared" si="13"/>
        <v>119502.46097282557</v>
      </c>
      <c r="AA24" s="39">
        <f t="shared" si="13"/>
        <v>119502.46097282557</v>
      </c>
      <c r="AB24" s="39">
        <f t="shared" si="13"/>
        <v>160596.1926117024</v>
      </c>
      <c r="AC24" s="39">
        <f t="shared" si="13"/>
        <v>174766.44490097027</v>
      </c>
      <c r="AD24" s="39">
        <f t="shared" si="13"/>
        <v>174766.44490097027</v>
      </c>
      <c r="AE24" s="39">
        <f t="shared" si="13"/>
        <v>174766.44490097027</v>
      </c>
      <c r="AF24" s="39">
        <f t="shared" si="13"/>
        <v>174766.44490097027</v>
      </c>
      <c r="AG24" s="39">
        <f t="shared" si="13"/>
        <v>174766.44490097027</v>
      </c>
      <c r="AH24" s="75">
        <f>SUM(V24:AG24)</f>
        <v>1691928.123338582</v>
      </c>
    </row>
    <row r="25" spans="2:116">
      <c r="B25" s="50"/>
      <c r="G25" s="40"/>
      <c r="U25" s="64"/>
      <c r="AH25" s="64"/>
    </row>
    <row r="26" spans="2:116" s="78" customFormat="1" ht="15" thickBot="1">
      <c r="B26" s="77" t="s">
        <v>39</v>
      </c>
      <c r="E26" s="79">
        <f t="shared" ref="E26" si="14">SUM(I26:T26)</f>
        <v>0</v>
      </c>
      <c r="F26" s="79">
        <f t="shared" ref="F26" si="15">SUM(V26:AG26)</f>
        <v>0</v>
      </c>
      <c r="G26" s="80" t="str">
        <f>IFERROR((F26-E26)/E26,"NA")</f>
        <v>NA</v>
      </c>
      <c r="I26" s="79">
        <f>I23-I24</f>
        <v>0</v>
      </c>
      <c r="J26" s="79">
        <f t="shared" ref="J26:AG26" si="16">J23-J24</f>
        <v>0</v>
      </c>
      <c r="K26" s="79">
        <f t="shared" si="16"/>
        <v>0</v>
      </c>
      <c r="L26" s="79">
        <f t="shared" si="16"/>
        <v>0</v>
      </c>
      <c r="M26" s="79">
        <f t="shared" si="16"/>
        <v>0</v>
      </c>
      <c r="N26" s="79">
        <f t="shared" si="16"/>
        <v>0</v>
      </c>
      <c r="O26" s="79">
        <f t="shared" si="16"/>
        <v>0</v>
      </c>
      <c r="P26" s="79">
        <f t="shared" si="16"/>
        <v>0</v>
      </c>
      <c r="Q26" s="79">
        <f t="shared" si="16"/>
        <v>0</v>
      </c>
      <c r="R26" s="79">
        <f t="shared" si="16"/>
        <v>0</v>
      </c>
      <c r="S26" s="79">
        <f t="shared" si="16"/>
        <v>0</v>
      </c>
      <c r="T26" s="79">
        <f t="shared" si="16"/>
        <v>0</v>
      </c>
      <c r="U26" s="81">
        <f>SUM(I26:T26)</f>
        <v>0</v>
      </c>
      <c r="V26" s="79">
        <f t="shared" si="16"/>
        <v>0</v>
      </c>
      <c r="W26" s="79">
        <f t="shared" si="16"/>
        <v>0</v>
      </c>
      <c r="X26" s="79">
        <f t="shared" si="16"/>
        <v>0</v>
      </c>
      <c r="Y26" s="79">
        <f t="shared" si="16"/>
        <v>0</v>
      </c>
      <c r="Z26" s="79">
        <f t="shared" si="16"/>
        <v>0</v>
      </c>
      <c r="AA26" s="79">
        <f t="shared" si="16"/>
        <v>0</v>
      </c>
      <c r="AB26" s="79">
        <f t="shared" si="16"/>
        <v>0</v>
      </c>
      <c r="AC26" s="79">
        <f t="shared" si="16"/>
        <v>0</v>
      </c>
      <c r="AD26" s="79">
        <f t="shared" si="16"/>
        <v>0</v>
      </c>
      <c r="AE26" s="79">
        <f t="shared" si="16"/>
        <v>0</v>
      </c>
      <c r="AF26" s="79">
        <f t="shared" si="16"/>
        <v>0</v>
      </c>
      <c r="AG26" s="79">
        <f t="shared" si="16"/>
        <v>0</v>
      </c>
      <c r="AH26" s="81">
        <f>SUM(V26:AG26)</f>
        <v>0</v>
      </c>
    </row>
    <row r="27" spans="2:116" ht="15" thickTop="1">
      <c r="E27" s="39"/>
      <c r="F27" s="39"/>
    </row>
    <row r="29" spans="2:116" s="60" customFormat="1" ht="20">
      <c r="B29" s="59" t="s">
        <v>37</v>
      </c>
    </row>
    <row r="30" spans="2:116" s="71" customFormat="1" ht="15" thickBot="1">
      <c r="B30" s="37" t="s">
        <v>60</v>
      </c>
      <c r="C30" s="71">
        <v>18</v>
      </c>
      <c r="E30" s="71">
        <v>18</v>
      </c>
      <c r="F30" s="71">
        <f>E30+15</f>
        <v>33</v>
      </c>
      <c r="I30" s="71">
        <v>19</v>
      </c>
      <c r="J30" s="71">
        <f>I30+1</f>
        <v>20</v>
      </c>
      <c r="K30" s="71">
        <f t="shared" ref="K30:AG30" si="17">J30+1</f>
        <v>21</v>
      </c>
      <c r="L30" s="71">
        <f t="shared" si="17"/>
        <v>22</v>
      </c>
      <c r="M30" s="71">
        <f t="shared" si="17"/>
        <v>23</v>
      </c>
      <c r="N30" s="71">
        <f t="shared" si="17"/>
        <v>24</v>
      </c>
      <c r="O30" s="71">
        <f t="shared" si="17"/>
        <v>25</v>
      </c>
      <c r="P30" s="71">
        <f t="shared" si="17"/>
        <v>26</v>
      </c>
      <c r="Q30" s="71">
        <f t="shared" si="17"/>
        <v>27</v>
      </c>
      <c r="R30" s="71">
        <f t="shared" si="17"/>
        <v>28</v>
      </c>
      <c r="S30" s="71">
        <f t="shared" si="17"/>
        <v>29</v>
      </c>
      <c r="T30" s="71">
        <f t="shared" si="17"/>
        <v>30</v>
      </c>
      <c r="V30" s="71">
        <v>34</v>
      </c>
      <c r="W30" s="71">
        <f t="shared" si="17"/>
        <v>35</v>
      </c>
      <c r="X30" s="71">
        <f t="shared" si="17"/>
        <v>36</v>
      </c>
      <c r="Y30" s="71">
        <f t="shared" si="17"/>
        <v>37</v>
      </c>
      <c r="Z30" s="71">
        <f t="shared" si="17"/>
        <v>38</v>
      </c>
      <c r="AA30" s="71">
        <f t="shared" si="17"/>
        <v>39</v>
      </c>
      <c r="AB30" s="71">
        <f t="shared" si="17"/>
        <v>40</v>
      </c>
      <c r="AC30" s="71">
        <f t="shared" si="17"/>
        <v>41</v>
      </c>
      <c r="AD30" s="71">
        <f t="shared" si="17"/>
        <v>42</v>
      </c>
      <c r="AE30" s="71">
        <f t="shared" si="17"/>
        <v>43</v>
      </c>
      <c r="AF30" s="71">
        <f t="shared" si="17"/>
        <v>44</v>
      </c>
      <c r="AG30" s="71">
        <f t="shared" si="17"/>
        <v>45</v>
      </c>
    </row>
    <row r="31" spans="2:116" s="36" customFormat="1" ht="18" thickTop="1" thickBot="1">
      <c r="B31" s="82"/>
      <c r="C31" s="28"/>
      <c r="D31" s="28"/>
      <c r="E31" s="29" t="s">
        <v>5</v>
      </c>
      <c r="F31" s="30" t="s">
        <v>6</v>
      </c>
      <c r="G31" s="31" t="s">
        <v>7</v>
      </c>
      <c r="H31" s="28"/>
      <c r="I31" s="29">
        <v>43466</v>
      </c>
      <c r="J31" s="32">
        <v>43497</v>
      </c>
      <c r="K31" s="32">
        <v>43525</v>
      </c>
      <c r="L31" s="32">
        <v>43556</v>
      </c>
      <c r="M31" s="32">
        <v>43586</v>
      </c>
      <c r="N31" s="32">
        <v>43617</v>
      </c>
      <c r="O31" s="32">
        <v>43647</v>
      </c>
      <c r="P31" s="32">
        <v>43678</v>
      </c>
      <c r="Q31" s="32">
        <v>43709</v>
      </c>
      <c r="R31" s="32">
        <v>43739</v>
      </c>
      <c r="S31" s="32">
        <v>43770</v>
      </c>
      <c r="T31" s="33">
        <v>43800</v>
      </c>
      <c r="U31" s="29" t="s">
        <v>5</v>
      </c>
      <c r="V31" s="34">
        <v>43831</v>
      </c>
      <c r="W31" s="35">
        <v>43862</v>
      </c>
      <c r="X31" s="35">
        <v>43891</v>
      </c>
      <c r="Y31" s="35">
        <v>43922</v>
      </c>
      <c r="Z31" s="35">
        <v>43952</v>
      </c>
      <c r="AA31" s="35">
        <v>43983</v>
      </c>
      <c r="AB31" s="35">
        <v>44013</v>
      </c>
      <c r="AC31" s="35">
        <v>44044</v>
      </c>
      <c r="AD31" s="35">
        <v>44075</v>
      </c>
      <c r="AE31" s="35">
        <v>44105</v>
      </c>
      <c r="AF31" s="35">
        <v>44136</v>
      </c>
      <c r="AG31" s="30">
        <v>44166</v>
      </c>
      <c r="AH31" s="30" t="s">
        <v>6</v>
      </c>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row>
    <row r="32" spans="2:116" ht="19" thickTop="1">
      <c r="B32" s="27" t="s">
        <v>8</v>
      </c>
      <c r="U32" s="114"/>
      <c r="AH32" s="114"/>
    </row>
    <row r="33" spans="2:34">
      <c r="U33" s="64"/>
      <c r="AH33" s="64"/>
    </row>
    <row r="34" spans="2:34" ht="16">
      <c r="B34" s="84" t="s">
        <v>9</v>
      </c>
      <c r="C34" s="73"/>
      <c r="D34" s="73"/>
      <c r="E34" s="49" t="s">
        <v>16</v>
      </c>
      <c r="H34" s="73"/>
      <c r="U34" s="64"/>
      <c r="AH34" s="64"/>
    </row>
    <row r="35" spans="2:34">
      <c r="B35" s="85" t="s">
        <v>30</v>
      </c>
      <c r="C35" s="47"/>
      <c r="D35" s="47"/>
      <c r="E35" s="41">
        <v>180000</v>
      </c>
      <c r="F35" s="41">
        <v>210000</v>
      </c>
      <c r="G35" s="40">
        <f t="shared" ref="G35:G38" si="18">(F35-E35)/E35</f>
        <v>0.16666666666666666</v>
      </c>
      <c r="H35" s="86"/>
      <c r="I35" s="45">
        <v>1</v>
      </c>
      <c r="J35" s="45">
        <v>1</v>
      </c>
      <c r="K35" s="45">
        <v>1</v>
      </c>
      <c r="L35" s="45">
        <v>1</v>
      </c>
      <c r="M35" s="45">
        <v>1</v>
      </c>
      <c r="N35" s="45">
        <v>1</v>
      </c>
      <c r="O35" s="45">
        <v>1</v>
      </c>
      <c r="P35" s="45">
        <v>1</v>
      </c>
      <c r="Q35" s="45">
        <v>1</v>
      </c>
      <c r="R35" s="45">
        <v>1</v>
      </c>
      <c r="S35" s="45">
        <v>1</v>
      </c>
      <c r="T35" s="45">
        <v>1</v>
      </c>
      <c r="U35" s="102">
        <f>T35</f>
        <v>1</v>
      </c>
      <c r="V35" s="45">
        <v>2</v>
      </c>
      <c r="W35" s="45">
        <v>2</v>
      </c>
      <c r="X35" s="45">
        <v>2</v>
      </c>
      <c r="Y35" s="45">
        <v>3</v>
      </c>
      <c r="Z35" s="45">
        <v>3</v>
      </c>
      <c r="AA35" s="45">
        <v>3</v>
      </c>
      <c r="AB35" s="45">
        <v>4</v>
      </c>
      <c r="AC35" s="45">
        <v>4</v>
      </c>
      <c r="AD35" s="45">
        <v>4</v>
      </c>
      <c r="AE35" s="45">
        <v>4</v>
      </c>
      <c r="AF35" s="45">
        <v>4</v>
      </c>
      <c r="AG35" s="45">
        <v>4</v>
      </c>
      <c r="AH35" s="102">
        <f>AG35</f>
        <v>4</v>
      </c>
    </row>
    <row r="36" spans="2:34">
      <c r="B36" s="85" t="s">
        <v>24</v>
      </c>
      <c r="C36" s="47"/>
      <c r="D36" s="47"/>
      <c r="E36" s="41">
        <v>130000</v>
      </c>
      <c r="F36" s="41">
        <v>140000</v>
      </c>
      <c r="G36" s="40">
        <f t="shared" si="18"/>
        <v>7.6923076923076927E-2</v>
      </c>
      <c r="H36" s="86"/>
      <c r="I36" s="45">
        <v>2</v>
      </c>
      <c r="J36" s="45">
        <v>2</v>
      </c>
      <c r="K36" s="45">
        <v>2</v>
      </c>
      <c r="L36" s="45">
        <v>2</v>
      </c>
      <c r="M36" s="45">
        <v>1</v>
      </c>
      <c r="N36" s="45">
        <v>1</v>
      </c>
      <c r="O36" s="45">
        <v>1</v>
      </c>
      <c r="P36" s="45">
        <v>1</v>
      </c>
      <c r="Q36" s="45">
        <v>1</v>
      </c>
      <c r="R36" s="45">
        <v>1</v>
      </c>
      <c r="S36" s="45">
        <v>1</v>
      </c>
      <c r="T36" s="45">
        <v>1</v>
      </c>
      <c r="U36" s="102">
        <f t="shared" ref="U36:U41" si="19">T36</f>
        <v>1</v>
      </c>
      <c r="V36" s="45">
        <v>2</v>
      </c>
      <c r="W36" s="45">
        <v>2</v>
      </c>
      <c r="X36" s="45">
        <v>2</v>
      </c>
      <c r="Y36" s="45">
        <v>2</v>
      </c>
      <c r="Z36" s="45">
        <v>2</v>
      </c>
      <c r="AA36" s="45">
        <v>2</v>
      </c>
      <c r="AB36" s="45">
        <v>3</v>
      </c>
      <c r="AC36" s="45">
        <v>3</v>
      </c>
      <c r="AD36" s="45">
        <v>3</v>
      </c>
      <c r="AE36" s="45">
        <v>3</v>
      </c>
      <c r="AF36" s="45">
        <v>3</v>
      </c>
      <c r="AG36" s="45">
        <v>3</v>
      </c>
      <c r="AH36" s="102">
        <f t="shared" ref="AH36:AH41" si="20">AG36</f>
        <v>3</v>
      </c>
    </row>
    <row r="37" spans="2:34">
      <c r="B37" s="85" t="s">
        <v>25</v>
      </c>
      <c r="C37" s="47"/>
      <c r="D37" s="47"/>
      <c r="E37" s="41">
        <v>80000</v>
      </c>
      <c r="F37" s="41">
        <v>85000</v>
      </c>
      <c r="G37" s="40">
        <f t="shared" si="18"/>
        <v>6.25E-2</v>
      </c>
      <c r="H37" s="86"/>
      <c r="I37" s="45">
        <v>0</v>
      </c>
      <c r="J37" s="45">
        <v>1</v>
      </c>
      <c r="K37" s="45">
        <v>1</v>
      </c>
      <c r="L37" s="45">
        <v>1</v>
      </c>
      <c r="M37" s="45">
        <v>1</v>
      </c>
      <c r="N37" s="45">
        <v>1</v>
      </c>
      <c r="O37" s="45">
        <v>1</v>
      </c>
      <c r="P37" s="45">
        <v>1</v>
      </c>
      <c r="Q37" s="45">
        <v>1</v>
      </c>
      <c r="R37" s="45">
        <v>1</v>
      </c>
      <c r="S37" s="45">
        <v>1</v>
      </c>
      <c r="T37" s="45">
        <v>1</v>
      </c>
      <c r="U37" s="102">
        <f t="shared" si="19"/>
        <v>1</v>
      </c>
      <c r="V37" s="45">
        <v>1</v>
      </c>
      <c r="W37" s="45">
        <v>1</v>
      </c>
      <c r="X37" s="45">
        <v>1</v>
      </c>
      <c r="Y37" s="45">
        <v>1</v>
      </c>
      <c r="Z37" s="45">
        <v>1</v>
      </c>
      <c r="AA37" s="45">
        <v>1</v>
      </c>
      <c r="AB37" s="45">
        <v>2</v>
      </c>
      <c r="AC37" s="45">
        <v>2</v>
      </c>
      <c r="AD37" s="45">
        <v>2</v>
      </c>
      <c r="AE37" s="45">
        <v>2</v>
      </c>
      <c r="AF37" s="45">
        <v>2</v>
      </c>
      <c r="AG37" s="45">
        <v>2</v>
      </c>
      <c r="AH37" s="102">
        <f t="shared" si="20"/>
        <v>2</v>
      </c>
    </row>
    <row r="38" spans="2:34">
      <c r="B38" s="85" t="s">
        <v>58</v>
      </c>
      <c r="C38" s="47"/>
      <c r="D38" s="47"/>
      <c r="E38" s="41">
        <v>140000</v>
      </c>
      <c r="F38" s="41">
        <v>150000</v>
      </c>
      <c r="G38" s="40">
        <f t="shared" si="18"/>
        <v>7.1428571428571425E-2</v>
      </c>
      <c r="H38" s="86"/>
      <c r="I38" s="45">
        <v>1</v>
      </c>
      <c r="J38" s="45">
        <v>1</v>
      </c>
      <c r="K38" s="45">
        <v>1</v>
      </c>
      <c r="L38" s="45">
        <v>1</v>
      </c>
      <c r="M38" s="45">
        <v>1</v>
      </c>
      <c r="N38" s="45">
        <v>1</v>
      </c>
      <c r="O38" s="45">
        <v>1</v>
      </c>
      <c r="P38" s="45">
        <v>1</v>
      </c>
      <c r="Q38" s="45">
        <v>1</v>
      </c>
      <c r="R38" s="45">
        <v>1</v>
      </c>
      <c r="S38" s="45">
        <v>1</v>
      </c>
      <c r="T38" s="45">
        <v>1</v>
      </c>
      <c r="U38" s="102">
        <f t="shared" si="19"/>
        <v>1</v>
      </c>
      <c r="V38" s="45">
        <v>1</v>
      </c>
      <c r="W38" s="45">
        <v>1</v>
      </c>
      <c r="X38" s="45">
        <v>1</v>
      </c>
      <c r="Y38" s="45">
        <v>1</v>
      </c>
      <c r="Z38" s="45">
        <v>1</v>
      </c>
      <c r="AA38" s="45">
        <v>1</v>
      </c>
      <c r="AB38" s="45">
        <v>1</v>
      </c>
      <c r="AC38" s="45">
        <v>2</v>
      </c>
      <c r="AD38" s="45">
        <v>2</v>
      </c>
      <c r="AE38" s="45">
        <v>2</v>
      </c>
      <c r="AF38" s="45">
        <v>2</v>
      </c>
      <c r="AG38" s="45">
        <v>2</v>
      </c>
      <c r="AH38" s="102">
        <f t="shared" si="20"/>
        <v>2</v>
      </c>
    </row>
    <row r="39" spans="2:34">
      <c r="B39" s="85" t="s">
        <v>119</v>
      </c>
      <c r="C39" s="47"/>
      <c r="D39" s="47"/>
      <c r="E39" s="41">
        <v>100000</v>
      </c>
      <c r="F39" s="41">
        <v>120000</v>
      </c>
      <c r="G39" s="40">
        <f t="shared" ref="G39:G41" si="21">(F39-E39)/E39</f>
        <v>0.2</v>
      </c>
      <c r="H39" s="86"/>
      <c r="I39" s="45">
        <v>0</v>
      </c>
      <c r="J39" s="45">
        <v>1</v>
      </c>
      <c r="K39" s="45">
        <v>1</v>
      </c>
      <c r="L39" s="45">
        <v>1</v>
      </c>
      <c r="M39" s="45">
        <v>1</v>
      </c>
      <c r="N39" s="45">
        <v>1</v>
      </c>
      <c r="O39" s="45">
        <v>1</v>
      </c>
      <c r="P39" s="45">
        <v>1</v>
      </c>
      <c r="Q39" s="45">
        <v>1</v>
      </c>
      <c r="R39" s="45">
        <v>1</v>
      </c>
      <c r="S39" s="45">
        <v>1</v>
      </c>
      <c r="T39" s="45">
        <v>1</v>
      </c>
      <c r="U39" s="102">
        <f t="shared" si="19"/>
        <v>1</v>
      </c>
      <c r="V39" s="45">
        <v>1</v>
      </c>
      <c r="W39" s="45">
        <v>1</v>
      </c>
      <c r="X39" s="45">
        <v>1</v>
      </c>
      <c r="Y39" s="45">
        <v>1</v>
      </c>
      <c r="Z39" s="45">
        <v>1</v>
      </c>
      <c r="AA39" s="45">
        <v>1</v>
      </c>
      <c r="AB39" s="45">
        <v>1</v>
      </c>
      <c r="AC39" s="45">
        <v>1</v>
      </c>
      <c r="AD39" s="45">
        <v>1</v>
      </c>
      <c r="AE39" s="45">
        <v>1</v>
      </c>
      <c r="AF39" s="45">
        <v>1</v>
      </c>
      <c r="AG39" s="45">
        <v>1</v>
      </c>
      <c r="AH39" s="102">
        <f t="shared" si="20"/>
        <v>1</v>
      </c>
    </row>
    <row r="40" spans="2:34">
      <c r="B40" s="87"/>
      <c r="C40" s="47"/>
      <c r="D40" s="47"/>
      <c r="E40" s="47"/>
      <c r="F40" s="47"/>
      <c r="G40" s="40"/>
      <c r="H40" s="86"/>
      <c r="I40" s="44"/>
      <c r="J40" s="44"/>
      <c r="K40" s="44"/>
      <c r="L40" s="44"/>
      <c r="M40" s="44"/>
      <c r="N40" s="44"/>
      <c r="O40" s="44"/>
      <c r="P40" s="44"/>
      <c r="Q40" s="44"/>
      <c r="R40" s="44"/>
      <c r="S40" s="44"/>
      <c r="T40" s="44"/>
      <c r="U40" s="102">
        <f t="shared" si="19"/>
        <v>0</v>
      </c>
      <c r="V40" s="44"/>
      <c r="W40" s="44"/>
      <c r="X40" s="44"/>
      <c r="Y40" s="44"/>
      <c r="Z40" s="44"/>
      <c r="AA40" s="44"/>
      <c r="AB40" s="44"/>
      <c r="AC40" s="44"/>
      <c r="AD40" s="44"/>
      <c r="AE40" s="44"/>
      <c r="AF40" s="44"/>
      <c r="AG40" s="44"/>
      <c r="AH40" s="102">
        <f t="shared" si="20"/>
        <v>0</v>
      </c>
    </row>
    <row r="41" spans="2:34">
      <c r="B41" s="50" t="s">
        <v>14</v>
      </c>
      <c r="C41" s="47"/>
      <c r="D41" s="47"/>
      <c r="E41" s="44">
        <f t="shared" ref="E41" si="22">T41</f>
        <v>5</v>
      </c>
      <c r="F41" s="44">
        <f t="shared" ref="F41" si="23">AG41</f>
        <v>12</v>
      </c>
      <c r="G41" s="40">
        <f t="shared" si="21"/>
        <v>1.4</v>
      </c>
      <c r="H41" s="86"/>
      <c r="I41" s="88">
        <f t="shared" ref="I41:N41" si="24">SUM(I35:I39)</f>
        <v>4</v>
      </c>
      <c r="J41" s="88">
        <f t="shared" si="24"/>
        <v>6</v>
      </c>
      <c r="K41" s="88">
        <f t="shared" si="24"/>
        <v>6</v>
      </c>
      <c r="L41" s="88">
        <f t="shared" si="24"/>
        <v>6</v>
      </c>
      <c r="M41" s="88">
        <f t="shared" si="24"/>
        <v>5</v>
      </c>
      <c r="N41" s="88">
        <f t="shared" si="24"/>
        <v>5</v>
      </c>
      <c r="O41" s="88">
        <f t="shared" ref="O41:AG41" si="25">SUM(O35:O40)</f>
        <v>5</v>
      </c>
      <c r="P41" s="88">
        <f t="shared" si="25"/>
        <v>5</v>
      </c>
      <c r="Q41" s="88">
        <f t="shared" si="25"/>
        <v>5</v>
      </c>
      <c r="R41" s="88">
        <f t="shared" si="25"/>
        <v>5</v>
      </c>
      <c r="S41" s="88">
        <f t="shared" si="25"/>
        <v>5</v>
      </c>
      <c r="T41" s="88">
        <f t="shared" si="25"/>
        <v>5</v>
      </c>
      <c r="U41" s="89">
        <f t="shared" si="19"/>
        <v>5</v>
      </c>
      <c r="V41" s="88">
        <f t="shared" si="25"/>
        <v>7</v>
      </c>
      <c r="W41" s="88">
        <f t="shared" si="25"/>
        <v>7</v>
      </c>
      <c r="X41" s="88">
        <f t="shared" si="25"/>
        <v>7</v>
      </c>
      <c r="Y41" s="88">
        <f t="shared" si="25"/>
        <v>8</v>
      </c>
      <c r="Z41" s="88">
        <f t="shared" si="25"/>
        <v>8</v>
      </c>
      <c r="AA41" s="88">
        <f t="shared" si="25"/>
        <v>8</v>
      </c>
      <c r="AB41" s="88">
        <f t="shared" si="25"/>
        <v>11</v>
      </c>
      <c r="AC41" s="88">
        <f t="shared" si="25"/>
        <v>12</v>
      </c>
      <c r="AD41" s="88">
        <f t="shared" si="25"/>
        <v>12</v>
      </c>
      <c r="AE41" s="88">
        <f t="shared" si="25"/>
        <v>12</v>
      </c>
      <c r="AF41" s="88">
        <f t="shared" si="25"/>
        <v>12</v>
      </c>
      <c r="AG41" s="88">
        <f t="shared" si="25"/>
        <v>12</v>
      </c>
      <c r="AH41" s="89">
        <f t="shared" si="20"/>
        <v>12</v>
      </c>
    </row>
    <row r="42" spans="2:34">
      <c r="B42" s="50"/>
      <c r="C42" s="47"/>
      <c r="D42" s="47"/>
      <c r="H42" s="86"/>
      <c r="I42" s="47"/>
      <c r="J42" s="47"/>
      <c r="K42" s="47"/>
      <c r="L42" s="47"/>
      <c r="M42" s="47"/>
      <c r="N42" s="47"/>
      <c r="O42" s="47"/>
      <c r="P42" s="47"/>
      <c r="Q42" s="47"/>
      <c r="R42" s="47"/>
      <c r="S42" s="47"/>
      <c r="T42" s="47"/>
      <c r="U42" s="62"/>
      <c r="V42" s="47"/>
      <c r="W42" s="47"/>
      <c r="X42" s="47"/>
      <c r="Y42" s="47"/>
      <c r="Z42" s="47"/>
      <c r="AA42" s="47"/>
      <c r="AB42" s="47"/>
      <c r="AC42" s="47"/>
      <c r="AD42" s="47"/>
      <c r="AE42" s="47"/>
      <c r="AF42" s="47"/>
      <c r="AG42" s="47"/>
      <c r="AH42" s="62"/>
    </row>
    <row r="43" spans="2:34" ht="18">
      <c r="B43" s="27" t="s">
        <v>8</v>
      </c>
      <c r="U43" s="64"/>
      <c r="AH43" s="64"/>
    </row>
    <row r="44" spans="2:34">
      <c r="B44" s="50"/>
      <c r="U44" s="64"/>
      <c r="AH44" s="64"/>
    </row>
    <row r="45" spans="2:34" ht="16">
      <c r="B45" s="84" t="s">
        <v>15</v>
      </c>
      <c r="D45" s="73"/>
      <c r="H45" s="73"/>
      <c r="U45" s="64"/>
      <c r="AH45" s="64"/>
    </row>
    <row r="46" spans="2:34">
      <c r="B46" s="87" t="str">
        <f>B35</f>
        <v>VP of Product</v>
      </c>
      <c r="D46" s="47"/>
      <c r="E46" s="47">
        <f t="shared" ref="E46:E50" si="26">SUM(I46:T46)</f>
        <v>180000</v>
      </c>
      <c r="F46" s="47">
        <f t="shared" ref="F46:F50" si="27">SUM(V46:AG46)</f>
        <v>682500</v>
      </c>
      <c r="G46" s="40">
        <f t="shared" ref="G46:G50" si="28">(F46-E46)/E46</f>
        <v>2.7916666666666665</v>
      </c>
      <c r="H46" s="86"/>
      <c r="I46" s="47">
        <f>$E35/12*I35</f>
        <v>15000</v>
      </c>
      <c r="J46" s="47">
        <f t="shared" ref="J46:T46" si="29">$E35/12*J35</f>
        <v>15000</v>
      </c>
      <c r="K46" s="47">
        <f t="shared" si="29"/>
        <v>15000</v>
      </c>
      <c r="L46" s="47">
        <f t="shared" si="29"/>
        <v>15000</v>
      </c>
      <c r="M46" s="47">
        <f t="shared" si="29"/>
        <v>15000</v>
      </c>
      <c r="N46" s="47">
        <f t="shared" si="29"/>
        <v>15000</v>
      </c>
      <c r="O46" s="47">
        <f t="shared" si="29"/>
        <v>15000</v>
      </c>
      <c r="P46" s="47">
        <f t="shared" si="29"/>
        <v>15000</v>
      </c>
      <c r="Q46" s="47">
        <f t="shared" si="29"/>
        <v>15000</v>
      </c>
      <c r="R46" s="47">
        <f t="shared" si="29"/>
        <v>15000</v>
      </c>
      <c r="S46" s="47">
        <f t="shared" si="29"/>
        <v>15000</v>
      </c>
      <c r="T46" s="47">
        <f t="shared" si="29"/>
        <v>15000</v>
      </c>
      <c r="U46" s="62">
        <f>SUM(I46:T46)</f>
        <v>180000</v>
      </c>
      <c r="V46" s="47">
        <f>$F35/12*V35</f>
        <v>35000</v>
      </c>
      <c r="W46" s="47">
        <f t="shared" ref="W46:AG46" si="30">$F35/12*W35</f>
        <v>35000</v>
      </c>
      <c r="X46" s="47">
        <f t="shared" si="30"/>
        <v>35000</v>
      </c>
      <c r="Y46" s="47">
        <f t="shared" si="30"/>
        <v>52500</v>
      </c>
      <c r="Z46" s="47">
        <f t="shared" si="30"/>
        <v>52500</v>
      </c>
      <c r="AA46" s="47">
        <f t="shared" si="30"/>
        <v>52500</v>
      </c>
      <c r="AB46" s="47">
        <f t="shared" si="30"/>
        <v>70000</v>
      </c>
      <c r="AC46" s="47">
        <f t="shared" si="30"/>
        <v>70000</v>
      </c>
      <c r="AD46" s="47">
        <f t="shared" si="30"/>
        <v>70000</v>
      </c>
      <c r="AE46" s="47">
        <f t="shared" si="30"/>
        <v>70000</v>
      </c>
      <c r="AF46" s="47">
        <f t="shared" si="30"/>
        <v>70000</v>
      </c>
      <c r="AG46" s="47">
        <f t="shared" si="30"/>
        <v>70000</v>
      </c>
      <c r="AH46" s="62">
        <f>SUM(V46:AG46)</f>
        <v>682500</v>
      </c>
    </row>
    <row r="47" spans="2:34">
      <c r="B47" s="87" t="str">
        <f>B36</f>
        <v>Product Designer / Design Manager</v>
      </c>
      <c r="D47" s="47"/>
      <c r="E47" s="47">
        <f t="shared" si="26"/>
        <v>173333.33333333334</v>
      </c>
      <c r="F47" s="47">
        <f t="shared" si="27"/>
        <v>350000</v>
      </c>
      <c r="G47" s="40">
        <f t="shared" si="28"/>
        <v>1.0192307692307692</v>
      </c>
      <c r="H47" s="86"/>
      <c r="I47" s="47">
        <f t="shared" ref="I47:T47" si="31">$E36/12*I36</f>
        <v>21666.666666666668</v>
      </c>
      <c r="J47" s="47">
        <f t="shared" si="31"/>
        <v>21666.666666666668</v>
      </c>
      <c r="K47" s="47">
        <f t="shared" si="31"/>
        <v>21666.666666666668</v>
      </c>
      <c r="L47" s="47">
        <f t="shared" si="31"/>
        <v>21666.666666666668</v>
      </c>
      <c r="M47" s="47">
        <f t="shared" si="31"/>
        <v>10833.333333333334</v>
      </c>
      <c r="N47" s="47">
        <f t="shared" si="31"/>
        <v>10833.333333333334</v>
      </c>
      <c r="O47" s="47">
        <f t="shared" si="31"/>
        <v>10833.333333333334</v>
      </c>
      <c r="P47" s="47">
        <f t="shared" si="31"/>
        <v>10833.333333333334</v>
      </c>
      <c r="Q47" s="47">
        <f t="shared" si="31"/>
        <v>10833.333333333334</v>
      </c>
      <c r="R47" s="47">
        <f t="shared" si="31"/>
        <v>10833.333333333334</v>
      </c>
      <c r="S47" s="47">
        <f t="shared" si="31"/>
        <v>10833.333333333334</v>
      </c>
      <c r="T47" s="47">
        <f t="shared" si="31"/>
        <v>10833.333333333334</v>
      </c>
      <c r="U47" s="62">
        <f t="shared" ref="U47:U64" si="32">SUM(I47:T47)</f>
        <v>173333.33333333334</v>
      </c>
      <c r="V47" s="47">
        <f t="shared" ref="V47:AG47" si="33">$F36/12*V36</f>
        <v>23333.333333333332</v>
      </c>
      <c r="W47" s="47">
        <f t="shared" si="33"/>
        <v>23333.333333333332</v>
      </c>
      <c r="X47" s="47">
        <f t="shared" si="33"/>
        <v>23333.333333333332</v>
      </c>
      <c r="Y47" s="47">
        <f t="shared" si="33"/>
        <v>23333.333333333332</v>
      </c>
      <c r="Z47" s="47">
        <f t="shared" si="33"/>
        <v>23333.333333333332</v>
      </c>
      <c r="AA47" s="47">
        <f t="shared" si="33"/>
        <v>23333.333333333332</v>
      </c>
      <c r="AB47" s="47">
        <f t="shared" si="33"/>
        <v>35000</v>
      </c>
      <c r="AC47" s="47">
        <f t="shared" si="33"/>
        <v>35000</v>
      </c>
      <c r="AD47" s="47">
        <f t="shared" si="33"/>
        <v>35000</v>
      </c>
      <c r="AE47" s="47">
        <f t="shared" si="33"/>
        <v>35000</v>
      </c>
      <c r="AF47" s="47">
        <f t="shared" si="33"/>
        <v>35000</v>
      </c>
      <c r="AG47" s="47">
        <f t="shared" si="33"/>
        <v>35000</v>
      </c>
      <c r="AH47" s="62">
        <f t="shared" ref="AH47:AH64" si="34">SUM(V47:AG47)</f>
        <v>350000</v>
      </c>
    </row>
    <row r="48" spans="2:34">
      <c r="B48" s="87" t="str">
        <f>B37</f>
        <v>Product Support Specialist</v>
      </c>
      <c r="D48" s="47"/>
      <c r="E48" s="47">
        <f t="shared" si="26"/>
        <v>73333.333333333328</v>
      </c>
      <c r="F48" s="47">
        <f t="shared" si="27"/>
        <v>127500.00000000001</v>
      </c>
      <c r="G48" s="40">
        <f t="shared" si="28"/>
        <v>0.73863636363636398</v>
      </c>
      <c r="H48" s="86"/>
      <c r="I48" s="47">
        <f t="shared" ref="I48:T48" si="35">$E37/12*I37</f>
        <v>0</v>
      </c>
      <c r="J48" s="47">
        <f t="shared" si="35"/>
        <v>6666.666666666667</v>
      </c>
      <c r="K48" s="47">
        <f t="shared" si="35"/>
        <v>6666.666666666667</v>
      </c>
      <c r="L48" s="47">
        <f t="shared" si="35"/>
        <v>6666.666666666667</v>
      </c>
      <c r="M48" s="47">
        <f t="shared" si="35"/>
        <v>6666.666666666667</v>
      </c>
      <c r="N48" s="47">
        <f t="shared" si="35"/>
        <v>6666.666666666667</v>
      </c>
      <c r="O48" s="47">
        <f t="shared" si="35"/>
        <v>6666.666666666667</v>
      </c>
      <c r="P48" s="47">
        <f t="shared" si="35"/>
        <v>6666.666666666667</v>
      </c>
      <c r="Q48" s="47">
        <f t="shared" si="35"/>
        <v>6666.666666666667</v>
      </c>
      <c r="R48" s="47">
        <f t="shared" si="35"/>
        <v>6666.666666666667</v>
      </c>
      <c r="S48" s="47">
        <f t="shared" si="35"/>
        <v>6666.666666666667</v>
      </c>
      <c r="T48" s="47">
        <f t="shared" si="35"/>
        <v>6666.666666666667</v>
      </c>
      <c r="U48" s="62">
        <f t="shared" si="32"/>
        <v>73333.333333333328</v>
      </c>
      <c r="V48" s="47">
        <f t="shared" ref="V48:AG48" si="36">$F37/12*V37</f>
        <v>7083.333333333333</v>
      </c>
      <c r="W48" s="47">
        <f t="shared" si="36"/>
        <v>7083.333333333333</v>
      </c>
      <c r="X48" s="47">
        <f t="shared" si="36"/>
        <v>7083.333333333333</v>
      </c>
      <c r="Y48" s="47">
        <f t="shared" si="36"/>
        <v>7083.333333333333</v>
      </c>
      <c r="Z48" s="47">
        <f t="shared" si="36"/>
        <v>7083.333333333333</v>
      </c>
      <c r="AA48" s="47">
        <f t="shared" si="36"/>
        <v>7083.333333333333</v>
      </c>
      <c r="AB48" s="47">
        <f t="shared" si="36"/>
        <v>14166.666666666666</v>
      </c>
      <c r="AC48" s="47">
        <f t="shared" si="36"/>
        <v>14166.666666666666</v>
      </c>
      <c r="AD48" s="47">
        <f t="shared" si="36"/>
        <v>14166.666666666666</v>
      </c>
      <c r="AE48" s="47">
        <f t="shared" si="36"/>
        <v>14166.666666666666</v>
      </c>
      <c r="AF48" s="47">
        <f t="shared" si="36"/>
        <v>14166.666666666666</v>
      </c>
      <c r="AG48" s="47">
        <f t="shared" si="36"/>
        <v>14166.666666666666</v>
      </c>
      <c r="AH48" s="62">
        <f t="shared" si="34"/>
        <v>127500.00000000001</v>
      </c>
    </row>
    <row r="49" spans="2:34">
      <c r="B49" s="87" t="str">
        <f>B38</f>
        <v>Product Manager1</v>
      </c>
      <c r="D49" s="47"/>
      <c r="E49" s="47">
        <f t="shared" si="26"/>
        <v>140000.00000000003</v>
      </c>
      <c r="F49" s="47">
        <f t="shared" si="27"/>
        <v>212500</v>
      </c>
      <c r="G49" s="40">
        <f t="shared" si="28"/>
        <v>0.51785714285714257</v>
      </c>
      <c r="H49" s="86"/>
      <c r="I49" s="47">
        <f t="shared" ref="I49:T49" si="37">$E38/12*I38</f>
        <v>11666.666666666666</v>
      </c>
      <c r="J49" s="47">
        <f t="shared" si="37"/>
        <v>11666.666666666666</v>
      </c>
      <c r="K49" s="47">
        <f t="shared" si="37"/>
        <v>11666.666666666666</v>
      </c>
      <c r="L49" s="47">
        <f t="shared" si="37"/>
        <v>11666.666666666666</v>
      </c>
      <c r="M49" s="47">
        <f t="shared" si="37"/>
        <v>11666.666666666666</v>
      </c>
      <c r="N49" s="47">
        <f t="shared" si="37"/>
        <v>11666.666666666666</v>
      </c>
      <c r="O49" s="47">
        <f t="shared" si="37"/>
        <v>11666.666666666666</v>
      </c>
      <c r="P49" s="47">
        <f t="shared" si="37"/>
        <v>11666.666666666666</v>
      </c>
      <c r="Q49" s="47">
        <f t="shared" si="37"/>
        <v>11666.666666666666</v>
      </c>
      <c r="R49" s="47">
        <f t="shared" si="37"/>
        <v>11666.666666666666</v>
      </c>
      <c r="S49" s="47">
        <f t="shared" si="37"/>
        <v>11666.666666666666</v>
      </c>
      <c r="T49" s="47">
        <f t="shared" si="37"/>
        <v>11666.666666666666</v>
      </c>
      <c r="U49" s="62">
        <f t="shared" si="32"/>
        <v>140000.00000000003</v>
      </c>
      <c r="V49" s="47">
        <f t="shared" ref="V49:AG49" si="38">$F38/12*V38</f>
        <v>12500</v>
      </c>
      <c r="W49" s="47">
        <f t="shared" si="38"/>
        <v>12500</v>
      </c>
      <c r="X49" s="47">
        <f t="shared" si="38"/>
        <v>12500</v>
      </c>
      <c r="Y49" s="47">
        <f t="shared" si="38"/>
        <v>12500</v>
      </c>
      <c r="Z49" s="47">
        <f t="shared" si="38"/>
        <v>12500</v>
      </c>
      <c r="AA49" s="47">
        <f t="shared" si="38"/>
        <v>12500</v>
      </c>
      <c r="AB49" s="47">
        <f t="shared" si="38"/>
        <v>12500</v>
      </c>
      <c r="AC49" s="47">
        <f t="shared" si="38"/>
        <v>25000</v>
      </c>
      <c r="AD49" s="47">
        <f t="shared" si="38"/>
        <v>25000</v>
      </c>
      <c r="AE49" s="47">
        <f t="shared" si="38"/>
        <v>25000</v>
      </c>
      <c r="AF49" s="47">
        <f t="shared" si="38"/>
        <v>25000</v>
      </c>
      <c r="AG49" s="47">
        <f t="shared" si="38"/>
        <v>25000</v>
      </c>
      <c r="AH49" s="62">
        <f t="shared" si="34"/>
        <v>212500</v>
      </c>
    </row>
    <row r="50" spans="2:34">
      <c r="B50" s="87" t="str">
        <f>B39</f>
        <v>Additional Position - Product</v>
      </c>
      <c r="D50" s="47"/>
      <c r="E50" s="47">
        <f t="shared" si="26"/>
        <v>91666.666666666657</v>
      </c>
      <c r="F50" s="47">
        <f t="shared" si="27"/>
        <v>120000</v>
      </c>
      <c r="G50" s="40">
        <f t="shared" si="28"/>
        <v>0.30909090909090925</v>
      </c>
      <c r="H50" s="86"/>
      <c r="I50" s="47">
        <f t="shared" ref="I50:T50" si="39">$E39/12*I39</f>
        <v>0</v>
      </c>
      <c r="J50" s="47">
        <f t="shared" si="39"/>
        <v>8333.3333333333339</v>
      </c>
      <c r="K50" s="47">
        <f t="shared" si="39"/>
        <v>8333.3333333333339</v>
      </c>
      <c r="L50" s="47">
        <f t="shared" si="39"/>
        <v>8333.3333333333339</v>
      </c>
      <c r="M50" s="47">
        <f t="shared" si="39"/>
        <v>8333.3333333333339</v>
      </c>
      <c r="N50" s="47">
        <f t="shared" si="39"/>
        <v>8333.3333333333339</v>
      </c>
      <c r="O50" s="47">
        <f t="shared" si="39"/>
        <v>8333.3333333333339</v>
      </c>
      <c r="P50" s="47">
        <f t="shared" si="39"/>
        <v>8333.3333333333339</v>
      </c>
      <c r="Q50" s="47">
        <f t="shared" si="39"/>
        <v>8333.3333333333339</v>
      </c>
      <c r="R50" s="47">
        <f t="shared" si="39"/>
        <v>8333.3333333333339</v>
      </c>
      <c r="S50" s="47">
        <f t="shared" si="39"/>
        <v>8333.3333333333339</v>
      </c>
      <c r="T50" s="47">
        <f t="shared" si="39"/>
        <v>8333.3333333333339</v>
      </c>
      <c r="U50" s="62">
        <f t="shared" si="32"/>
        <v>91666.666666666657</v>
      </c>
      <c r="V50" s="47">
        <f t="shared" ref="V50:AG50" si="40">$F39/12*V39</f>
        <v>10000</v>
      </c>
      <c r="W50" s="47">
        <f t="shared" si="40"/>
        <v>10000</v>
      </c>
      <c r="X50" s="47">
        <f t="shared" si="40"/>
        <v>10000</v>
      </c>
      <c r="Y50" s="47">
        <f t="shared" si="40"/>
        <v>10000</v>
      </c>
      <c r="Z50" s="47">
        <f t="shared" si="40"/>
        <v>10000</v>
      </c>
      <c r="AA50" s="47">
        <f t="shared" si="40"/>
        <v>10000</v>
      </c>
      <c r="AB50" s="47">
        <f t="shared" si="40"/>
        <v>10000</v>
      </c>
      <c r="AC50" s="47">
        <f t="shared" si="40"/>
        <v>10000</v>
      </c>
      <c r="AD50" s="47">
        <f t="shared" si="40"/>
        <v>10000</v>
      </c>
      <c r="AE50" s="47">
        <f t="shared" si="40"/>
        <v>10000</v>
      </c>
      <c r="AF50" s="47">
        <f t="shared" si="40"/>
        <v>10000</v>
      </c>
      <c r="AG50" s="47">
        <f t="shared" si="40"/>
        <v>10000</v>
      </c>
      <c r="AH50" s="62">
        <f t="shared" si="34"/>
        <v>120000</v>
      </c>
    </row>
    <row r="51" spans="2:34">
      <c r="B51" s="50" t="s">
        <v>17</v>
      </c>
      <c r="D51" s="47"/>
      <c r="E51" s="90">
        <f>SUM(E46:E50)</f>
        <v>658333.33333333337</v>
      </c>
      <c r="F51" s="90">
        <f>SUM(F46:F50)</f>
        <v>1492500</v>
      </c>
      <c r="H51" s="86"/>
      <c r="I51" s="90">
        <f t="shared" ref="I51:AG51" si="41">SUM(I46:I50)</f>
        <v>48333.333333333336</v>
      </c>
      <c r="J51" s="90">
        <f t="shared" si="41"/>
        <v>63333.333333333336</v>
      </c>
      <c r="K51" s="90">
        <f t="shared" si="41"/>
        <v>63333.333333333336</v>
      </c>
      <c r="L51" s="90">
        <f t="shared" si="41"/>
        <v>63333.333333333336</v>
      </c>
      <c r="M51" s="90">
        <f t="shared" si="41"/>
        <v>52500.000000000007</v>
      </c>
      <c r="N51" s="90">
        <f t="shared" si="41"/>
        <v>52500.000000000007</v>
      </c>
      <c r="O51" s="90">
        <f t="shared" si="41"/>
        <v>52500.000000000007</v>
      </c>
      <c r="P51" s="90">
        <f t="shared" si="41"/>
        <v>52500.000000000007</v>
      </c>
      <c r="Q51" s="90">
        <f t="shared" si="41"/>
        <v>52500.000000000007</v>
      </c>
      <c r="R51" s="90">
        <f t="shared" si="41"/>
        <v>52500.000000000007</v>
      </c>
      <c r="S51" s="90">
        <f t="shared" si="41"/>
        <v>52500.000000000007</v>
      </c>
      <c r="T51" s="90">
        <f t="shared" si="41"/>
        <v>52500.000000000007</v>
      </c>
      <c r="U51" s="122">
        <f t="shared" si="32"/>
        <v>658333.33333333337</v>
      </c>
      <c r="V51" s="90">
        <f t="shared" si="41"/>
        <v>87916.666666666657</v>
      </c>
      <c r="W51" s="90">
        <f t="shared" si="41"/>
        <v>87916.666666666657</v>
      </c>
      <c r="X51" s="90">
        <f t="shared" si="41"/>
        <v>87916.666666666657</v>
      </c>
      <c r="Y51" s="90">
        <f t="shared" si="41"/>
        <v>105416.66666666666</v>
      </c>
      <c r="Z51" s="90">
        <f t="shared" si="41"/>
        <v>105416.66666666666</v>
      </c>
      <c r="AA51" s="90">
        <f t="shared" si="41"/>
        <v>105416.66666666666</v>
      </c>
      <c r="AB51" s="90">
        <f t="shared" si="41"/>
        <v>141666.66666666669</v>
      </c>
      <c r="AC51" s="90">
        <f t="shared" si="41"/>
        <v>154166.66666666669</v>
      </c>
      <c r="AD51" s="90">
        <f t="shared" si="41"/>
        <v>154166.66666666669</v>
      </c>
      <c r="AE51" s="90">
        <f t="shared" si="41"/>
        <v>154166.66666666669</v>
      </c>
      <c r="AF51" s="90">
        <f t="shared" si="41"/>
        <v>154166.66666666669</v>
      </c>
      <c r="AG51" s="90">
        <f t="shared" si="41"/>
        <v>154166.66666666669</v>
      </c>
      <c r="AH51" s="122">
        <f t="shared" si="34"/>
        <v>1492500.0000000002</v>
      </c>
    </row>
    <row r="52" spans="2:34">
      <c r="B52" s="50"/>
      <c r="C52" s="47"/>
      <c r="D52" s="47"/>
      <c r="E52" s="47"/>
      <c r="F52" s="47"/>
      <c r="H52" s="86"/>
      <c r="I52" s="47"/>
      <c r="J52" s="47"/>
      <c r="K52" s="47"/>
      <c r="L52" s="47"/>
      <c r="M52" s="47"/>
      <c r="N52" s="47"/>
      <c r="O52" s="47"/>
      <c r="P52" s="47"/>
      <c r="Q52" s="47"/>
      <c r="R52" s="47"/>
      <c r="S52" s="47"/>
      <c r="T52" s="47"/>
      <c r="U52" s="62"/>
      <c r="V52" s="47"/>
      <c r="W52" s="47"/>
      <c r="X52" s="47"/>
      <c r="Y52" s="47"/>
      <c r="Z52" s="47"/>
      <c r="AA52" s="47"/>
      <c r="AB52" s="47"/>
      <c r="AC52" s="47"/>
      <c r="AD52" s="47"/>
      <c r="AE52" s="47"/>
      <c r="AF52" s="47"/>
      <c r="AG52" s="47"/>
      <c r="AH52" s="62"/>
    </row>
    <row r="53" spans="2:34">
      <c r="B53" s="50" t="s">
        <v>88</v>
      </c>
      <c r="C53" s="108">
        <v>0.13362018314142854</v>
      </c>
      <c r="D53" s="92"/>
      <c r="E53" s="47">
        <f t="shared" ref="E53" si="42">SUM(I53:T53)</f>
        <v>87966.620568107144</v>
      </c>
      <c r="F53" s="47">
        <f t="shared" ref="F53" si="43">SUM(V53:AG53)</f>
        <v>199428.12333858214</v>
      </c>
      <c r="G53" s="40">
        <f t="shared" ref="G53" si="44">(F53-E53)/E53</f>
        <v>1.2670886075949366</v>
      </c>
      <c r="H53" s="86"/>
      <c r="I53" s="47">
        <f>I51*$C$53</f>
        <v>6458.3088518357126</v>
      </c>
      <c r="J53" s="47">
        <f t="shared" ref="J53:AG53" si="45">J51*$C$53</f>
        <v>8462.6115989571408</v>
      </c>
      <c r="K53" s="47">
        <f t="shared" si="45"/>
        <v>8462.6115989571408</v>
      </c>
      <c r="L53" s="47">
        <f t="shared" si="45"/>
        <v>8462.6115989571408</v>
      </c>
      <c r="M53" s="47">
        <f t="shared" si="45"/>
        <v>7015.0596149249996</v>
      </c>
      <c r="N53" s="47">
        <f t="shared" si="45"/>
        <v>7015.0596149249996</v>
      </c>
      <c r="O53" s="47">
        <f t="shared" si="45"/>
        <v>7015.0596149249996</v>
      </c>
      <c r="P53" s="47">
        <f t="shared" si="45"/>
        <v>7015.0596149249996</v>
      </c>
      <c r="Q53" s="47">
        <f t="shared" si="45"/>
        <v>7015.0596149249996</v>
      </c>
      <c r="R53" s="47">
        <f t="shared" si="45"/>
        <v>7015.0596149249996</v>
      </c>
      <c r="S53" s="47">
        <f t="shared" si="45"/>
        <v>7015.0596149249996</v>
      </c>
      <c r="T53" s="47">
        <f t="shared" si="45"/>
        <v>7015.0596149249996</v>
      </c>
      <c r="U53" s="62">
        <f t="shared" si="32"/>
        <v>87966.620568107144</v>
      </c>
      <c r="V53" s="47">
        <f t="shared" si="45"/>
        <v>11747.441101183924</v>
      </c>
      <c r="W53" s="47">
        <f t="shared" si="45"/>
        <v>11747.441101183924</v>
      </c>
      <c r="X53" s="47">
        <f t="shared" si="45"/>
        <v>11747.441101183924</v>
      </c>
      <c r="Y53" s="47">
        <f t="shared" si="45"/>
        <v>14085.794306158923</v>
      </c>
      <c r="Z53" s="47">
        <f t="shared" si="45"/>
        <v>14085.794306158923</v>
      </c>
      <c r="AA53" s="47">
        <f t="shared" si="45"/>
        <v>14085.794306158923</v>
      </c>
      <c r="AB53" s="47">
        <f t="shared" si="45"/>
        <v>18929.525945035712</v>
      </c>
      <c r="AC53" s="47">
        <f t="shared" si="45"/>
        <v>20599.778234303569</v>
      </c>
      <c r="AD53" s="47">
        <f t="shared" si="45"/>
        <v>20599.778234303569</v>
      </c>
      <c r="AE53" s="47">
        <f t="shared" si="45"/>
        <v>20599.778234303569</v>
      </c>
      <c r="AF53" s="47">
        <f t="shared" si="45"/>
        <v>20599.778234303569</v>
      </c>
      <c r="AG53" s="47">
        <f t="shared" si="45"/>
        <v>20599.778234303569</v>
      </c>
      <c r="AH53" s="62">
        <f t="shared" si="34"/>
        <v>199428.12333858214</v>
      </c>
    </row>
    <row r="54" spans="2:34">
      <c r="B54" s="50"/>
      <c r="C54" s="47"/>
      <c r="D54" s="47"/>
      <c r="E54" s="47"/>
      <c r="F54" s="47"/>
      <c r="H54" s="86"/>
      <c r="I54" s="47"/>
      <c r="J54" s="47"/>
      <c r="K54" s="47"/>
      <c r="L54" s="47"/>
      <c r="M54" s="47"/>
      <c r="N54" s="47"/>
      <c r="O54" s="47"/>
      <c r="P54" s="47"/>
      <c r="Q54" s="47"/>
      <c r="R54" s="47"/>
      <c r="S54" s="47"/>
      <c r="T54" s="47"/>
      <c r="U54" s="62"/>
      <c r="V54" s="47"/>
      <c r="W54" s="47"/>
      <c r="X54" s="47"/>
      <c r="Y54" s="47"/>
      <c r="Z54" s="47"/>
      <c r="AA54" s="47"/>
      <c r="AB54" s="47"/>
      <c r="AC54" s="47"/>
      <c r="AD54" s="47"/>
      <c r="AE54" s="47"/>
      <c r="AF54" s="47"/>
      <c r="AG54" s="47"/>
      <c r="AH54" s="62"/>
    </row>
    <row r="55" spans="2:34" s="49" customFormat="1" ht="15" thickBot="1">
      <c r="B55" s="93" t="s">
        <v>18</v>
      </c>
      <c r="C55" s="94"/>
      <c r="D55" s="94"/>
      <c r="E55" s="95">
        <f t="shared" ref="E55:F55" si="46">SUM(E53,E51)</f>
        <v>746299.95390144049</v>
      </c>
      <c r="F55" s="95">
        <f t="shared" si="46"/>
        <v>1691928.1233385822</v>
      </c>
      <c r="G55" s="40">
        <f t="shared" ref="G55" si="47">(F55-E55)/E55</f>
        <v>1.2670886075949368</v>
      </c>
      <c r="H55" s="96"/>
      <c r="I55" s="95">
        <f>SUM(I53,I51)</f>
        <v>54791.642185169047</v>
      </c>
      <c r="J55" s="95">
        <f t="shared" ref="J55:AG55" si="48">SUM(J53,J51)</f>
        <v>71795.944932290469</v>
      </c>
      <c r="K55" s="95">
        <f t="shared" si="48"/>
        <v>71795.944932290469</v>
      </c>
      <c r="L55" s="95">
        <f t="shared" si="48"/>
        <v>71795.944932290469</v>
      </c>
      <c r="M55" s="95">
        <f t="shared" si="48"/>
        <v>59515.059614925005</v>
      </c>
      <c r="N55" s="95">
        <f t="shared" si="48"/>
        <v>59515.059614925005</v>
      </c>
      <c r="O55" s="95">
        <f t="shared" si="48"/>
        <v>59515.059614925005</v>
      </c>
      <c r="P55" s="95">
        <f t="shared" si="48"/>
        <v>59515.059614925005</v>
      </c>
      <c r="Q55" s="95">
        <f t="shared" si="48"/>
        <v>59515.059614925005</v>
      </c>
      <c r="R55" s="95">
        <f t="shared" si="48"/>
        <v>59515.059614925005</v>
      </c>
      <c r="S55" s="95">
        <f t="shared" si="48"/>
        <v>59515.059614925005</v>
      </c>
      <c r="T55" s="95">
        <f t="shared" si="48"/>
        <v>59515.059614925005</v>
      </c>
      <c r="U55" s="123">
        <f t="shared" si="32"/>
        <v>746299.95390144037</v>
      </c>
      <c r="V55" s="95">
        <f t="shared" si="48"/>
        <v>99664.107767850583</v>
      </c>
      <c r="W55" s="95">
        <f t="shared" si="48"/>
        <v>99664.107767850583</v>
      </c>
      <c r="X55" s="95">
        <f t="shared" si="48"/>
        <v>99664.107767850583</v>
      </c>
      <c r="Y55" s="95">
        <f t="shared" si="48"/>
        <v>119502.46097282557</v>
      </c>
      <c r="Z55" s="95">
        <f t="shared" si="48"/>
        <v>119502.46097282557</v>
      </c>
      <c r="AA55" s="95">
        <f t="shared" si="48"/>
        <v>119502.46097282557</v>
      </c>
      <c r="AB55" s="95">
        <f t="shared" si="48"/>
        <v>160596.1926117024</v>
      </c>
      <c r="AC55" s="95">
        <f t="shared" si="48"/>
        <v>174766.44490097027</v>
      </c>
      <c r="AD55" s="95">
        <f t="shared" si="48"/>
        <v>174766.44490097027</v>
      </c>
      <c r="AE55" s="95">
        <f t="shared" si="48"/>
        <v>174766.44490097027</v>
      </c>
      <c r="AF55" s="95">
        <f t="shared" si="48"/>
        <v>174766.44490097027</v>
      </c>
      <c r="AG55" s="95">
        <f t="shared" si="48"/>
        <v>174766.44490097027</v>
      </c>
      <c r="AH55" s="123">
        <f t="shared" si="34"/>
        <v>1691928.123338582</v>
      </c>
    </row>
    <row r="56" spans="2:34">
      <c r="U56" s="64"/>
      <c r="AH56" s="64"/>
    </row>
    <row r="57" spans="2:34" ht="18">
      <c r="B57" s="27" t="s">
        <v>19</v>
      </c>
      <c r="U57" s="64"/>
      <c r="AH57" s="64"/>
    </row>
    <row r="58" spans="2:34">
      <c r="U58" s="64"/>
      <c r="AH58" s="64"/>
    </row>
    <row r="59" spans="2:34">
      <c r="B59" s="87"/>
      <c r="E59" s="47"/>
      <c r="F59" s="47"/>
      <c r="G59" s="40" t="str">
        <f t="shared" ref="G59" si="49">IFERROR((F59-E59)/E59,"")</f>
        <v/>
      </c>
      <c r="I59" s="39"/>
      <c r="J59" s="39"/>
      <c r="K59" s="39"/>
      <c r="L59" s="39"/>
      <c r="M59" s="39"/>
      <c r="N59" s="39"/>
      <c r="O59" s="39"/>
      <c r="P59" s="39"/>
      <c r="Q59" s="39"/>
      <c r="R59" s="39"/>
      <c r="S59" s="39"/>
      <c r="T59" s="39"/>
      <c r="U59" s="75"/>
      <c r="V59" s="39"/>
      <c r="W59" s="39"/>
      <c r="X59" s="39"/>
      <c r="Y59" s="39"/>
      <c r="Z59" s="39"/>
      <c r="AA59" s="39"/>
      <c r="AB59" s="39"/>
      <c r="AC59" s="39"/>
      <c r="AD59" s="39"/>
      <c r="AE59" s="39"/>
      <c r="AF59" s="39"/>
      <c r="AG59" s="39"/>
      <c r="AH59" s="75"/>
    </row>
    <row r="60" spans="2:34">
      <c r="B60" s="87" t="s">
        <v>4</v>
      </c>
      <c r="E60" s="47">
        <f t="shared" ref="E60" si="50">SUM(I60:T60)</f>
        <v>0</v>
      </c>
      <c r="F60" s="47">
        <f t="shared" ref="F60" si="51">SUM(V60:AG60)</f>
        <v>0</v>
      </c>
      <c r="G60" s="40" t="str">
        <f t="shared" ref="G60" si="52">IFERROR((F60-E60)/E60,"")</f>
        <v/>
      </c>
      <c r="I60" s="39">
        <f>Control!I26</f>
        <v>0</v>
      </c>
      <c r="J60" s="39">
        <f>Control!J26</f>
        <v>0</v>
      </c>
      <c r="K60" s="39">
        <f>Control!K26</f>
        <v>0</v>
      </c>
      <c r="L60" s="39">
        <f>Control!L26</f>
        <v>0</v>
      </c>
      <c r="M60" s="39">
        <f>Control!M26</f>
        <v>0</v>
      </c>
      <c r="N60" s="39">
        <f>Control!N26</f>
        <v>0</v>
      </c>
      <c r="O60" s="39">
        <f>Control!O26</f>
        <v>0</v>
      </c>
      <c r="P60" s="39">
        <f>Control!P26</f>
        <v>0</v>
      </c>
      <c r="Q60" s="39">
        <f>Control!Q26</f>
        <v>0</v>
      </c>
      <c r="R60" s="39">
        <f>Control!R26</f>
        <v>0</v>
      </c>
      <c r="S60" s="39">
        <f>Control!S26</f>
        <v>0</v>
      </c>
      <c r="T60" s="39">
        <f>Control!T26</f>
        <v>0</v>
      </c>
      <c r="U60" s="75">
        <f t="shared" si="32"/>
        <v>0</v>
      </c>
      <c r="V60" s="39">
        <f>Control!V26</f>
        <v>0</v>
      </c>
      <c r="W60" s="39">
        <f>Control!W26</f>
        <v>0</v>
      </c>
      <c r="X60" s="39">
        <f>Control!X26</f>
        <v>0</v>
      </c>
      <c r="Y60" s="39">
        <f>Control!Y26</f>
        <v>0</v>
      </c>
      <c r="Z60" s="39">
        <f>Control!Z26</f>
        <v>0</v>
      </c>
      <c r="AA60" s="39">
        <f>Control!AA26</f>
        <v>0</v>
      </c>
      <c r="AB60" s="39">
        <f>Control!AB26</f>
        <v>0</v>
      </c>
      <c r="AC60" s="39">
        <f>Control!AC26</f>
        <v>0</v>
      </c>
      <c r="AD60" s="39">
        <f>Control!AD26</f>
        <v>0</v>
      </c>
      <c r="AE60" s="39">
        <f>Control!AE26</f>
        <v>0</v>
      </c>
      <c r="AF60" s="39">
        <f>Control!AF26</f>
        <v>0</v>
      </c>
      <c r="AG60" s="39">
        <f>Control!AG26</f>
        <v>0</v>
      </c>
      <c r="AH60" s="75">
        <f t="shared" si="34"/>
        <v>0</v>
      </c>
    </row>
    <row r="61" spans="2:34">
      <c r="U61" s="64"/>
      <c r="AH61" s="64"/>
    </row>
    <row r="62" spans="2:34" s="49" customFormat="1" ht="15" thickBot="1">
      <c r="B62" s="93" t="s">
        <v>22</v>
      </c>
      <c r="C62" s="94"/>
      <c r="D62" s="94"/>
      <c r="E62" s="95">
        <f>SUM(E60:E61)</f>
        <v>0</v>
      </c>
      <c r="F62" s="95">
        <f>SUM(F60:F61)</f>
        <v>0</v>
      </c>
      <c r="G62" s="40" t="str">
        <f t="shared" ref="G62" si="53">IFERROR((F62-E62)/E62,"")</f>
        <v/>
      </c>
      <c r="H62" s="96"/>
      <c r="I62" s="95">
        <f>SUM(I59:I61)</f>
        <v>0</v>
      </c>
      <c r="J62" s="95">
        <f t="shared" ref="J62:AG62" si="54">SUM(J59:J61)</f>
        <v>0</v>
      </c>
      <c r="K62" s="95">
        <f t="shared" si="54"/>
        <v>0</v>
      </c>
      <c r="L62" s="95">
        <f t="shared" si="54"/>
        <v>0</v>
      </c>
      <c r="M62" s="95">
        <f t="shared" si="54"/>
        <v>0</v>
      </c>
      <c r="N62" s="95">
        <f t="shared" si="54"/>
        <v>0</v>
      </c>
      <c r="O62" s="95">
        <f t="shared" si="54"/>
        <v>0</v>
      </c>
      <c r="P62" s="95">
        <f t="shared" si="54"/>
        <v>0</v>
      </c>
      <c r="Q62" s="95">
        <f t="shared" si="54"/>
        <v>0</v>
      </c>
      <c r="R62" s="95">
        <f t="shared" si="54"/>
        <v>0</v>
      </c>
      <c r="S62" s="95">
        <f t="shared" si="54"/>
        <v>0</v>
      </c>
      <c r="T62" s="95">
        <f t="shared" si="54"/>
        <v>0</v>
      </c>
      <c r="U62" s="123">
        <f t="shared" si="32"/>
        <v>0</v>
      </c>
      <c r="V62" s="95">
        <f t="shared" si="54"/>
        <v>0</v>
      </c>
      <c r="W62" s="95">
        <f t="shared" si="54"/>
        <v>0</v>
      </c>
      <c r="X62" s="95">
        <f t="shared" si="54"/>
        <v>0</v>
      </c>
      <c r="Y62" s="95">
        <f t="shared" si="54"/>
        <v>0</v>
      </c>
      <c r="Z62" s="95">
        <f t="shared" si="54"/>
        <v>0</v>
      </c>
      <c r="AA62" s="95">
        <f t="shared" si="54"/>
        <v>0</v>
      </c>
      <c r="AB62" s="95">
        <f t="shared" si="54"/>
        <v>0</v>
      </c>
      <c r="AC62" s="95">
        <f t="shared" si="54"/>
        <v>0</v>
      </c>
      <c r="AD62" s="95">
        <f t="shared" si="54"/>
        <v>0</v>
      </c>
      <c r="AE62" s="95">
        <f t="shared" si="54"/>
        <v>0</v>
      </c>
      <c r="AF62" s="95">
        <f t="shared" si="54"/>
        <v>0</v>
      </c>
      <c r="AG62" s="95">
        <f t="shared" si="54"/>
        <v>0</v>
      </c>
      <c r="AH62" s="123">
        <f t="shared" si="34"/>
        <v>0</v>
      </c>
    </row>
    <row r="63" spans="2:34">
      <c r="U63" s="64"/>
      <c r="AH63" s="64"/>
    </row>
    <row r="64" spans="2:34" ht="19" thickBot="1">
      <c r="B64" s="27" t="s">
        <v>70</v>
      </c>
      <c r="E64" s="98">
        <f>SUM(E62,E55)</f>
        <v>746299.95390144049</v>
      </c>
      <c r="F64" s="98">
        <f>SUM(F62,F55)</f>
        <v>1691928.1233385822</v>
      </c>
      <c r="G64" s="40">
        <f t="shared" ref="G64" si="55">(F64-E64)/E64</f>
        <v>1.2670886075949368</v>
      </c>
      <c r="I64" s="98">
        <f t="shared" ref="I64:AG64" si="56">SUM(I62,I55)</f>
        <v>54791.642185169047</v>
      </c>
      <c r="J64" s="98">
        <f t="shared" si="56"/>
        <v>71795.944932290469</v>
      </c>
      <c r="K64" s="98">
        <f t="shared" si="56"/>
        <v>71795.944932290469</v>
      </c>
      <c r="L64" s="98">
        <f t="shared" si="56"/>
        <v>71795.944932290469</v>
      </c>
      <c r="M64" s="98">
        <f t="shared" si="56"/>
        <v>59515.059614925005</v>
      </c>
      <c r="N64" s="98">
        <f t="shared" si="56"/>
        <v>59515.059614925005</v>
      </c>
      <c r="O64" s="98">
        <f t="shared" si="56"/>
        <v>59515.059614925005</v>
      </c>
      <c r="P64" s="98">
        <f t="shared" si="56"/>
        <v>59515.059614925005</v>
      </c>
      <c r="Q64" s="98">
        <f t="shared" si="56"/>
        <v>59515.059614925005</v>
      </c>
      <c r="R64" s="98">
        <f t="shared" si="56"/>
        <v>59515.059614925005</v>
      </c>
      <c r="S64" s="98">
        <f t="shared" si="56"/>
        <v>59515.059614925005</v>
      </c>
      <c r="T64" s="98">
        <f t="shared" si="56"/>
        <v>59515.059614925005</v>
      </c>
      <c r="U64" s="126">
        <f t="shared" si="32"/>
        <v>746299.95390144037</v>
      </c>
      <c r="V64" s="98">
        <f t="shared" si="56"/>
        <v>99664.107767850583</v>
      </c>
      <c r="W64" s="98">
        <f t="shared" si="56"/>
        <v>99664.107767850583</v>
      </c>
      <c r="X64" s="98">
        <f t="shared" si="56"/>
        <v>99664.107767850583</v>
      </c>
      <c r="Y64" s="98">
        <f t="shared" si="56"/>
        <v>119502.46097282557</v>
      </c>
      <c r="Z64" s="98">
        <f t="shared" si="56"/>
        <v>119502.46097282557</v>
      </c>
      <c r="AA64" s="98">
        <f t="shared" si="56"/>
        <v>119502.46097282557</v>
      </c>
      <c r="AB64" s="98">
        <f t="shared" si="56"/>
        <v>160596.1926117024</v>
      </c>
      <c r="AC64" s="98">
        <f t="shared" si="56"/>
        <v>174766.44490097027</v>
      </c>
      <c r="AD64" s="98">
        <f t="shared" si="56"/>
        <v>174766.44490097027</v>
      </c>
      <c r="AE64" s="98">
        <f t="shared" si="56"/>
        <v>174766.44490097027</v>
      </c>
      <c r="AF64" s="98">
        <f t="shared" si="56"/>
        <v>174766.44490097027</v>
      </c>
      <c r="AG64" s="98">
        <f t="shared" si="56"/>
        <v>174766.44490097027</v>
      </c>
      <c r="AH64" s="126">
        <f t="shared" si="34"/>
        <v>1691928.123338582</v>
      </c>
    </row>
    <row r="65" spans="2:116" ht="15" thickTop="1"/>
    <row r="67" spans="2:116" s="68" customFormat="1" ht="20">
      <c r="B67" s="67" t="s">
        <v>38</v>
      </c>
    </row>
    <row r="68" spans="2:116" s="71" customFormat="1" ht="15" thickBot="1">
      <c r="B68" s="37" t="s">
        <v>61</v>
      </c>
      <c r="C68" s="71">
        <v>18</v>
      </c>
      <c r="E68" s="71">
        <v>18</v>
      </c>
      <c r="F68" s="71">
        <f>E68+15</f>
        <v>33</v>
      </c>
      <c r="I68" s="71">
        <v>19</v>
      </c>
      <c r="J68" s="71">
        <f>I68+1</f>
        <v>20</v>
      </c>
      <c r="K68" s="71">
        <f t="shared" ref="K68:T68" si="57">J68+1</f>
        <v>21</v>
      </c>
      <c r="L68" s="71">
        <f t="shared" si="57"/>
        <v>22</v>
      </c>
      <c r="M68" s="71">
        <f t="shared" si="57"/>
        <v>23</v>
      </c>
      <c r="N68" s="71">
        <f t="shared" si="57"/>
        <v>24</v>
      </c>
      <c r="O68" s="71">
        <f t="shared" si="57"/>
        <v>25</v>
      </c>
      <c r="P68" s="71">
        <f t="shared" si="57"/>
        <v>26</v>
      </c>
      <c r="Q68" s="71">
        <f t="shared" si="57"/>
        <v>27</v>
      </c>
      <c r="R68" s="71">
        <f t="shared" si="57"/>
        <v>28</v>
      </c>
      <c r="S68" s="71">
        <f t="shared" si="57"/>
        <v>29</v>
      </c>
      <c r="T68" s="71">
        <f t="shared" si="57"/>
        <v>30</v>
      </c>
      <c r="V68" s="71">
        <v>34</v>
      </c>
      <c r="W68" s="71">
        <f t="shared" ref="W68:AG68" si="58">V68+1</f>
        <v>35</v>
      </c>
      <c r="X68" s="71">
        <f t="shared" si="58"/>
        <v>36</v>
      </c>
      <c r="Y68" s="71">
        <f t="shared" si="58"/>
        <v>37</v>
      </c>
      <c r="Z68" s="71">
        <f t="shared" si="58"/>
        <v>38</v>
      </c>
      <c r="AA68" s="71">
        <f t="shared" si="58"/>
        <v>39</v>
      </c>
      <c r="AB68" s="71">
        <f t="shared" si="58"/>
        <v>40</v>
      </c>
      <c r="AC68" s="71">
        <f t="shared" si="58"/>
        <v>41</v>
      </c>
      <c r="AD68" s="71">
        <f t="shared" si="58"/>
        <v>42</v>
      </c>
      <c r="AE68" s="71">
        <f t="shared" si="58"/>
        <v>43</v>
      </c>
      <c r="AF68" s="71">
        <f t="shared" si="58"/>
        <v>44</v>
      </c>
      <c r="AG68" s="71">
        <f t="shared" si="58"/>
        <v>45</v>
      </c>
    </row>
    <row r="69" spans="2:116" s="36" customFormat="1" ht="18" thickTop="1" thickBot="1">
      <c r="B69" s="82"/>
      <c r="C69" s="28"/>
      <c r="D69" s="28"/>
      <c r="E69" s="29" t="s">
        <v>5</v>
      </c>
      <c r="F69" s="30" t="s">
        <v>6</v>
      </c>
      <c r="G69" s="31" t="s">
        <v>7</v>
      </c>
      <c r="H69" s="28"/>
      <c r="I69" s="29">
        <v>43466</v>
      </c>
      <c r="J69" s="32">
        <v>43497</v>
      </c>
      <c r="K69" s="32">
        <v>43525</v>
      </c>
      <c r="L69" s="32">
        <v>43556</v>
      </c>
      <c r="M69" s="32">
        <v>43586</v>
      </c>
      <c r="N69" s="32">
        <v>43617</v>
      </c>
      <c r="O69" s="32">
        <v>43647</v>
      </c>
      <c r="P69" s="32">
        <v>43678</v>
      </c>
      <c r="Q69" s="32">
        <v>43709</v>
      </c>
      <c r="R69" s="32">
        <v>43739</v>
      </c>
      <c r="S69" s="32">
        <v>43770</v>
      </c>
      <c r="T69" s="32">
        <v>43800</v>
      </c>
      <c r="U69" s="29" t="s">
        <v>5</v>
      </c>
      <c r="V69" s="35">
        <v>43831</v>
      </c>
      <c r="W69" s="35">
        <v>43862</v>
      </c>
      <c r="X69" s="35">
        <v>43891</v>
      </c>
      <c r="Y69" s="35">
        <v>43922</v>
      </c>
      <c r="Z69" s="35">
        <v>43952</v>
      </c>
      <c r="AA69" s="35">
        <v>43983</v>
      </c>
      <c r="AB69" s="35">
        <v>44013</v>
      </c>
      <c r="AC69" s="35">
        <v>44044</v>
      </c>
      <c r="AD69" s="35">
        <v>44075</v>
      </c>
      <c r="AE69" s="35">
        <v>44105</v>
      </c>
      <c r="AF69" s="35">
        <v>44136</v>
      </c>
      <c r="AG69" s="35">
        <v>44166</v>
      </c>
      <c r="AH69" s="136" t="s">
        <v>6</v>
      </c>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row>
    <row r="70" spans="2:116" ht="19" thickTop="1">
      <c r="B70" s="27" t="s">
        <v>8</v>
      </c>
      <c r="U70" s="64"/>
      <c r="AH70" s="64"/>
    </row>
    <row r="71" spans="2:116">
      <c r="U71" s="64"/>
      <c r="AH71" s="64"/>
    </row>
    <row r="72" spans="2:116" ht="16">
      <c r="B72" s="84" t="s">
        <v>9</v>
      </c>
      <c r="C72" s="73"/>
      <c r="D72" s="73"/>
      <c r="E72" s="49" t="s">
        <v>16</v>
      </c>
      <c r="H72" s="73"/>
      <c r="U72" s="64"/>
      <c r="AH72" s="64"/>
    </row>
    <row r="73" spans="2:116">
      <c r="B73" s="87" t="s">
        <v>23</v>
      </c>
      <c r="C73" s="47"/>
      <c r="D73" s="47"/>
      <c r="E73" s="100">
        <f t="shared" ref="E73:F77" si="59">E35</f>
        <v>180000</v>
      </c>
      <c r="F73" s="100">
        <f t="shared" si="59"/>
        <v>210000</v>
      </c>
      <c r="G73" s="40">
        <f t="shared" ref="G73:G83" si="60">IFERROR((F73-E73)/E73,"")</f>
        <v>0.16666666666666666</v>
      </c>
      <c r="H73" s="86"/>
      <c r="I73" s="101">
        <f t="shared" ref="I73" si="61">I35</f>
        <v>1</v>
      </c>
      <c r="J73" s="101">
        <f>IF(I73&lt;&gt;I35,I73,J35)</f>
        <v>1</v>
      </c>
      <c r="K73" s="101">
        <f t="shared" ref="K73:AG73" si="62">IF(J73&lt;&gt;J35,J73,K35)</f>
        <v>1</v>
      </c>
      <c r="L73" s="101">
        <f t="shared" si="62"/>
        <v>1</v>
      </c>
      <c r="M73" s="101">
        <f t="shared" si="62"/>
        <v>1</v>
      </c>
      <c r="N73" s="101">
        <f t="shared" si="62"/>
        <v>1</v>
      </c>
      <c r="O73" s="101">
        <f t="shared" si="62"/>
        <v>1</v>
      </c>
      <c r="P73" s="101">
        <f t="shared" si="62"/>
        <v>1</v>
      </c>
      <c r="Q73" s="101">
        <f t="shared" si="62"/>
        <v>1</v>
      </c>
      <c r="R73" s="101">
        <f t="shared" si="62"/>
        <v>1</v>
      </c>
      <c r="S73" s="101">
        <f t="shared" si="62"/>
        <v>1</v>
      </c>
      <c r="T73" s="101">
        <f t="shared" si="62"/>
        <v>1</v>
      </c>
      <c r="U73" s="128">
        <f>T73</f>
        <v>1</v>
      </c>
      <c r="V73" s="101">
        <f>IF(T73&lt;&gt;T35,T73,V35)</f>
        <v>2</v>
      </c>
      <c r="W73" s="101">
        <f t="shared" si="62"/>
        <v>2</v>
      </c>
      <c r="X73" s="101">
        <f t="shared" si="62"/>
        <v>2</v>
      </c>
      <c r="Y73" s="101">
        <f t="shared" si="62"/>
        <v>3</v>
      </c>
      <c r="Z73" s="101">
        <f t="shared" si="62"/>
        <v>3</v>
      </c>
      <c r="AA73" s="101">
        <f t="shared" si="62"/>
        <v>3</v>
      </c>
      <c r="AB73" s="101">
        <f t="shared" si="62"/>
        <v>4</v>
      </c>
      <c r="AC73" s="101">
        <f t="shared" si="62"/>
        <v>4</v>
      </c>
      <c r="AD73" s="101">
        <f t="shared" si="62"/>
        <v>4</v>
      </c>
      <c r="AE73" s="101">
        <f t="shared" si="62"/>
        <v>4</v>
      </c>
      <c r="AF73" s="101">
        <f t="shared" si="62"/>
        <v>4</v>
      </c>
      <c r="AG73" s="101">
        <f t="shared" si="62"/>
        <v>4</v>
      </c>
      <c r="AH73" s="128">
        <f>AG73</f>
        <v>4</v>
      </c>
    </row>
    <row r="74" spans="2:116">
      <c r="B74" s="87" t="s">
        <v>24</v>
      </c>
      <c r="C74" s="47"/>
      <c r="D74" s="47"/>
      <c r="E74" s="100">
        <f t="shared" si="59"/>
        <v>130000</v>
      </c>
      <c r="F74" s="100">
        <f t="shared" si="59"/>
        <v>140000</v>
      </c>
      <c r="G74" s="40">
        <f t="shared" si="60"/>
        <v>7.6923076923076927E-2</v>
      </c>
      <c r="H74" s="86"/>
      <c r="I74" s="101">
        <f t="shared" ref="I74" si="63">I36</f>
        <v>2</v>
      </c>
      <c r="J74" s="101">
        <f t="shared" ref="J74:AG74" si="64">IF(I74&lt;&gt;I36,I74,J36)</f>
        <v>2</v>
      </c>
      <c r="K74" s="101">
        <f t="shared" si="64"/>
        <v>2</v>
      </c>
      <c r="L74" s="101">
        <f t="shared" si="64"/>
        <v>2</v>
      </c>
      <c r="M74" s="101">
        <f t="shared" si="64"/>
        <v>1</v>
      </c>
      <c r="N74" s="101">
        <f t="shared" si="64"/>
        <v>1</v>
      </c>
      <c r="O74" s="101">
        <f t="shared" si="64"/>
        <v>1</v>
      </c>
      <c r="P74" s="101">
        <f t="shared" si="64"/>
        <v>1</v>
      </c>
      <c r="Q74" s="101">
        <f t="shared" si="64"/>
        <v>1</v>
      </c>
      <c r="R74" s="101">
        <f t="shared" si="64"/>
        <v>1</v>
      </c>
      <c r="S74" s="101">
        <f t="shared" si="64"/>
        <v>1</v>
      </c>
      <c r="T74" s="101">
        <f t="shared" si="64"/>
        <v>1</v>
      </c>
      <c r="U74" s="128">
        <f t="shared" ref="U74:U85" si="65">T74</f>
        <v>1</v>
      </c>
      <c r="V74" s="101">
        <f>IF(T74&lt;&gt;T36,T74,V36)</f>
        <v>2</v>
      </c>
      <c r="W74" s="101">
        <f t="shared" si="64"/>
        <v>2</v>
      </c>
      <c r="X74" s="101">
        <f t="shared" si="64"/>
        <v>2</v>
      </c>
      <c r="Y74" s="101">
        <f t="shared" si="64"/>
        <v>2</v>
      </c>
      <c r="Z74" s="101">
        <f t="shared" si="64"/>
        <v>2</v>
      </c>
      <c r="AA74" s="101">
        <f t="shared" si="64"/>
        <v>2</v>
      </c>
      <c r="AB74" s="101">
        <f t="shared" si="64"/>
        <v>3</v>
      </c>
      <c r="AC74" s="101">
        <f t="shared" si="64"/>
        <v>3</v>
      </c>
      <c r="AD74" s="101">
        <f t="shared" si="64"/>
        <v>3</v>
      </c>
      <c r="AE74" s="101">
        <f t="shared" si="64"/>
        <v>3</v>
      </c>
      <c r="AF74" s="101">
        <f t="shared" si="64"/>
        <v>3</v>
      </c>
      <c r="AG74" s="101">
        <f t="shared" si="64"/>
        <v>3</v>
      </c>
      <c r="AH74" s="128">
        <f t="shared" ref="AH74:AH85" si="66">AG74</f>
        <v>3</v>
      </c>
    </row>
    <row r="75" spans="2:116">
      <c r="B75" s="87" t="s">
        <v>25</v>
      </c>
      <c r="C75" s="47"/>
      <c r="D75" s="47"/>
      <c r="E75" s="100">
        <f t="shared" si="59"/>
        <v>80000</v>
      </c>
      <c r="F75" s="100">
        <f t="shared" si="59"/>
        <v>85000</v>
      </c>
      <c r="G75" s="40">
        <f t="shared" si="60"/>
        <v>6.25E-2</v>
      </c>
      <c r="H75" s="86"/>
      <c r="I75" s="101">
        <f t="shared" ref="I75" si="67">I37</f>
        <v>0</v>
      </c>
      <c r="J75" s="101">
        <f t="shared" ref="J75:AG75" si="68">IF(I75&lt;&gt;I37,I75,J37)</f>
        <v>1</v>
      </c>
      <c r="K75" s="101">
        <f t="shared" si="68"/>
        <v>1</v>
      </c>
      <c r="L75" s="101">
        <f t="shared" si="68"/>
        <v>1</v>
      </c>
      <c r="M75" s="101">
        <f t="shared" si="68"/>
        <v>1</v>
      </c>
      <c r="N75" s="101">
        <f t="shared" si="68"/>
        <v>1</v>
      </c>
      <c r="O75" s="101">
        <f t="shared" si="68"/>
        <v>1</v>
      </c>
      <c r="P75" s="101">
        <f t="shared" si="68"/>
        <v>1</v>
      </c>
      <c r="Q75" s="101">
        <f t="shared" si="68"/>
        <v>1</v>
      </c>
      <c r="R75" s="101">
        <f t="shared" si="68"/>
        <v>1</v>
      </c>
      <c r="S75" s="101">
        <f t="shared" si="68"/>
        <v>1</v>
      </c>
      <c r="T75" s="101">
        <f t="shared" si="68"/>
        <v>1</v>
      </c>
      <c r="U75" s="128">
        <f t="shared" si="65"/>
        <v>1</v>
      </c>
      <c r="V75" s="101">
        <f>IF(T75&lt;&gt;T37,T75,V37)</f>
        <v>1</v>
      </c>
      <c r="W75" s="101">
        <f t="shared" si="68"/>
        <v>1</v>
      </c>
      <c r="X75" s="101">
        <f t="shared" si="68"/>
        <v>1</v>
      </c>
      <c r="Y75" s="101">
        <f t="shared" si="68"/>
        <v>1</v>
      </c>
      <c r="Z75" s="101">
        <f t="shared" si="68"/>
        <v>1</v>
      </c>
      <c r="AA75" s="101">
        <f t="shared" si="68"/>
        <v>1</v>
      </c>
      <c r="AB75" s="101">
        <f t="shared" si="68"/>
        <v>2</v>
      </c>
      <c r="AC75" s="101">
        <f t="shared" si="68"/>
        <v>2</v>
      </c>
      <c r="AD75" s="101">
        <f t="shared" si="68"/>
        <v>2</v>
      </c>
      <c r="AE75" s="101">
        <f t="shared" si="68"/>
        <v>2</v>
      </c>
      <c r="AF75" s="101">
        <f t="shared" si="68"/>
        <v>2</v>
      </c>
      <c r="AG75" s="101">
        <f t="shared" si="68"/>
        <v>2</v>
      </c>
      <c r="AH75" s="128">
        <f t="shared" si="66"/>
        <v>2</v>
      </c>
    </row>
    <row r="76" spans="2:116">
      <c r="B76" s="87" t="s">
        <v>23</v>
      </c>
      <c r="C76" s="47"/>
      <c r="D76" s="47"/>
      <c r="E76" s="100">
        <f t="shared" si="59"/>
        <v>140000</v>
      </c>
      <c r="F76" s="100">
        <f t="shared" si="59"/>
        <v>150000</v>
      </c>
      <c r="G76" s="40">
        <f t="shared" si="60"/>
        <v>7.1428571428571425E-2</v>
      </c>
      <c r="H76" s="86"/>
      <c r="I76" s="101">
        <f t="shared" ref="I76" si="69">I38</f>
        <v>1</v>
      </c>
      <c r="J76" s="101">
        <f t="shared" ref="J76:AG76" si="70">IF(I76&lt;&gt;I38,I76,J38)</f>
        <v>1</v>
      </c>
      <c r="K76" s="101">
        <f t="shared" si="70"/>
        <v>1</v>
      </c>
      <c r="L76" s="101">
        <f t="shared" si="70"/>
        <v>1</v>
      </c>
      <c r="M76" s="101">
        <f t="shared" si="70"/>
        <v>1</v>
      </c>
      <c r="N76" s="101">
        <f t="shared" si="70"/>
        <v>1</v>
      </c>
      <c r="O76" s="101">
        <f t="shared" si="70"/>
        <v>1</v>
      </c>
      <c r="P76" s="101">
        <f t="shared" si="70"/>
        <v>1</v>
      </c>
      <c r="Q76" s="101">
        <f t="shared" si="70"/>
        <v>1</v>
      </c>
      <c r="R76" s="101">
        <f t="shared" si="70"/>
        <v>1</v>
      </c>
      <c r="S76" s="101">
        <f t="shared" si="70"/>
        <v>1</v>
      </c>
      <c r="T76" s="101">
        <f t="shared" si="70"/>
        <v>1</v>
      </c>
      <c r="U76" s="128">
        <f t="shared" si="65"/>
        <v>1</v>
      </c>
      <c r="V76" s="101">
        <f>IF(T76&lt;&gt;T38,T76,V38)</f>
        <v>1</v>
      </c>
      <c r="W76" s="101">
        <f t="shared" si="70"/>
        <v>1</v>
      </c>
      <c r="X76" s="101">
        <f t="shared" si="70"/>
        <v>1</v>
      </c>
      <c r="Y76" s="101">
        <f t="shared" si="70"/>
        <v>1</v>
      </c>
      <c r="Z76" s="101">
        <f t="shared" si="70"/>
        <v>1</v>
      </c>
      <c r="AA76" s="101">
        <f t="shared" si="70"/>
        <v>1</v>
      </c>
      <c r="AB76" s="101">
        <f t="shared" si="70"/>
        <v>1</v>
      </c>
      <c r="AC76" s="101">
        <f t="shared" si="70"/>
        <v>2</v>
      </c>
      <c r="AD76" s="101">
        <f t="shared" si="70"/>
        <v>2</v>
      </c>
      <c r="AE76" s="101">
        <f t="shared" si="70"/>
        <v>2</v>
      </c>
      <c r="AF76" s="101">
        <f t="shared" si="70"/>
        <v>2</v>
      </c>
      <c r="AG76" s="101">
        <f t="shared" si="70"/>
        <v>2</v>
      </c>
      <c r="AH76" s="128">
        <f t="shared" si="66"/>
        <v>2</v>
      </c>
    </row>
    <row r="77" spans="2:116">
      <c r="B77" s="87" t="s">
        <v>30</v>
      </c>
      <c r="C77" s="47"/>
      <c r="D77" s="47"/>
      <c r="E77" s="100">
        <f t="shared" si="59"/>
        <v>100000</v>
      </c>
      <c r="F77" s="100">
        <f t="shared" si="59"/>
        <v>120000</v>
      </c>
      <c r="G77" s="40">
        <f t="shared" si="60"/>
        <v>0.2</v>
      </c>
      <c r="H77" s="86"/>
      <c r="I77" s="101">
        <f t="shared" ref="I77" si="71">I39</f>
        <v>0</v>
      </c>
      <c r="J77" s="101">
        <f t="shared" ref="J77:AG77" si="72">IF(I77&lt;&gt;I39,I77,J39)</f>
        <v>1</v>
      </c>
      <c r="K77" s="101">
        <f t="shared" si="72"/>
        <v>1</v>
      </c>
      <c r="L77" s="101">
        <f t="shared" si="72"/>
        <v>1</v>
      </c>
      <c r="M77" s="101">
        <f t="shared" si="72"/>
        <v>1</v>
      </c>
      <c r="N77" s="101">
        <f t="shared" si="72"/>
        <v>1</v>
      </c>
      <c r="O77" s="101">
        <f t="shared" si="72"/>
        <v>1</v>
      </c>
      <c r="P77" s="101">
        <f t="shared" si="72"/>
        <v>1</v>
      </c>
      <c r="Q77" s="101">
        <f t="shared" si="72"/>
        <v>1</v>
      </c>
      <c r="R77" s="101">
        <f t="shared" si="72"/>
        <v>1</v>
      </c>
      <c r="S77" s="101">
        <f t="shared" si="72"/>
        <v>1</v>
      </c>
      <c r="T77" s="101">
        <f t="shared" si="72"/>
        <v>1</v>
      </c>
      <c r="U77" s="128">
        <f t="shared" si="65"/>
        <v>1</v>
      </c>
      <c r="V77" s="101">
        <f>IF(T77&lt;&gt;T39,T77,V39)</f>
        <v>1</v>
      </c>
      <c r="W77" s="101">
        <f t="shared" si="72"/>
        <v>1</v>
      </c>
      <c r="X77" s="101">
        <f t="shared" si="72"/>
        <v>1</v>
      </c>
      <c r="Y77" s="101">
        <f t="shared" si="72"/>
        <v>1</v>
      </c>
      <c r="Z77" s="101">
        <f t="shared" si="72"/>
        <v>1</v>
      </c>
      <c r="AA77" s="101">
        <f t="shared" si="72"/>
        <v>1</v>
      </c>
      <c r="AB77" s="101">
        <f t="shared" si="72"/>
        <v>1</v>
      </c>
      <c r="AC77" s="101">
        <f t="shared" si="72"/>
        <v>1</v>
      </c>
      <c r="AD77" s="101">
        <f t="shared" si="72"/>
        <v>1</v>
      </c>
      <c r="AE77" s="101">
        <f t="shared" si="72"/>
        <v>1</v>
      </c>
      <c r="AF77" s="101">
        <f t="shared" si="72"/>
        <v>1</v>
      </c>
      <c r="AG77" s="101">
        <f t="shared" si="72"/>
        <v>1</v>
      </c>
      <c r="AH77" s="128">
        <f t="shared" si="66"/>
        <v>1</v>
      </c>
    </row>
    <row r="78" spans="2:116">
      <c r="B78" s="103" t="s">
        <v>72</v>
      </c>
      <c r="C78" s="47"/>
      <c r="D78" s="47"/>
      <c r="E78" s="104"/>
      <c r="F78" s="104"/>
      <c r="G78" s="40" t="str">
        <f t="shared" si="60"/>
        <v/>
      </c>
      <c r="H78" s="86"/>
      <c r="I78" s="105"/>
      <c r="J78" s="105"/>
      <c r="K78" s="105"/>
      <c r="L78" s="105"/>
      <c r="M78" s="105"/>
      <c r="N78" s="105"/>
      <c r="O78" s="105"/>
      <c r="P78" s="105"/>
      <c r="Q78" s="105"/>
      <c r="R78" s="105"/>
      <c r="S78" s="105"/>
      <c r="T78" s="105"/>
      <c r="U78" s="129"/>
      <c r="V78" s="105"/>
      <c r="W78" s="105"/>
      <c r="X78" s="105"/>
      <c r="Y78" s="105"/>
      <c r="Z78" s="105"/>
      <c r="AA78" s="105"/>
      <c r="AB78" s="105"/>
      <c r="AC78" s="105"/>
      <c r="AD78" s="105"/>
      <c r="AE78" s="105"/>
      <c r="AF78" s="105"/>
      <c r="AG78" s="105"/>
      <c r="AH78" s="129"/>
    </row>
    <row r="79" spans="2:116">
      <c r="B79" s="103" t="s">
        <v>72</v>
      </c>
      <c r="C79" s="47"/>
      <c r="D79" s="47"/>
      <c r="E79" s="104"/>
      <c r="F79" s="104"/>
      <c r="G79" s="40" t="str">
        <f t="shared" si="60"/>
        <v/>
      </c>
      <c r="H79" s="86"/>
      <c r="I79" s="105"/>
      <c r="J79" s="105"/>
      <c r="K79" s="105"/>
      <c r="L79" s="105"/>
      <c r="M79" s="105"/>
      <c r="N79" s="105"/>
      <c r="O79" s="105"/>
      <c r="P79" s="105"/>
      <c r="Q79" s="105"/>
      <c r="R79" s="105"/>
      <c r="S79" s="105"/>
      <c r="T79" s="105"/>
      <c r="U79" s="129"/>
      <c r="V79" s="105"/>
      <c r="W79" s="105"/>
      <c r="X79" s="105"/>
      <c r="Y79" s="105"/>
      <c r="Z79" s="105"/>
      <c r="AA79" s="105"/>
      <c r="AB79" s="105"/>
      <c r="AC79" s="105"/>
      <c r="AD79" s="105"/>
      <c r="AE79" s="105"/>
      <c r="AF79" s="105"/>
      <c r="AG79" s="105"/>
      <c r="AH79" s="129"/>
    </row>
    <row r="80" spans="2:116">
      <c r="B80" s="103" t="s">
        <v>72</v>
      </c>
      <c r="C80" s="47"/>
      <c r="D80" s="47"/>
      <c r="E80" s="104"/>
      <c r="F80" s="104"/>
      <c r="G80" s="40" t="str">
        <f t="shared" si="60"/>
        <v/>
      </c>
      <c r="H80" s="86"/>
      <c r="I80" s="105"/>
      <c r="J80" s="105"/>
      <c r="K80" s="105"/>
      <c r="L80" s="105"/>
      <c r="M80" s="105"/>
      <c r="N80" s="105"/>
      <c r="O80" s="105"/>
      <c r="P80" s="105"/>
      <c r="Q80" s="105"/>
      <c r="R80" s="105"/>
      <c r="S80" s="105"/>
      <c r="T80" s="105"/>
      <c r="U80" s="129"/>
      <c r="V80" s="105"/>
      <c r="W80" s="105"/>
      <c r="X80" s="105"/>
      <c r="Y80" s="105"/>
      <c r="Z80" s="105"/>
      <c r="AA80" s="105"/>
      <c r="AB80" s="105"/>
      <c r="AC80" s="105"/>
      <c r="AD80" s="105"/>
      <c r="AE80" s="105"/>
      <c r="AF80" s="105"/>
      <c r="AG80" s="105"/>
      <c r="AH80" s="129"/>
    </row>
    <row r="81" spans="2:34">
      <c r="B81" s="103" t="s">
        <v>72</v>
      </c>
      <c r="C81" s="47"/>
      <c r="D81" s="47"/>
      <c r="E81" s="104"/>
      <c r="F81" s="104"/>
      <c r="G81" s="40" t="str">
        <f t="shared" si="60"/>
        <v/>
      </c>
      <c r="H81" s="86"/>
      <c r="I81" s="105"/>
      <c r="J81" s="105"/>
      <c r="K81" s="105"/>
      <c r="L81" s="105"/>
      <c r="M81" s="105"/>
      <c r="N81" s="105"/>
      <c r="O81" s="105"/>
      <c r="P81" s="105"/>
      <c r="Q81" s="105"/>
      <c r="R81" s="105"/>
      <c r="S81" s="105"/>
      <c r="T81" s="105"/>
      <c r="U81" s="129"/>
      <c r="V81" s="105"/>
      <c r="W81" s="105"/>
      <c r="X81" s="105"/>
      <c r="Y81" s="105"/>
      <c r="Z81" s="105"/>
      <c r="AA81" s="105"/>
      <c r="AB81" s="105"/>
      <c r="AC81" s="105"/>
      <c r="AD81" s="105"/>
      <c r="AE81" s="105"/>
      <c r="AF81" s="105"/>
      <c r="AG81" s="105"/>
      <c r="AH81" s="129"/>
    </row>
    <row r="82" spans="2:34">
      <c r="B82" s="103" t="s">
        <v>72</v>
      </c>
      <c r="C82" s="47"/>
      <c r="D82" s="47"/>
      <c r="E82" s="104"/>
      <c r="F82" s="104"/>
      <c r="G82" s="40" t="str">
        <f t="shared" si="60"/>
        <v/>
      </c>
      <c r="H82" s="86"/>
      <c r="I82" s="105"/>
      <c r="J82" s="105"/>
      <c r="K82" s="105"/>
      <c r="L82" s="105"/>
      <c r="M82" s="105"/>
      <c r="N82" s="105"/>
      <c r="O82" s="105"/>
      <c r="P82" s="105"/>
      <c r="Q82" s="105"/>
      <c r="R82" s="105"/>
      <c r="S82" s="105"/>
      <c r="T82" s="105"/>
      <c r="U82" s="129"/>
      <c r="V82" s="105"/>
      <c r="W82" s="105"/>
      <c r="X82" s="105"/>
      <c r="Y82" s="105"/>
      <c r="Z82" s="105"/>
      <c r="AA82" s="105"/>
      <c r="AB82" s="105"/>
      <c r="AC82" s="105"/>
      <c r="AD82" s="105"/>
      <c r="AE82" s="105"/>
      <c r="AF82" s="105"/>
      <c r="AG82" s="105"/>
      <c r="AH82" s="129"/>
    </row>
    <row r="83" spans="2:34">
      <c r="B83" s="103" t="s">
        <v>72</v>
      </c>
      <c r="C83" s="47"/>
      <c r="D83" s="47"/>
      <c r="E83" s="104"/>
      <c r="F83" s="104"/>
      <c r="G83" s="40" t="str">
        <f t="shared" si="60"/>
        <v/>
      </c>
      <c r="H83" s="86"/>
      <c r="I83" s="105"/>
      <c r="J83" s="105"/>
      <c r="K83" s="105"/>
      <c r="L83" s="105"/>
      <c r="M83" s="105"/>
      <c r="N83" s="105"/>
      <c r="O83" s="105"/>
      <c r="P83" s="105"/>
      <c r="Q83" s="105"/>
      <c r="R83" s="105"/>
      <c r="S83" s="105"/>
      <c r="T83" s="105"/>
      <c r="U83" s="129"/>
      <c r="V83" s="105"/>
      <c r="W83" s="105"/>
      <c r="X83" s="105"/>
      <c r="Y83" s="105"/>
      <c r="Z83" s="105"/>
      <c r="AA83" s="105"/>
      <c r="AB83" s="105"/>
      <c r="AC83" s="105"/>
      <c r="AD83" s="105"/>
      <c r="AE83" s="105"/>
      <c r="AF83" s="105"/>
      <c r="AG83" s="105"/>
      <c r="AH83" s="129"/>
    </row>
    <row r="84" spans="2:34">
      <c r="B84" s="87"/>
      <c r="C84" s="47"/>
      <c r="D84" s="47"/>
      <c r="E84" s="47"/>
      <c r="F84" s="47"/>
      <c r="G84" s="40"/>
      <c r="H84" s="86"/>
      <c r="I84" s="106"/>
      <c r="J84" s="106"/>
      <c r="K84" s="106"/>
      <c r="L84" s="106"/>
      <c r="M84" s="106"/>
      <c r="N84" s="106"/>
      <c r="O84" s="106"/>
      <c r="P84" s="106"/>
      <c r="Q84" s="106"/>
      <c r="R84" s="106"/>
      <c r="S84" s="106"/>
      <c r="T84" s="106"/>
      <c r="U84" s="128"/>
      <c r="V84" s="106"/>
      <c r="W84" s="106"/>
      <c r="X84" s="106"/>
      <c r="Y84" s="106"/>
      <c r="Z84" s="106"/>
      <c r="AA84" s="106"/>
      <c r="AB84" s="106"/>
      <c r="AC84" s="106"/>
      <c r="AD84" s="106"/>
      <c r="AE84" s="106"/>
      <c r="AF84" s="106"/>
      <c r="AG84" s="106"/>
      <c r="AH84" s="128"/>
    </row>
    <row r="85" spans="2:34">
      <c r="B85" s="50" t="s">
        <v>14</v>
      </c>
      <c r="C85" s="47"/>
      <c r="D85" s="47"/>
      <c r="E85" s="44">
        <f t="shared" ref="E85" si="73">T85</f>
        <v>5</v>
      </c>
      <c r="F85" s="44">
        <f t="shared" ref="F85" si="74">AG85</f>
        <v>12</v>
      </c>
      <c r="G85" s="40">
        <f t="shared" ref="G85" si="75">(F85-E85)/E85</f>
        <v>1.4</v>
      </c>
      <c r="H85" s="86"/>
      <c r="I85" s="88">
        <f>SUM(I73:I83)</f>
        <v>4</v>
      </c>
      <c r="J85" s="88">
        <f t="shared" ref="J85:AG85" si="76">SUM(J73:J83)</f>
        <v>6</v>
      </c>
      <c r="K85" s="88">
        <f t="shared" si="76"/>
        <v>6</v>
      </c>
      <c r="L85" s="88">
        <f t="shared" si="76"/>
        <v>6</v>
      </c>
      <c r="M85" s="88">
        <f t="shared" si="76"/>
        <v>5</v>
      </c>
      <c r="N85" s="88">
        <f t="shared" si="76"/>
        <v>5</v>
      </c>
      <c r="O85" s="88">
        <f t="shared" si="76"/>
        <v>5</v>
      </c>
      <c r="P85" s="88">
        <f t="shared" si="76"/>
        <v>5</v>
      </c>
      <c r="Q85" s="88">
        <f t="shared" si="76"/>
        <v>5</v>
      </c>
      <c r="R85" s="88">
        <f t="shared" si="76"/>
        <v>5</v>
      </c>
      <c r="S85" s="88">
        <f t="shared" si="76"/>
        <v>5</v>
      </c>
      <c r="T85" s="88">
        <f t="shared" si="76"/>
        <v>5</v>
      </c>
      <c r="U85" s="139">
        <f t="shared" si="65"/>
        <v>5</v>
      </c>
      <c r="V85" s="88">
        <f t="shared" si="76"/>
        <v>7</v>
      </c>
      <c r="W85" s="88">
        <f t="shared" si="76"/>
        <v>7</v>
      </c>
      <c r="X85" s="88">
        <f t="shared" si="76"/>
        <v>7</v>
      </c>
      <c r="Y85" s="88">
        <f t="shared" si="76"/>
        <v>8</v>
      </c>
      <c r="Z85" s="88">
        <f t="shared" si="76"/>
        <v>8</v>
      </c>
      <c r="AA85" s="88">
        <f t="shared" si="76"/>
        <v>8</v>
      </c>
      <c r="AB85" s="88">
        <f t="shared" si="76"/>
        <v>11</v>
      </c>
      <c r="AC85" s="88">
        <f t="shared" si="76"/>
        <v>12</v>
      </c>
      <c r="AD85" s="88">
        <f t="shared" si="76"/>
        <v>12</v>
      </c>
      <c r="AE85" s="88">
        <f t="shared" si="76"/>
        <v>12</v>
      </c>
      <c r="AF85" s="88">
        <f t="shared" si="76"/>
        <v>12</v>
      </c>
      <c r="AG85" s="88">
        <f t="shared" si="76"/>
        <v>12</v>
      </c>
      <c r="AH85" s="139">
        <f t="shared" si="66"/>
        <v>12</v>
      </c>
    </row>
    <row r="86" spans="2:34">
      <c r="B86" s="50"/>
      <c r="C86" s="47"/>
      <c r="D86" s="47"/>
      <c r="H86" s="86"/>
      <c r="I86" s="47"/>
      <c r="J86" s="47"/>
      <c r="K86" s="47"/>
      <c r="L86" s="47"/>
      <c r="M86" s="47"/>
      <c r="N86" s="47"/>
      <c r="O86" s="47"/>
      <c r="P86" s="47"/>
      <c r="Q86" s="47"/>
      <c r="R86" s="47"/>
      <c r="S86" s="47"/>
      <c r="T86" s="47"/>
      <c r="U86" s="134"/>
      <c r="V86" s="47"/>
      <c r="W86" s="47"/>
      <c r="X86" s="47"/>
      <c r="Y86" s="47"/>
      <c r="Z86" s="47"/>
      <c r="AA86" s="47"/>
      <c r="AB86" s="47"/>
      <c r="AC86" s="47"/>
      <c r="AD86" s="47"/>
      <c r="AE86" s="47"/>
      <c r="AF86" s="47"/>
      <c r="AG86" s="47"/>
      <c r="AH86" s="134"/>
    </row>
    <row r="87" spans="2:34" ht="18">
      <c r="B87" s="27" t="s">
        <v>8</v>
      </c>
      <c r="U87" s="133"/>
      <c r="AH87" s="133"/>
    </row>
    <row r="88" spans="2:34">
      <c r="B88" s="50"/>
      <c r="U88" s="133"/>
      <c r="AH88" s="133"/>
    </row>
    <row r="89" spans="2:34" ht="16">
      <c r="B89" s="84" t="s">
        <v>15</v>
      </c>
      <c r="D89" s="73"/>
      <c r="H89" s="73"/>
      <c r="U89" s="133"/>
      <c r="AH89" s="133"/>
    </row>
    <row r="90" spans="2:34">
      <c r="B90" s="87" t="str">
        <f>B73</f>
        <v>Product Manager</v>
      </c>
      <c r="D90" s="47"/>
      <c r="E90" s="47">
        <f t="shared" ref="E90:E94" si="77">SUM(I90:T90)</f>
        <v>180000</v>
      </c>
      <c r="F90" s="47">
        <f t="shared" ref="F90:F94" si="78">SUM(V90:AG90)</f>
        <v>682500</v>
      </c>
      <c r="G90" s="40">
        <f t="shared" ref="G90:G100" si="79">IFERROR((F90-E90)/E90,"")</f>
        <v>2.7916666666666665</v>
      </c>
      <c r="H90" s="86"/>
      <c r="I90" s="47">
        <f t="shared" ref="I90:T90" si="80">I73*$E73/12</f>
        <v>15000</v>
      </c>
      <c r="J90" s="47">
        <f t="shared" si="80"/>
        <v>15000</v>
      </c>
      <c r="K90" s="47">
        <f t="shared" si="80"/>
        <v>15000</v>
      </c>
      <c r="L90" s="47">
        <f t="shared" si="80"/>
        <v>15000</v>
      </c>
      <c r="M90" s="47">
        <f t="shared" si="80"/>
        <v>15000</v>
      </c>
      <c r="N90" s="47">
        <f t="shared" si="80"/>
        <v>15000</v>
      </c>
      <c r="O90" s="47">
        <f t="shared" si="80"/>
        <v>15000</v>
      </c>
      <c r="P90" s="47">
        <f t="shared" si="80"/>
        <v>15000</v>
      </c>
      <c r="Q90" s="47">
        <f t="shared" si="80"/>
        <v>15000</v>
      </c>
      <c r="R90" s="47">
        <f t="shared" si="80"/>
        <v>15000</v>
      </c>
      <c r="S90" s="47">
        <f t="shared" si="80"/>
        <v>15000</v>
      </c>
      <c r="T90" s="47">
        <f t="shared" si="80"/>
        <v>15000</v>
      </c>
      <c r="U90" s="134">
        <f>SUM(I90:T90)</f>
        <v>180000</v>
      </c>
      <c r="V90" s="47">
        <f t="shared" ref="V90:AG90" si="81">V73*$F73/12</f>
        <v>35000</v>
      </c>
      <c r="W90" s="47">
        <f t="shared" si="81"/>
        <v>35000</v>
      </c>
      <c r="X90" s="47">
        <f t="shared" si="81"/>
        <v>35000</v>
      </c>
      <c r="Y90" s="47">
        <f t="shared" si="81"/>
        <v>52500</v>
      </c>
      <c r="Z90" s="47">
        <f t="shared" si="81"/>
        <v>52500</v>
      </c>
      <c r="AA90" s="47">
        <f t="shared" si="81"/>
        <v>52500</v>
      </c>
      <c r="AB90" s="47">
        <f t="shared" si="81"/>
        <v>70000</v>
      </c>
      <c r="AC90" s="47">
        <f t="shared" si="81"/>
        <v>70000</v>
      </c>
      <c r="AD90" s="47">
        <f t="shared" si="81"/>
        <v>70000</v>
      </c>
      <c r="AE90" s="47">
        <f t="shared" si="81"/>
        <v>70000</v>
      </c>
      <c r="AF90" s="47">
        <f t="shared" si="81"/>
        <v>70000</v>
      </c>
      <c r="AG90" s="47">
        <f t="shared" si="81"/>
        <v>70000</v>
      </c>
      <c r="AH90" s="134">
        <f>SUM(V90:AG90)</f>
        <v>682500</v>
      </c>
    </row>
    <row r="91" spans="2:34">
      <c r="B91" s="87" t="str">
        <f t="shared" ref="B91:B100" si="82">B74</f>
        <v>Product Designer / Design Manager</v>
      </c>
      <c r="D91" s="47"/>
      <c r="E91" s="47">
        <f t="shared" si="77"/>
        <v>173333.33333333334</v>
      </c>
      <c r="F91" s="47">
        <f t="shared" si="78"/>
        <v>350000</v>
      </c>
      <c r="G91" s="40">
        <f t="shared" si="79"/>
        <v>1.0192307692307692</v>
      </c>
      <c r="H91" s="86"/>
      <c r="I91" s="47">
        <f t="shared" ref="I91:T91" si="83">I74*$E74/12</f>
        <v>21666.666666666668</v>
      </c>
      <c r="J91" s="47">
        <f t="shared" si="83"/>
        <v>21666.666666666668</v>
      </c>
      <c r="K91" s="47">
        <f t="shared" si="83"/>
        <v>21666.666666666668</v>
      </c>
      <c r="L91" s="47">
        <f t="shared" si="83"/>
        <v>21666.666666666668</v>
      </c>
      <c r="M91" s="47">
        <f t="shared" si="83"/>
        <v>10833.333333333334</v>
      </c>
      <c r="N91" s="47">
        <f t="shared" si="83"/>
        <v>10833.333333333334</v>
      </c>
      <c r="O91" s="47">
        <f t="shared" si="83"/>
        <v>10833.333333333334</v>
      </c>
      <c r="P91" s="47">
        <f t="shared" si="83"/>
        <v>10833.333333333334</v>
      </c>
      <c r="Q91" s="47">
        <f t="shared" si="83"/>
        <v>10833.333333333334</v>
      </c>
      <c r="R91" s="47">
        <f t="shared" si="83"/>
        <v>10833.333333333334</v>
      </c>
      <c r="S91" s="47">
        <f t="shared" si="83"/>
        <v>10833.333333333334</v>
      </c>
      <c r="T91" s="47">
        <f t="shared" si="83"/>
        <v>10833.333333333334</v>
      </c>
      <c r="U91" s="134">
        <f t="shared" ref="U91:U114" si="84">SUM(I91:T91)</f>
        <v>173333.33333333334</v>
      </c>
      <c r="V91" s="47">
        <f t="shared" ref="V91:AG91" si="85">V74*$F74/12</f>
        <v>23333.333333333332</v>
      </c>
      <c r="W91" s="47">
        <f t="shared" si="85"/>
        <v>23333.333333333332</v>
      </c>
      <c r="X91" s="47">
        <f t="shared" si="85"/>
        <v>23333.333333333332</v>
      </c>
      <c r="Y91" s="47">
        <f t="shared" si="85"/>
        <v>23333.333333333332</v>
      </c>
      <c r="Z91" s="47">
        <f t="shared" si="85"/>
        <v>23333.333333333332</v>
      </c>
      <c r="AA91" s="47">
        <f t="shared" si="85"/>
        <v>23333.333333333332</v>
      </c>
      <c r="AB91" s="47">
        <f t="shared" si="85"/>
        <v>35000</v>
      </c>
      <c r="AC91" s="47">
        <f t="shared" si="85"/>
        <v>35000</v>
      </c>
      <c r="AD91" s="47">
        <f t="shared" si="85"/>
        <v>35000</v>
      </c>
      <c r="AE91" s="47">
        <f t="shared" si="85"/>
        <v>35000</v>
      </c>
      <c r="AF91" s="47">
        <f t="shared" si="85"/>
        <v>35000</v>
      </c>
      <c r="AG91" s="47">
        <f t="shared" si="85"/>
        <v>35000</v>
      </c>
      <c r="AH91" s="134">
        <f t="shared" ref="AH91:AH114" si="86">SUM(V91:AG91)</f>
        <v>350000</v>
      </c>
    </row>
    <row r="92" spans="2:34">
      <c r="B92" s="87" t="str">
        <f t="shared" si="82"/>
        <v>Product Support Specialist</v>
      </c>
      <c r="D92" s="47"/>
      <c r="E92" s="47">
        <f t="shared" si="77"/>
        <v>73333.333333333328</v>
      </c>
      <c r="F92" s="47">
        <f t="shared" si="78"/>
        <v>127500.00000000001</v>
      </c>
      <c r="G92" s="40">
        <f t="shared" si="79"/>
        <v>0.73863636363636398</v>
      </c>
      <c r="H92" s="86"/>
      <c r="I92" s="47">
        <f t="shared" ref="I92:T92" si="87">I75*$E75/12</f>
        <v>0</v>
      </c>
      <c r="J92" s="47">
        <f t="shared" si="87"/>
        <v>6666.666666666667</v>
      </c>
      <c r="K92" s="47">
        <f t="shared" si="87"/>
        <v>6666.666666666667</v>
      </c>
      <c r="L92" s="47">
        <f t="shared" si="87"/>
        <v>6666.666666666667</v>
      </c>
      <c r="M92" s="47">
        <f t="shared" si="87"/>
        <v>6666.666666666667</v>
      </c>
      <c r="N92" s="47">
        <f t="shared" si="87"/>
        <v>6666.666666666667</v>
      </c>
      <c r="O92" s="47">
        <f t="shared" si="87"/>
        <v>6666.666666666667</v>
      </c>
      <c r="P92" s="47">
        <f t="shared" si="87"/>
        <v>6666.666666666667</v>
      </c>
      <c r="Q92" s="47">
        <f t="shared" si="87"/>
        <v>6666.666666666667</v>
      </c>
      <c r="R92" s="47">
        <f t="shared" si="87"/>
        <v>6666.666666666667</v>
      </c>
      <c r="S92" s="47">
        <f t="shared" si="87"/>
        <v>6666.666666666667</v>
      </c>
      <c r="T92" s="47">
        <f t="shared" si="87"/>
        <v>6666.666666666667</v>
      </c>
      <c r="U92" s="134">
        <f t="shared" si="84"/>
        <v>73333.333333333328</v>
      </c>
      <c r="V92" s="47">
        <f t="shared" ref="V92:AG92" si="88">V75*$F75/12</f>
        <v>7083.333333333333</v>
      </c>
      <c r="W92" s="47">
        <f t="shared" si="88"/>
        <v>7083.333333333333</v>
      </c>
      <c r="X92" s="47">
        <f t="shared" si="88"/>
        <v>7083.333333333333</v>
      </c>
      <c r="Y92" s="47">
        <f t="shared" si="88"/>
        <v>7083.333333333333</v>
      </c>
      <c r="Z92" s="47">
        <f t="shared" si="88"/>
        <v>7083.333333333333</v>
      </c>
      <c r="AA92" s="47">
        <f t="shared" si="88"/>
        <v>7083.333333333333</v>
      </c>
      <c r="AB92" s="47">
        <f t="shared" si="88"/>
        <v>14166.666666666666</v>
      </c>
      <c r="AC92" s="47">
        <f t="shared" si="88"/>
        <v>14166.666666666666</v>
      </c>
      <c r="AD92" s="47">
        <f t="shared" si="88"/>
        <v>14166.666666666666</v>
      </c>
      <c r="AE92" s="47">
        <f t="shared" si="88"/>
        <v>14166.666666666666</v>
      </c>
      <c r="AF92" s="47">
        <f t="shared" si="88"/>
        <v>14166.666666666666</v>
      </c>
      <c r="AG92" s="47">
        <f t="shared" si="88"/>
        <v>14166.666666666666</v>
      </c>
      <c r="AH92" s="134">
        <f t="shared" si="86"/>
        <v>127500.00000000001</v>
      </c>
    </row>
    <row r="93" spans="2:34">
      <c r="B93" s="87" t="str">
        <f t="shared" si="82"/>
        <v>Product Manager</v>
      </c>
      <c r="D93" s="47"/>
      <c r="E93" s="47">
        <f t="shared" si="77"/>
        <v>140000.00000000003</v>
      </c>
      <c r="F93" s="47">
        <f t="shared" si="78"/>
        <v>212500</v>
      </c>
      <c r="G93" s="40">
        <f t="shared" si="79"/>
        <v>0.51785714285714257</v>
      </c>
      <c r="H93" s="86"/>
      <c r="I93" s="47">
        <f t="shared" ref="I93:T93" si="89">I76*$E76/12</f>
        <v>11666.666666666666</v>
      </c>
      <c r="J93" s="47">
        <f t="shared" si="89"/>
        <v>11666.666666666666</v>
      </c>
      <c r="K93" s="47">
        <f t="shared" si="89"/>
        <v>11666.666666666666</v>
      </c>
      <c r="L93" s="47">
        <f t="shared" si="89"/>
        <v>11666.666666666666</v>
      </c>
      <c r="M93" s="47">
        <f t="shared" si="89"/>
        <v>11666.666666666666</v>
      </c>
      <c r="N93" s="47">
        <f t="shared" si="89"/>
        <v>11666.666666666666</v>
      </c>
      <c r="O93" s="47">
        <f t="shared" si="89"/>
        <v>11666.666666666666</v>
      </c>
      <c r="P93" s="47">
        <f t="shared" si="89"/>
        <v>11666.666666666666</v>
      </c>
      <c r="Q93" s="47">
        <f t="shared" si="89"/>
        <v>11666.666666666666</v>
      </c>
      <c r="R93" s="47">
        <f t="shared" si="89"/>
        <v>11666.666666666666</v>
      </c>
      <c r="S93" s="47">
        <f t="shared" si="89"/>
        <v>11666.666666666666</v>
      </c>
      <c r="T93" s="47">
        <f t="shared" si="89"/>
        <v>11666.666666666666</v>
      </c>
      <c r="U93" s="134">
        <f t="shared" si="84"/>
        <v>140000.00000000003</v>
      </c>
      <c r="V93" s="47">
        <f t="shared" ref="V93:AG93" si="90">V76*$F76/12</f>
        <v>12500</v>
      </c>
      <c r="W93" s="47">
        <f t="shared" si="90"/>
        <v>12500</v>
      </c>
      <c r="X93" s="47">
        <f t="shared" si="90"/>
        <v>12500</v>
      </c>
      <c r="Y93" s="47">
        <f t="shared" si="90"/>
        <v>12500</v>
      </c>
      <c r="Z93" s="47">
        <f t="shared" si="90"/>
        <v>12500</v>
      </c>
      <c r="AA93" s="47">
        <f t="shared" si="90"/>
        <v>12500</v>
      </c>
      <c r="AB93" s="47">
        <f t="shared" si="90"/>
        <v>12500</v>
      </c>
      <c r="AC93" s="47">
        <f t="shared" si="90"/>
        <v>25000</v>
      </c>
      <c r="AD93" s="47">
        <f t="shared" si="90"/>
        <v>25000</v>
      </c>
      <c r="AE93" s="47">
        <f t="shared" si="90"/>
        <v>25000</v>
      </c>
      <c r="AF93" s="47">
        <f t="shared" si="90"/>
        <v>25000</v>
      </c>
      <c r="AG93" s="47">
        <f t="shared" si="90"/>
        <v>25000</v>
      </c>
      <c r="AH93" s="134">
        <f t="shared" si="86"/>
        <v>212500</v>
      </c>
    </row>
    <row r="94" spans="2:34">
      <c r="B94" s="87" t="str">
        <f t="shared" si="82"/>
        <v>VP of Product</v>
      </c>
      <c r="D94" s="47"/>
      <c r="E94" s="47">
        <f t="shared" si="77"/>
        <v>91666.666666666657</v>
      </c>
      <c r="F94" s="47">
        <f t="shared" si="78"/>
        <v>120000</v>
      </c>
      <c r="G94" s="40">
        <f t="shared" si="79"/>
        <v>0.30909090909090925</v>
      </c>
      <c r="H94" s="86"/>
      <c r="I94" s="47">
        <f t="shared" ref="I94:T94" si="91">I77*$E77/12</f>
        <v>0</v>
      </c>
      <c r="J94" s="47">
        <f t="shared" si="91"/>
        <v>8333.3333333333339</v>
      </c>
      <c r="K94" s="47">
        <f t="shared" si="91"/>
        <v>8333.3333333333339</v>
      </c>
      <c r="L94" s="47">
        <f t="shared" si="91"/>
        <v>8333.3333333333339</v>
      </c>
      <c r="M94" s="47">
        <f t="shared" si="91"/>
        <v>8333.3333333333339</v>
      </c>
      <c r="N94" s="47">
        <f t="shared" si="91"/>
        <v>8333.3333333333339</v>
      </c>
      <c r="O94" s="47">
        <f t="shared" si="91"/>
        <v>8333.3333333333339</v>
      </c>
      <c r="P94" s="47">
        <f t="shared" si="91"/>
        <v>8333.3333333333339</v>
      </c>
      <c r="Q94" s="47">
        <f t="shared" si="91"/>
        <v>8333.3333333333339</v>
      </c>
      <c r="R94" s="47">
        <f t="shared" si="91"/>
        <v>8333.3333333333339</v>
      </c>
      <c r="S94" s="47">
        <f t="shared" si="91"/>
        <v>8333.3333333333339</v>
      </c>
      <c r="T94" s="47">
        <f t="shared" si="91"/>
        <v>8333.3333333333339</v>
      </c>
      <c r="U94" s="134">
        <f t="shared" si="84"/>
        <v>91666.666666666657</v>
      </c>
      <c r="V94" s="47">
        <f t="shared" ref="V94:AG94" si="92">V77*$F77/12</f>
        <v>10000</v>
      </c>
      <c r="W94" s="47">
        <f t="shared" si="92"/>
        <v>10000</v>
      </c>
      <c r="X94" s="47">
        <f t="shared" si="92"/>
        <v>10000</v>
      </c>
      <c r="Y94" s="47">
        <f t="shared" si="92"/>
        <v>10000</v>
      </c>
      <c r="Z94" s="47">
        <f t="shared" si="92"/>
        <v>10000</v>
      </c>
      <c r="AA94" s="47">
        <f t="shared" si="92"/>
        <v>10000</v>
      </c>
      <c r="AB94" s="47">
        <f t="shared" si="92"/>
        <v>10000</v>
      </c>
      <c r="AC94" s="47">
        <f t="shared" si="92"/>
        <v>10000</v>
      </c>
      <c r="AD94" s="47">
        <f t="shared" si="92"/>
        <v>10000</v>
      </c>
      <c r="AE94" s="47">
        <f t="shared" si="92"/>
        <v>10000</v>
      </c>
      <c r="AF94" s="47">
        <f t="shared" si="92"/>
        <v>10000</v>
      </c>
      <c r="AG94" s="47">
        <f t="shared" si="92"/>
        <v>10000</v>
      </c>
      <c r="AH94" s="134">
        <f t="shared" si="86"/>
        <v>120000</v>
      </c>
    </row>
    <row r="95" spans="2:34">
      <c r="B95" s="87" t="str">
        <f t="shared" si="82"/>
        <v>Additional Role</v>
      </c>
      <c r="D95" s="47"/>
      <c r="E95" s="47">
        <f t="shared" ref="E95:E99" si="93">SUM(I95:T95)</f>
        <v>0</v>
      </c>
      <c r="F95" s="47">
        <f t="shared" ref="F95:F99" si="94">SUM(V95:AG95)</f>
        <v>0</v>
      </c>
      <c r="G95" s="40" t="str">
        <f t="shared" si="79"/>
        <v/>
      </c>
      <c r="H95" s="86"/>
      <c r="I95" s="47">
        <f t="shared" ref="I95:T95" si="95">I78*$E78/12</f>
        <v>0</v>
      </c>
      <c r="J95" s="47">
        <f t="shared" si="95"/>
        <v>0</v>
      </c>
      <c r="K95" s="47">
        <f t="shared" si="95"/>
        <v>0</v>
      </c>
      <c r="L95" s="47">
        <f t="shared" si="95"/>
        <v>0</v>
      </c>
      <c r="M95" s="47">
        <f t="shared" si="95"/>
        <v>0</v>
      </c>
      <c r="N95" s="47">
        <f t="shared" si="95"/>
        <v>0</v>
      </c>
      <c r="O95" s="47">
        <f t="shared" si="95"/>
        <v>0</v>
      </c>
      <c r="P95" s="47">
        <f t="shared" si="95"/>
        <v>0</v>
      </c>
      <c r="Q95" s="47">
        <f t="shared" si="95"/>
        <v>0</v>
      </c>
      <c r="R95" s="47">
        <f t="shared" si="95"/>
        <v>0</v>
      </c>
      <c r="S95" s="47">
        <f t="shared" si="95"/>
        <v>0</v>
      </c>
      <c r="T95" s="47">
        <f t="shared" si="95"/>
        <v>0</v>
      </c>
      <c r="U95" s="134">
        <f t="shared" si="84"/>
        <v>0</v>
      </c>
      <c r="V95" s="47">
        <f t="shared" ref="V95:AG95" si="96">V78*$F78/12</f>
        <v>0</v>
      </c>
      <c r="W95" s="47">
        <f t="shared" si="96"/>
        <v>0</v>
      </c>
      <c r="X95" s="47">
        <f t="shared" si="96"/>
        <v>0</v>
      </c>
      <c r="Y95" s="47">
        <f t="shared" si="96"/>
        <v>0</v>
      </c>
      <c r="Z95" s="47">
        <f t="shared" si="96"/>
        <v>0</v>
      </c>
      <c r="AA95" s="47">
        <f t="shared" si="96"/>
        <v>0</v>
      </c>
      <c r="AB95" s="47">
        <f t="shared" si="96"/>
        <v>0</v>
      </c>
      <c r="AC95" s="47">
        <f t="shared" si="96"/>
        <v>0</v>
      </c>
      <c r="AD95" s="47">
        <f t="shared" si="96"/>
        <v>0</v>
      </c>
      <c r="AE95" s="47">
        <f t="shared" si="96"/>
        <v>0</v>
      </c>
      <c r="AF95" s="47">
        <f t="shared" si="96"/>
        <v>0</v>
      </c>
      <c r="AG95" s="47">
        <f t="shared" si="96"/>
        <v>0</v>
      </c>
      <c r="AH95" s="134">
        <f t="shared" si="86"/>
        <v>0</v>
      </c>
    </row>
    <row r="96" spans="2:34">
      <c r="B96" s="87" t="str">
        <f t="shared" si="82"/>
        <v>Additional Role</v>
      </c>
      <c r="D96" s="47"/>
      <c r="E96" s="47">
        <f t="shared" si="93"/>
        <v>0</v>
      </c>
      <c r="F96" s="47">
        <f t="shared" si="94"/>
        <v>0</v>
      </c>
      <c r="G96" s="40" t="str">
        <f t="shared" si="79"/>
        <v/>
      </c>
      <c r="H96" s="86"/>
      <c r="I96" s="47">
        <f t="shared" ref="I96:T96" si="97">I79*$E79/12</f>
        <v>0</v>
      </c>
      <c r="J96" s="47">
        <f t="shared" si="97"/>
        <v>0</v>
      </c>
      <c r="K96" s="47">
        <f t="shared" si="97"/>
        <v>0</v>
      </c>
      <c r="L96" s="47">
        <f t="shared" si="97"/>
        <v>0</v>
      </c>
      <c r="M96" s="47">
        <f t="shared" si="97"/>
        <v>0</v>
      </c>
      <c r="N96" s="47">
        <f t="shared" si="97"/>
        <v>0</v>
      </c>
      <c r="O96" s="47">
        <f t="shared" si="97"/>
        <v>0</v>
      </c>
      <c r="P96" s="47">
        <f t="shared" si="97"/>
        <v>0</v>
      </c>
      <c r="Q96" s="47">
        <f t="shared" si="97"/>
        <v>0</v>
      </c>
      <c r="R96" s="47">
        <f t="shared" si="97"/>
        <v>0</v>
      </c>
      <c r="S96" s="47">
        <f t="shared" si="97"/>
        <v>0</v>
      </c>
      <c r="T96" s="47">
        <f t="shared" si="97"/>
        <v>0</v>
      </c>
      <c r="U96" s="134">
        <f t="shared" si="84"/>
        <v>0</v>
      </c>
      <c r="V96" s="47">
        <f t="shared" ref="V96:AG96" si="98">V79*$F79/12</f>
        <v>0</v>
      </c>
      <c r="W96" s="47">
        <f t="shared" si="98"/>
        <v>0</v>
      </c>
      <c r="X96" s="47">
        <f t="shared" si="98"/>
        <v>0</v>
      </c>
      <c r="Y96" s="47">
        <f t="shared" si="98"/>
        <v>0</v>
      </c>
      <c r="Z96" s="47">
        <f t="shared" si="98"/>
        <v>0</v>
      </c>
      <c r="AA96" s="47">
        <f t="shared" si="98"/>
        <v>0</v>
      </c>
      <c r="AB96" s="47">
        <f t="shared" si="98"/>
        <v>0</v>
      </c>
      <c r="AC96" s="47">
        <f t="shared" si="98"/>
        <v>0</v>
      </c>
      <c r="AD96" s="47">
        <f t="shared" si="98"/>
        <v>0</v>
      </c>
      <c r="AE96" s="47">
        <f t="shared" si="98"/>
        <v>0</v>
      </c>
      <c r="AF96" s="47">
        <f t="shared" si="98"/>
        <v>0</v>
      </c>
      <c r="AG96" s="47">
        <f t="shared" si="98"/>
        <v>0</v>
      </c>
      <c r="AH96" s="134">
        <f t="shared" si="86"/>
        <v>0</v>
      </c>
    </row>
    <row r="97" spans="2:34">
      <c r="B97" s="87" t="str">
        <f t="shared" si="82"/>
        <v>Additional Role</v>
      </c>
      <c r="D97" s="47"/>
      <c r="E97" s="47">
        <f t="shared" si="93"/>
        <v>0</v>
      </c>
      <c r="F97" s="47">
        <f t="shared" si="94"/>
        <v>0</v>
      </c>
      <c r="G97" s="40" t="str">
        <f t="shared" si="79"/>
        <v/>
      </c>
      <c r="H97" s="86"/>
      <c r="I97" s="47">
        <f t="shared" ref="I97:T97" si="99">I80*$E80/12</f>
        <v>0</v>
      </c>
      <c r="J97" s="47">
        <f t="shared" si="99"/>
        <v>0</v>
      </c>
      <c r="K97" s="47">
        <f t="shared" si="99"/>
        <v>0</v>
      </c>
      <c r="L97" s="47">
        <f t="shared" si="99"/>
        <v>0</v>
      </c>
      <c r="M97" s="47">
        <f t="shared" si="99"/>
        <v>0</v>
      </c>
      <c r="N97" s="47">
        <f t="shared" si="99"/>
        <v>0</v>
      </c>
      <c r="O97" s="47">
        <f t="shared" si="99"/>
        <v>0</v>
      </c>
      <c r="P97" s="47">
        <f t="shared" si="99"/>
        <v>0</v>
      </c>
      <c r="Q97" s="47">
        <f t="shared" si="99"/>
        <v>0</v>
      </c>
      <c r="R97" s="47">
        <f t="shared" si="99"/>
        <v>0</v>
      </c>
      <c r="S97" s="47">
        <f t="shared" si="99"/>
        <v>0</v>
      </c>
      <c r="T97" s="47">
        <f t="shared" si="99"/>
        <v>0</v>
      </c>
      <c r="U97" s="134">
        <f t="shared" si="84"/>
        <v>0</v>
      </c>
      <c r="V97" s="47">
        <f t="shared" ref="V97:AG97" si="100">V80*$F80/12</f>
        <v>0</v>
      </c>
      <c r="W97" s="47">
        <f t="shared" si="100"/>
        <v>0</v>
      </c>
      <c r="X97" s="47">
        <f t="shared" si="100"/>
        <v>0</v>
      </c>
      <c r="Y97" s="47">
        <f t="shared" si="100"/>
        <v>0</v>
      </c>
      <c r="Z97" s="47">
        <f t="shared" si="100"/>
        <v>0</v>
      </c>
      <c r="AA97" s="47">
        <f t="shared" si="100"/>
        <v>0</v>
      </c>
      <c r="AB97" s="47">
        <f t="shared" si="100"/>
        <v>0</v>
      </c>
      <c r="AC97" s="47">
        <f t="shared" si="100"/>
        <v>0</v>
      </c>
      <c r="AD97" s="47">
        <f t="shared" si="100"/>
        <v>0</v>
      </c>
      <c r="AE97" s="47">
        <f t="shared" si="100"/>
        <v>0</v>
      </c>
      <c r="AF97" s="47">
        <f t="shared" si="100"/>
        <v>0</v>
      </c>
      <c r="AG97" s="47">
        <f t="shared" si="100"/>
        <v>0</v>
      </c>
      <c r="AH97" s="134">
        <f t="shared" si="86"/>
        <v>0</v>
      </c>
    </row>
    <row r="98" spans="2:34">
      <c r="B98" s="87" t="str">
        <f t="shared" si="82"/>
        <v>Additional Role</v>
      </c>
      <c r="D98" s="47"/>
      <c r="E98" s="47">
        <f t="shared" si="93"/>
        <v>0</v>
      </c>
      <c r="F98" s="47">
        <f t="shared" si="94"/>
        <v>0</v>
      </c>
      <c r="G98" s="40" t="str">
        <f t="shared" si="79"/>
        <v/>
      </c>
      <c r="H98" s="86"/>
      <c r="I98" s="47">
        <f t="shared" ref="I98:T98" si="101">I81*$E81/12</f>
        <v>0</v>
      </c>
      <c r="J98" s="47">
        <f t="shared" si="101"/>
        <v>0</v>
      </c>
      <c r="K98" s="47">
        <f t="shared" si="101"/>
        <v>0</v>
      </c>
      <c r="L98" s="47">
        <f t="shared" si="101"/>
        <v>0</v>
      </c>
      <c r="M98" s="47">
        <f t="shared" si="101"/>
        <v>0</v>
      </c>
      <c r="N98" s="47">
        <f t="shared" si="101"/>
        <v>0</v>
      </c>
      <c r="O98" s="47">
        <f t="shared" si="101"/>
        <v>0</v>
      </c>
      <c r="P98" s="47">
        <f t="shared" si="101"/>
        <v>0</v>
      </c>
      <c r="Q98" s="47">
        <f t="shared" si="101"/>
        <v>0</v>
      </c>
      <c r="R98" s="47">
        <f t="shared" si="101"/>
        <v>0</v>
      </c>
      <c r="S98" s="47">
        <f t="shared" si="101"/>
        <v>0</v>
      </c>
      <c r="T98" s="47">
        <f t="shared" si="101"/>
        <v>0</v>
      </c>
      <c r="U98" s="134">
        <f t="shared" si="84"/>
        <v>0</v>
      </c>
      <c r="V98" s="47">
        <f t="shared" ref="V98:AG98" si="102">V81*$F81/12</f>
        <v>0</v>
      </c>
      <c r="W98" s="47">
        <f t="shared" si="102"/>
        <v>0</v>
      </c>
      <c r="X98" s="47">
        <f t="shared" si="102"/>
        <v>0</v>
      </c>
      <c r="Y98" s="47">
        <f t="shared" si="102"/>
        <v>0</v>
      </c>
      <c r="Z98" s="47">
        <f t="shared" si="102"/>
        <v>0</v>
      </c>
      <c r="AA98" s="47">
        <f t="shared" si="102"/>
        <v>0</v>
      </c>
      <c r="AB98" s="47">
        <f t="shared" si="102"/>
        <v>0</v>
      </c>
      <c r="AC98" s="47">
        <f t="shared" si="102"/>
        <v>0</v>
      </c>
      <c r="AD98" s="47">
        <f t="shared" si="102"/>
        <v>0</v>
      </c>
      <c r="AE98" s="47">
        <f t="shared" si="102"/>
        <v>0</v>
      </c>
      <c r="AF98" s="47">
        <f t="shared" si="102"/>
        <v>0</v>
      </c>
      <c r="AG98" s="47">
        <f t="shared" si="102"/>
        <v>0</v>
      </c>
      <c r="AH98" s="134">
        <f t="shared" si="86"/>
        <v>0</v>
      </c>
    </row>
    <row r="99" spans="2:34">
      <c r="B99" s="87" t="str">
        <f t="shared" si="82"/>
        <v>Additional Role</v>
      </c>
      <c r="D99" s="47"/>
      <c r="E99" s="47">
        <f t="shared" si="93"/>
        <v>0</v>
      </c>
      <c r="F99" s="47">
        <f t="shared" si="94"/>
        <v>0</v>
      </c>
      <c r="G99" s="40" t="str">
        <f t="shared" si="79"/>
        <v/>
      </c>
      <c r="H99" s="86"/>
      <c r="I99" s="47">
        <f t="shared" ref="I99:T100" si="103">I82*$E82/12</f>
        <v>0</v>
      </c>
      <c r="J99" s="47">
        <f t="shared" si="103"/>
        <v>0</v>
      </c>
      <c r="K99" s="47">
        <f t="shared" si="103"/>
        <v>0</v>
      </c>
      <c r="L99" s="47">
        <f t="shared" si="103"/>
        <v>0</v>
      </c>
      <c r="M99" s="47">
        <f t="shared" si="103"/>
        <v>0</v>
      </c>
      <c r="N99" s="47">
        <f t="shared" si="103"/>
        <v>0</v>
      </c>
      <c r="O99" s="47">
        <f t="shared" si="103"/>
        <v>0</v>
      </c>
      <c r="P99" s="47">
        <f t="shared" si="103"/>
        <v>0</v>
      </c>
      <c r="Q99" s="47">
        <f t="shared" si="103"/>
        <v>0</v>
      </c>
      <c r="R99" s="47">
        <f t="shared" si="103"/>
        <v>0</v>
      </c>
      <c r="S99" s="47">
        <f t="shared" si="103"/>
        <v>0</v>
      </c>
      <c r="T99" s="47">
        <f t="shared" si="103"/>
        <v>0</v>
      </c>
      <c r="U99" s="134">
        <f t="shared" si="84"/>
        <v>0</v>
      </c>
      <c r="V99" s="47">
        <f t="shared" ref="V99:AG100" si="104">V82*$F82/12</f>
        <v>0</v>
      </c>
      <c r="W99" s="47">
        <f t="shared" si="104"/>
        <v>0</v>
      </c>
      <c r="X99" s="47">
        <f t="shared" si="104"/>
        <v>0</v>
      </c>
      <c r="Y99" s="47">
        <f t="shared" si="104"/>
        <v>0</v>
      </c>
      <c r="Z99" s="47">
        <f t="shared" si="104"/>
        <v>0</v>
      </c>
      <c r="AA99" s="47">
        <f t="shared" si="104"/>
        <v>0</v>
      </c>
      <c r="AB99" s="47">
        <f t="shared" si="104"/>
        <v>0</v>
      </c>
      <c r="AC99" s="47">
        <f t="shared" si="104"/>
        <v>0</v>
      </c>
      <c r="AD99" s="47">
        <f t="shared" si="104"/>
        <v>0</v>
      </c>
      <c r="AE99" s="47">
        <f t="shared" si="104"/>
        <v>0</v>
      </c>
      <c r="AF99" s="47">
        <f t="shared" si="104"/>
        <v>0</v>
      </c>
      <c r="AG99" s="47">
        <f t="shared" si="104"/>
        <v>0</v>
      </c>
      <c r="AH99" s="134">
        <f t="shared" si="86"/>
        <v>0</v>
      </c>
    </row>
    <row r="100" spans="2:34">
      <c r="B100" s="87" t="str">
        <f t="shared" si="82"/>
        <v>Additional Role</v>
      </c>
      <c r="D100" s="47"/>
      <c r="E100" s="47">
        <f t="shared" ref="E100" si="105">SUM(I100:T100)</f>
        <v>0</v>
      </c>
      <c r="F100" s="47">
        <f t="shared" ref="F100" si="106">SUM(V100:AG100)</f>
        <v>0</v>
      </c>
      <c r="G100" s="40" t="str">
        <f t="shared" si="79"/>
        <v/>
      </c>
      <c r="H100" s="86"/>
      <c r="I100" s="47">
        <f t="shared" si="103"/>
        <v>0</v>
      </c>
      <c r="J100" s="47">
        <f t="shared" si="103"/>
        <v>0</v>
      </c>
      <c r="K100" s="47">
        <f t="shared" si="103"/>
        <v>0</v>
      </c>
      <c r="L100" s="47">
        <f t="shared" si="103"/>
        <v>0</v>
      </c>
      <c r="M100" s="47">
        <f t="shared" si="103"/>
        <v>0</v>
      </c>
      <c r="N100" s="47">
        <f t="shared" si="103"/>
        <v>0</v>
      </c>
      <c r="O100" s="47">
        <f t="shared" si="103"/>
        <v>0</v>
      </c>
      <c r="P100" s="47">
        <f t="shared" si="103"/>
        <v>0</v>
      </c>
      <c r="Q100" s="47">
        <f t="shared" si="103"/>
        <v>0</v>
      </c>
      <c r="R100" s="47">
        <f t="shared" si="103"/>
        <v>0</v>
      </c>
      <c r="S100" s="47">
        <f t="shared" si="103"/>
        <v>0</v>
      </c>
      <c r="T100" s="47">
        <f t="shared" si="103"/>
        <v>0</v>
      </c>
      <c r="U100" s="134">
        <f t="shared" si="84"/>
        <v>0</v>
      </c>
      <c r="V100" s="47">
        <f t="shared" si="104"/>
        <v>0</v>
      </c>
      <c r="W100" s="47">
        <f t="shared" si="104"/>
        <v>0</v>
      </c>
      <c r="X100" s="47">
        <f t="shared" si="104"/>
        <v>0</v>
      </c>
      <c r="Y100" s="47">
        <f t="shared" si="104"/>
        <v>0</v>
      </c>
      <c r="Z100" s="47">
        <f t="shared" si="104"/>
        <v>0</v>
      </c>
      <c r="AA100" s="47">
        <f t="shared" si="104"/>
        <v>0</v>
      </c>
      <c r="AB100" s="47">
        <f t="shared" si="104"/>
        <v>0</v>
      </c>
      <c r="AC100" s="47">
        <f t="shared" si="104"/>
        <v>0</v>
      </c>
      <c r="AD100" s="47">
        <f t="shared" si="104"/>
        <v>0</v>
      </c>
      <c r="AE100" s="47">
        <f t="shared" si="104"/>
        <v>0</v>
      </c>
      <c r="AF100" s="47">
        <f t="shared" si="104"/>
        <v>0</v>
      </c>
      <c r="AG100" s="47">
        <f t="shared" si="104"/>
        <v>0</v>
      </c>
      <c r="AH100" s="134">
        <f t="shared" si="86"/>
        <v>0</v>
      </c>
    </row>
    <row r="101" spans="2:34">
      <c r="B101" s="50" t="s">
        <v>17</v>
      </c>
      <c r="D101" s="47"/>
      <c r="E101" s="90">
        <f>SUM(E90:E100)</f>
        <v>658333.33333333337</v>
      </c>
      <c r="F101" s="90">
        <f>SUM(F90:F100)</f>
        <v>1492500</v>
      </c>
      <c r="H101" s="86"/>
      <c r="I101" s="90">
        <f>SUM(I90:I100)</f>
        <v>48333.333333333336</v>
      </c>
      <c r="J101" s="90">
        <f t="shared" ref="J101:AG101" si="107">SUM(J90:J100)</f>
        <v>63333.333333333336</v>
      </c>
      <c r="K101" s="90">
        <f t="shared" si="107"/>
        <v>63333.333333333336</v>
      </c>
      <c r="L101" s="90">
        <f t="shared" si="107"/>
        <v>63333.333333333336</v>
      </c>
      <c r="M101" s="90">
        <f t="shared" si="107"/>
        <v>52500.000000000007</v>
      </c>
      <c r="N101" s="90">
        <f t="shared" si="107"/>
        <v>52500.000000000007</v>
      </c>
      <c r="O101" s="90">
        <f t="shared" si="107"/>
        <v>52500.000000000007</v>
      </c>
      <c r="P101" s="90">
        <f t="shared" si="107"/>
        <v>52500.000000000007</v>
      </c>
      <c r="Q101" s="90">
        <f t="shared" si="107"/>
        <v>52500.000000000007</v>
      </c>
      <c r="R101" s="90">
        <f t="shared" si="107"/>
        <v>52500.000000000007</v>
      </c>
      <c r="S101" s="90">
        <f t="shared" si="107"/>
        <v>52500.000000000007</v>
      </c>
      <c r="T101" s="90">
        <f t="shared" si="107"/>
        <v>52500.000000000007</v>
      </c>
      <c r="U101" s="140">
        <f t="shared" si="84"/>
        <v>658333.33333333337</v>
      </c>
      <c r="V101" s="90">
        <f t="shared" si="107"/>
        <v>87916.666666666657</v>
      </c>
      <c r="W101" s="90">
        <f t="shared" si="107"/>
        <v>87916.666666666657</v>
      </c>
      <c r="X101" s="90">
        <f t="shared" si="107"/>
        <v>87916.666666666657</v>
      </c>
      <c r="Y101" s="90">
        <f t="shared" si="107"/>
        <v>105416.66666666666</v>
      </c>
      <c r="Z101" s="90">
        <f t="shared" si="107"/>
        <v>105416.66666666666</v>
      </c>
      <c r="AA101" s="90">
        <f t="shared" si="107"/>
        <v>105416.66666666666</v>
      </c>
      <c r="AB101" s="90">
        <f t="shared" si="107"/>
        <v>141666.66666666669</v>
      </c>
      <c r="AC101" s="90">
        <f t="shared" si="107"/>
        <v>154166.66666666669</v>
      </c>
      <c r="AD101" s="90">
        <f t="shared" si="107"/>
        <v>154166.66666666669</v>
      </c>
      <c r="AE101" s="90">
        <f t="shared" si="107"/>
        <v>154166.66666666669</v>
      </c>
      <c r="AF101" s="90">
        <f t="shared" si="107"/>
        <v>154166.66666666669</v>
      </c>
      <c r="AG101" s="90">
        <f t="shared" si="107"/>
        <v>154166.66666666669</v>
      </c>
      <c r="AH101" s="140">
        <f t="shared" si="86"/>
        <v>1492500.0000000002</v>
      </c>
    </row>
    <row r="102" spans="2:34">
      <c r="B102" s="50"/>
      <c r="C102" s="47"/>
      <c r="D102" s="47"/>
      <c r="E102" s="47"/>
      <c r="F102" s="47"/>
      <c r="H102" s="86"/>
      <c r="I102" s="47"/>
      <c r="J102" s="47"/>
      <c r="K102" s="47"/>
      <c r="L102" s="47"/>
      <c r="M102" s="47"/>
      <c r="N102" s="47"/>
      <c r="O102" s="47"/>
      <c r="P102" s="47"/>
      <c r="Q102" s="47"/>
      <c r="R102" s="47"/>
      <c r="S102" s="47"/>
      <c r="T102" s="47"/>
      <c r="U102" s="134"/>
      <c r="V102" s="47"/>
      <c r="W102" s="47"/>
      <c r="X102" s="47"/>
      <c r="Y102" s="47"/>
      <c r="Z102" s="47"/>
      <c r="AA102" s="47"/>
      <c r="AB102" s="47"/>
      <c r="AC102" s="47"/>
      <c r="AD102" s="47"/>
      <c r="AE102" s="47"/>
      <c r="AF102" s="47"/>
      <c r="AG102" s="47"/>
      <c r="AH102" s="134"/>
    </row>
    <row r="103" spans="2:34">
      <c r="B103" s="50" t="s">
        <v>88</v>
      </c>
      <c r="C103" s="92">
        <f>C53</f>
        <v>0.13362018314142854</v>
      </c>
      <c r="D103" s="92"/>
      <c r="E103" s="47">
        <f t="shared" ref="E103" si="108">SUM(I103:T103)</f>
        <v>87966.620568107144</v>
      </c>
      <c r="F103" s="47">
        <f t="shared" ref="F103" si="109">SUM(V103:AG103)</f>
        <v>199428.12333858214</v>
      </c>
      <c r="G103" s="40">
        <f t="shared" ref="G103" si="110">(F103-E103)/E103</f>
        <v>1.2670886075949366</v>
      </c>
      <c r="H103" s="86"/>
      <c r="I103" s="47">
        <f>I101*$C$103</f>
        <v>6458.3088518357126</v>
      </c>
      <c r="J103" s="47">
        <f t="shared" ref="J103:AG103" si="111">J101*$C$103</f>
        <v>8462.6115989571408</v>
      </c>
      <c r="K103" s="47">
        <f t="shared" si="111"/>
        <v>8462.6115989571408</v>
      </c>
      <c r="L103" s="47">
        <f t="shared" si="111"/>
        <v>8462.6115989571408</v>
      </c>
      <c r="M103" s="47">
        <f t="shared" si="111"/>
        <v>7015.0596149249996</v>
      </c>
      <c r="N103" s="47">
        <f t="shared" si="111"/>
        <v>7015.0596149249996</v>
      </c>
      <c r="O103" s="47">
        <f t="shared" si="111"/>
        <v>7015.0596149249996</v>
      </c>
      <c r="P103" s="47">
        <f t="shared" si="111"/>
        <v>7015.0596149249996</v>
      </c>
      <c r="Q103" s="47">
        <f t="shared" si="111"/>
        <v>7015.0596149249996</v>
      </c>
      <c r="R103" s="47">
        <f t="shared" si="111"/>
        <v>7015.0596149249996</v>
      </c>
      <c r="S103" s="47">
        <f t="shared" si="111"/>
        <v>7015.0596149249996</v>
      </c>
      <c r="T103" s="47">
        <f t="shared" si="111"/>
        <v>7015.0596149249996</v>
      </c>
      <c r="U103" s="134">
        <f t="shared" si="84"/>
        <v>87966.620568107144</v>
      </c>
      <c r="V103" s="47">
        <f t="shared" si="111"/>
        <v>11747.441101183924</v>
      </c>
      <c r="W103" s="47">
        <f t="shared" si="111"/>
        <v>11747.441101183924</v>
      </c>
      <c r="X103" s="47">
        <f t="shared" si="111"/>
        <v>11747.441101183924</v>
      </c>
      <c r="Y103" s="47">
        <f t="shared" si="111"/>
        <v>14085.794306158923</v>
      </c>
      <c r="Z103" s="47">
        <f t="shared" si="111"/>
        <v>14085.794306158923</v>
      </c>
      <c r="AA103" s="47">
        <f t="shared" si="111"/>
        <v>14085.794306158923</v>
      </c>
      <c r="AB103" s="47">
        <f t="shared" si="111"/>
        <v>18929.525945035712</v>
      </c>
      <c r="AC103" s="47">
        <f t="shared" si="111"/>
        <v>20599.778234303569</v>
      </c>
      <c r="AD103" s="47">
        <f t="shared" si="111"/>
        <v>20599.778234303569</v>
      </c>
      <c r="AE103" s="47">
        <f t="shared" si="111"/>
        <v>20599.778234303569</v>
      </c>
      <c r="AF103" s="47">
        <f t="shared" si="111"/>
        <v>20599.778234303569</v>
      </c>
      <c r="AG103" s="47">
        <f t="shared" si="111"/>
        <v>20599.778234303569</v>
      </c>
      <c r="AH103" s="134">
        <f t="shared" si="86"/>
        <v>199428.12333858214</v>
      </c>
    </row>
    <row r="104" spans="2:34">
      <c r="B104" s="50"/>
      <c r="C104" s="47"/>
      <c r="D104" s="47"/>
      <c r="E104" s="47"/>
      <c r="F104" s="47"/>
      <c r="H104" s="86"/>
      <c r="I104" s="47"/>
      <c r="J104" s="47"/>
      <c r="K104" s="47"/>
      <c r="L104" s="47"/>
      <c r="M104" s="47"/>
      <c r="N104" s="47"/>
      <c r="O104" s="47"/>
      <c r="P104" s="47"/>
      <c r="Q104" s="47"/>
      <c r="R104" s="47"/>
      <c r="S104" s="47"/>
      <c r="T104" s="47"/>
      <c r="U104" s="134"/>
      <c r="V104" s="47"/>
      <c r="W104" s="47"/>
      <c r="X104" s="47"/>
      <c r="Y104" s="47"/>
      <c r="Z104" s="47"/>
      <c r="AA104" s="47"/>
      <c r="AB104" s="47"/>
      <c r="AC104" s="47"/>
      <c r="AD104" s="47"/>
      <c r="AE104" s="47"/>
      <c r="AF104" s="47"/>
      <c r="AG104" s="47"/>
      <c r="AH104" s="134"/>
    </row>
    <row r="105" spans="2:34" s="49" customFormat="1" ht="15" thickBot="1">
      <c r="B105" s="93" t="s">
        <v>18</v>
      </c>
      <c r="C105" s="94"/>
      <c r="D105" s="94"/>
      <c r="E105" s="95">
        <f t="shared" ref="E105:F105" si="112">SUM(E103,E101)</f>
        <v>746299.95390144049</v>
      </c>
      <c r="F105" s="95">
        <f t="shared" si="112"/>
        <v>1691928.1233385822</v>
      </c>
      <c r="G105" s="40">
        <f t="shared" ref="G105" si="113">(F105-E105)/E105</f>
        <v>1.2670886075949368</v>
      </c>
      <c r="H105" s="96"/>
      <c r="I105" s="95">
        <f>SUM(I103,I101)</f>
        <v>54791.642185169047</v>
      </c>
      <c r="J105" s="95">
        <f t="shared" ref="J105:AG105" si="114">SUM(J103,J101)</f>
        <v>71795.944932290469</v>
      </c>
      <c r="K105" s="95">
        <f t="shared" si="114"/>
        <v>71795.944932290469</v>
      </c>
      <c r="L105" s="95">
        <f t="shared" si="114"/>
        <v>71795.944932290469</v>
      </c>
      <c r="M105" s="95">
        <f t="shared" si="114"/>
        <v>59515.059614925005</v>
      </c>
      <c r="N105" s="95">
        <f t="shared" si="114"/>
        <v>59515.059614925005</v>
      </c>
      <c r="O105" s="95">
        <f t="shared" si="114"/>
        <v>59515.059614925005</v>
      </c>
      <c r="P105" s="95">
        <f t="shared" si="114"/>
        <v>59515.059614925005</v>
      </c>
      <c r="Q105" s="95">
        <f t="shared" si="114"/>
        <v>59515.059614925005</v>
      </c>
      <c r="R105" s="95">
        <f t="shared" si="114"/>
        <v>59515.059614925005</v>
      </c>
      <c r="S105" s="95">
        <f t="shared" si="114"/>
        <v>59515.059614925005</v>
      </c>
      <c r="T105" s="95">
        <f t="shared" si="114"/>
        <v>59515.059614925005</v>
      </c>
      <c r="U105" s="141">
        <f t="shared" si="84"/>
        <v>746299.95390144037</v>
      </c>
      <c r="V105" s="95">
        <f t="shared" si="114"/>
        <v>99664.107767850583</v>
      </c>
      <c r="W105" s="95">
        <f t="shared" si="114"/>
        <v>99664.107767850583</v>
      </c>
      <c r="X105" s="95">
        <f t="shared" si="114"/>
        <v>99664.107767850583</v>
      </c>
      <c r="Y105" s="95">
        <f t="shared" si="114"/>
        <v>119502.46097282557</v>
      </c>
      <c r="Z105" s="95">
        <f t="shared" si="114"/>
        <v>119502.46097282557</v>
      </c>
      <c r="AA105" s="95">
        <f t="shared" si="114"/>
        <v>119502.46097282557</v>
      </c>
      <c r="AB105" s="95">
        <f t="shared" si="114"/>
        <v>160596.1926117024</v>
      </c>
      <c r="AC105" s="95">
        <f t="shared" si="114"/>
        <v>174766.44490097027</v>
      </c>
      <c r="AD105" s="95">
        <f t="shared" si="114"/>
        <v>174766.44490097027</v>
      </c>
      <c r="AE105" s="95">
        <f t="shared" si="114"/>
        <v>174766.44490097027</v>
      </c>
      <c r="AF105" s="95">
        <f t="shared" si="114"/>
        <v>174766.44490097027</v>
      </c>
      <c r="AG105" s="95">
        <f t="shared" si="114"/>
        <v>174766.44490097027</v>
      </c>
      <c r="AH105" s="141">
        <f t="shared" si="86"/>
        <v>1691928.123338582</v>
      </c>
    </row>
    <row r="106" spans="2:34">
      <c r="U106" s="133"/>
      <c r="AH106" s="133"/>
    </row>
    <row r="107" spans="2:34" ht="18">
      <c r="B107" s="27" t="s">
        <v>19</v>
      </c>
      <c r="U107" s="133"/>
      <c r="AH107" s="133"/>
    </row>
    <row r="108" spans="2:34">
      <c r="U108" s="133"/>
      <c r="AH108" s="133"/>
    </row>
    <row r="109" spans="2:34">
      <c r="B109" s="87"/>
      <c r="E109" s="47"/>
      <c r="F109" s="47"/>
      <c r="G109" s="40" t="str">
        <f t="shared" ref="G109" si="115">IFERROR((F109-E109)/E109,"")</f>
        <v/>
      </c>
      <c r="I109" s="110"/>
      <c r="J109" s="110"/>
      <c r="K109" s="110"/>
      <c r="L109" s="110"/>
      <c r="M109" s="110"/>
      <c r="N109" s="110"/>
      <c r="O109" s="110"/>
      <c r="P109" s="110"/>
      <c r="Q109" s="110"/>
      <c r="R109" s="110"/>
      <c r="S109" s="110"/>
      <c r="T109" s="110"/>
      <c r="U109" s="135"/>
      <c r="V109" s="110"/>
      <c r="W109" s="110"/>
      <c r="X109" s="110"/>
      <c r="Y109" s="110"/>
      <c r="Z109" s="110"/>
      <c r="AA109" s="110"/>
      <c r="AB109" s="110"/>
      <c r="AC109" s="110"/>
      <c r="AD109" s="110"/>
      <c r="AE109" s="110"/>
      <c r="AF109" s="110"/>
      <c r="AG109" s="110"/>
      <c r="AH109" s="135"/>
    </row>
    <row r="110" spans="2:34">
      <c r="B110" s="87" t="s">
        <v>4</v>
      </c>
      <c r="E110" s="47">
        <f t="shared" ref="E110" si="116">SUM(I110:T110)</f>
        <v>0</v>
      </c>
      <c r="F110" s="47">
        <f t="shared" ref="F110" si="117">SUM(V110:AG110)</f>
        <v>0</v>
      </c>
      <c r="G110" s="40" t="str">
        <f t="shared" ref="G110" si="118">IFERROR((F110-E110)/E110,"")</f>
        <v/>
      </c>
      <c r="I110" s="110">
        <f>I60</f>
        <v>0</v>
      </c>
      <c r="J110" s="110">
        <f t="shared" ref="J110:AG110" si="119">J60</f>
        <v>0</v>
      </c>
      <c r="K110" s="110">
        <f t="shared" si="119"/>
        <v>0</v>
      </c>
      <c r="L110" s="110">
        <f t="shared" si="119"/>
        <v>0</v>
      </c>
      <c r="M110" s="110">
        <f t="shared" si="119"/>
        <v>0</v>
      </c>
      <c r="N110" s="110">
        <f t="shared" si="119"/>
        <v>0</v>
      </c>
      <c r="O110" s="110">
        <f t="shared" si="119"/>
        <v>0</v>
      </c>
      <c r="P110" s="110">
        <f t="shared" si="119"/>
        <v>0</v>
      </c>
      <c r="Q110" s="110">
        <f t="shared" si="119"/>
        <v>0</v>
      </c>
      <c r="R110" s="110">
        <f t="shared" si="119"/>
        <v>0</v>
      </c>
      <c r="S110" s="110">
        <f t="shared" si="119"/>
        <v>0</v>
      </c>
      <c r="T110" s="110">
        <f t="shared" si="119"/>
        <v>0</v>
      </c>
      <c r="U110" s="135">
        <f t="shared" si="84"/>
        <v>0</v>
      </c>
      <c r="V110" s="110">
        <f t="shared" si="119"/>
        <v>0</v>
      </c>
      <c r="W110" s="110">
        <f t="shared" si="119"/>
        <v>0</v>
      </c>
      <c r="X110" s="110">
        <f t="shared" si="119"/>
        <v>0</v>
      </c>
      <c r="Y110" s="110">
        <f t="shared" si="119"/>
        <v>0</v>
      </c>
      <c r="Z110" s="110">
        <f t="shared" si="119"/>
        <v>0</v>
      </c>
      <c r="AA110" s="110">
        <f t="shared" si="119"/>
        <v>0</v>
      </c>
      <c r="AB110" s="110">
        <f t="shared" si="119"/>
        <v>0</v>
      </c>
      <c r="AC110" s="110">
        <f t="shared" si="119"/>
        <v>0</v>
      </c>
      <c r="AD110" s="110">
        <f t="shared" si="119"/>
        <v>0</v>
      </c>
      <c r="AE110" s="110">
        <f t="shared" si="119"/>
        <v>0</v>
      </c>
      <c r="AF110" s="110">
        <f t="shared" si="119"/>
        <v>0</v>
      </c>
      <c r="AG110" s="110">
        <f t="shared" si="119"/>
        <v>0</v>
      </c>
      <c r="AH110" s="135">
        <f t="shared" si="86"/>
        <v>0</v>
      </c>
    </row>
    <row r="111" spans="2:34">
      <c r="U111" s="133"/>
      <c r="AH111" s="133"/>
    </row>
    <row r="112" spans="2:34" s="49" customFormat="1" ht="15" thickBot="1">
      <c r="B112" s="93" t="s">
        <v>22</v>
      </c>
      <c r="C112" s="94"/>
      <c r="D112" s="94"/>
      <c r="E112" s="95">
        <f>SUM(E109:E111)</f>
        <v>0</v>
      </c>
      <c r="F112" s="95">
        <f>SUM(F109:F111)</f>
        <v>0</v>
      </c>
      <c r="G112" s="40" t="str">
        <f t="shared" ref="G112" si="120">IFERROR((F112-E112)/E112,"")</f>
        <v/>
      </c>
      <c r="H112" s="96"/>
      <c r="I112" s="95">
        <f t="shared" ref="I112:AF112" si="121">SUM(I109:I111)</f>
        <v>0</v>
      </c>
      <c r="J112" s="95">
        <f t="shared" si="121"/>
        <v>0</v>
      </c>
      <c r="K112" s="95">
        <f t="shared" si="121"/>
        <v>0</v>
      </c>
      <c r="L112" s="95">
        <f t="shared" si="121"/>
        <v>0</v>
      </c>
      <c r="M112" s="95">
        <f t="shared" si="121"/>
        <v>0</v>
      </c>
      <c r="N112" s="95">
        <f t="shared" si="121"/>
        <v>0</v>
      </c>
      <c r="O112" s="95">
        <f t="shared" si="121"/>
        <v>0</v>
      </c>
      <c r="P112" s="95">
        <f t="shared" si="121"/>
        <v>0</v>
      </c>
      <c r="Q112" s="95">
        <f t="shared" si="121"/>
        <v>0</v>
      </c>
      <c r="R112" s="95">
        <f t="shared" si="121"/>
        <v>0</v>
      </c>
      <c r="S112" s="95">
        <f t="shared" si="121"/>
        <v>0</v>
      </c>
      <c r="T112" s="95">
        <f t="shared" si="121"/>
        <v>0</v>
      </c>
      <c r="U112" s="141">
        <f t="shared" si="84"/>
        <v>0</v>
      </c>
      <c r="V112" s="95">
        <f t="shared" si="121"/>
        <v>0</v>
      </c>
      <c r="W112" s="95">
        <f t="shared" si="121"/>
        <v>0</v>
      </c>
      <c r="X112" s="95">
        <f t="shared" si="121"/>
        <v>0</v>
      </c>
      <c r="Y112" s="95">
        <f t="shared" si="121"/>
        <v>0</v>
      </c>
      <c r="Z112" s="95">
        <f t="shared" si="121"/>
        <v>0</v>
      </c>
      <c r="AA112" s="95">
        <f t="shared" si="121"/>
        <v>0</v>
      </c>
      <c r="AB112" s="95">
        <f t="shared" si="121"/>
        <v>0</v>
      </c>
      <c r="AC112" s="95">
        <f t="shared" si="121"/>
        <v>0</v>
      </c>
      <c r="AD112" s="95">
        <f t="shared" si="121"/>
        <v>0</v>
      </c>
      <c r="AE112" s="95">
        <f t="shared" si="121"/>
        <v>0</v>
      </c>
      <c r="AF112" s="95">
        <f t="shared" si="121"/>
        <v>0</v>
      </c>
      <c r="AG112" s="95">
        <f>SUM(AG109:AG111)</f>
        <v>0</v>
      </c>
      <c r="AH112" s="141">
        <f t="shared" si="86"/>
        <v>0</v>
      </c>
    </row>
    <row r="113" spans="2:34">
      <c r="U113" s="133"/>
      <c r="AH113" s="133"/>
    </row>
    <row r="114" spans="2:34" ht="19" thickBot="1">
      <c r="B114" s="27" t="s">
        <v>70</v>
      </c>
      <c r="E114" s="98">
        <f>SUM(E112,E105)</f>
        <v>746299.95390144049</v>
      </c>
      <c r="F114" s="98">
        <f>SUM(F112,F105)</f>
        <v>1691928.1233385822</v>
      </c>
      <c r="G114" s="40">
        <f t="shared" ref="G114" si="122">(F114-E114)/E114</f>
        <v>1.2670886075949368</v>
      </c>
      <c r="I114" s="98">
        <f t="shared" ref="I114:AG114" si="123">SUM(I112,I105)</f>
        <v>54791.642185169047</v>
      </c>
      <c r="J114" s="98">
        <f t="shared" si="123"/>
        <v>71795.944932290469</v>
      </c>
      <c r="K114" s="98">
        <f t="shared" si="123"/>
        <v>71795.944932290469</v>
      </c>
      <c r="L114" s="98">
        <f t="shared" si="123"/>
        <v>71795.944932290469</v>
      </c>
      <c r="M114" s="98">
        <f t="shared" si="123"/>
        <v>59515.059614925005</v>
      </c>
      <c r="N114" s="98">
        <f t="shared" si="123"/>
        <v>59515.059614925005</v>
      </c>
      <c r="O114" s="98">
        <f t="shared" si="123"/>
        <v>59515.059614925005</v>
      </c>
      <c r="P114" s="98">
        <f t="shared" si="123"/>
        <v>59515.059614925005</v>
      </c>
      <c r="Q114" s="98">
        <f t="shared" si="123"/>
        <v>59515.059614925005</v>
      </c>
      <c r="R114" s="98">
        <f t="shared" si="123"/>
        <v>59515.059614925005</v>
      </c>
      <c r="S114" s="98">
        <f t="shared" si="123"/>
        <v>59515.059614925005</v>
      </c>
      <c r="T114" s="98">
        <f t="shared" si="123"/>
        <v>59515.059614925005</v>
      </c>
      <c r="U114" s="142">
        <f t="shared" si="84"/>
        <v>746299.95390144037</v>
      </c>
      <c r="V114" s="98">
        <f t="shared" si="123"/>
        <v>99664.107767850583</v>
      </c>
      <c r="W114" s="98">
        <f t="shared" si="123"/>
        <v>99664.107767850583</v>
      </c>
      <c r="X114" s="98">
        <f t="shared" si="123"/>
        <v>99664.107767850583</v>
      </c>
      <c r="Y114" s="98">
        <f t="shared" si="123"/>
        <v>119502.46097282557</v>
      </c>
      <c r="Z114" s="98">
        <f t="shared" si="123"/>
        <v>119502.46097282557</v>
      </c>
      <c r="AA114" s="98">
        <f t="shared" si="123"/>
        <v>119502.46097282557</v>
      </c>
      <c r="AB114" s="98">
        <f t="shared" si="123"/>
        <v>160596.1926117024</v>
      </c>
      <c r="AC114" s="98">
        <f t="shared" si="123"/>
        <v>174766.44490097027</v>
      </c>
      <c r="AD114" s="98">
        <f t="shared" si="123"/>
        <v>174766.44490097027</v>
      </c>
      <c r="AE114" s="98">
        <f t="shared" si="123"/>
        <v>174766.44490097027</v>
      </c>
      <c r="AF114" s="98">
        <f t="shared" si="123"/>
        <v>174766.44490097027</v>
      </c>
      <c r="AG114" s="98">
        <f t="shared" si="123"/>
        <v>174766.44490097027</v>
      </c>
      <c r="AH114" s="142">
        <f t="shared" si="86"/>
        <v>1691928.123338582</v>
      </c>
    </row>
    <row r="115" spans="2:34" ht="15" thickTop="1"/>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426E4-E393-47C3-8672-3E0230976E36}">
  <dimension ref="B1:DL113"/>
  <sheetViews>
    <sheetView showGridLines="0" zoomScale="80" zoomScaleNormal="80" workbookViewId="0">
      <pane xSplit="8" ySplit="8" topLeftCell="I9" activePane="bottomRight" state="frozen"/>
      <selection activeCell="A14" sqref="A14:XFD14"/>
      <selection pane="topRight" activeCell="A14" sqref="A14:XFD14"/>
      <selection pane="bottomLeft" activeCell="A14" sqref="A14:XFD14"/>
      <selection pane="bottomRight" activeCell="I24" sqref="I24"/>
    </sheetView>
  </sheetViews>
  <sheetFormatPr baseColWidth="10" defaultColWidth="8.83203125" defaultRowHeight="14"/>
  <cols>
    <col min="1" max="1" width="3.83203125" style="4" customWidth="1"/>
    <col min="2" max="2" width="40" style="4" customWidth="1"/>
    <col min="3" max="3" width="5.6640625" style="4" customWidth="1"/>
    <col min="4" max="4" width="1.83203125" style="4" customWidth="1"/>
    <col min="5" max="6" width="13.1640625" style="4" customWidth="1"/>
    <col min="7" max="7" width="11" style="4" customWidth="1"/>
    <col min="8" max="8" width="1.83203125" style="4" customWidth="1"/>
    <col min="9" max="20" width="12.33203125" style="4" customWidth="1"/>
    <col min="21" max="21" width="12.33203125" style="49" customWidth="1"/>
    <col min="22" max="33" width="12.33203125" style="4" customWidth="1"/>
    <col min="34" max="34" width="11.33203125" style="49" bestFit="1" customWidth="1"/>
    <col min="35" max="16384" width="8.83203125" style="4"/>
  </cols>
  <sheetData>
    <row r="1" spans="2:116" s="23" customFormat="1" ht="13">
      <c r="U1" s="112"/>
      <c r="V1" s="24" t="s">
        <v>0</v>
      </c>
      <c r="AH1" s="112"/>
    </row>
    <row r="2" spans="2:116" s="23" customFormat="1" ht="30">
      <c r="B2" s="25" t="s">
        <v>134</v>
      </c>
      <c r="C2" s="25"/>
      <c r="D2" s="25"/>
      <c r="E2" s="25"/>
      <c r="F2" s="25"/>
      <c r="G2" s="25"/>
      <c r="H2" s="25"/>
      <c r="U2" s="112"/>
      <c r="V2" s="24" t="s">
        <v>1</v>
      </c>
      <c r="AH2" s="112"/>
    </row>
    <row r="3" spans="2:116" s="23" customFormat="1" ht="13">
      <c r="U3" s="112"/>
      <c r="V3" s="24" t="s">
        <v>2</v>
      </c>
      <c r="AH3" s="112"/>
    </row>
    <row r="5" spans="2:116" ht="25">
      <c r="B5" s="26" t="s">
        <v>32</v>
      </c>
      <c r="C5" s="27"/>
      <c r="D5" s="27"/>
      <c r="E5" s="27"/>
      <c r="F5" s="27"/>
      <c r="G5" s="27"/>
      <c r="H5" s="27"/>
    </row>
    <row r="6" spans="2:116" s="71" customFormat="1" ht="19.5" customHeight="1">
      <c r="U6" s="113"/>
      <c r="AH6" s="113"/>
    </row>
    <row r="7" spans="2:116" s="71" customFormat="1" ht="15" thickBot="1">
      <c r="C7" s="71">
        <v>18</v>
      </c>
      <c r="I7" s="71">
        <v>19</v>
      </c>
      <c r="J7" s="71">
        <f>I7+1</f>
        <v>20</v>
      </c>
      <c r="K7" s="71">
        <f t="shared" ref="K7:AG7" si="0">J7+1</f>
        <v>21</v>
      </c>
      <c r="L7" s="71">
        <f t="shared" si="0"/>
        <v>22</v>
      </c>
      <c r="M7" s="71">
        <f t="shared" si="0"/>
        <v>23</v>
      </c>
      <c r="N7" s="71">
        <f t="shared" si="0"/>
        <v>24</v>
      </c>
      <c r="O7" s="71">
        <f t="shared" si="0"/>
        <v>25</v>
      </c>
      <c r="P7" s="71">
        <f t="shared" si="0"/>
        <v>26</v>
      </c>
      <c r="Q7" s="71">
        <f t="shared" si="0"/>
        <v>27</v>
      </c>
      <c r="R7" s="71">
        <f t="shared" si="0"/>
        <v>28</v>
      </c>
      <c r="S7" s="71">
        <f t="shared" si="0"/>
        <v>29</v>
      </c>
      <c r="T7" s="71">
        <f t="shared" si="0"/>
        <v>30</v>
      </c>
      <c r="U7" s="113"/>
      <c r="V7" s="71">
        <v>34</v>
      </c>
      <c r="W7" s="71">
        <f t="shared" si="0"/>
        <v>35</v>
      </c>
      <c r="X7" s="71">
        <f t="shared" si="0"/>
        <v>36</v>
      </c>
      <c r="Y7" s="71">
        <f t="shared" si="0"/>
        <v>37</v>
      </c>
      <c r="Z7" s="71">
        <f t="shared" si="0"/>
        <v>38</v>
      </c>
      <c r="AA7" s="71">
        <f t="shared" si="0"/>
        <v>39</v>
      </c>
      <c r="AB7" s="71">
        <f t="shared" si="0"/>
        <v>40</v>
      </c>
      <c r="AC7" s="71">
        <f t="shared" si="0"/>
        <v>41</v>
      </c>
      <c r="AD7" s="71">
        <f t="shared" si="0"/>
        <v>42</v>
      </c>
      <c r="AE7" s="71">
        <f t="shared" si="0"/>
        <v>43</v>
      </c>
      <c r="AF7" s="71">
        <f t="shared" si="0"/>
        <v>44</v>
      </c>
      <c r="AG7" s="71">
        <f t="shared" si="0"/>
        <v>45</v>
      </c>
      <c r="AH7" s="113"/>
    </row>
    <row r="8" spans="2:116" s="36" customFormat="1" ht="18" thickTop="1" thickBot="1">
      <c r="B8" s="15" t="s">
        <v>76</v>
      </c>
      <c r="C8" s="28"/>
      <c r="D8" s="28"/>
      <c r="E8" s="29" t="s">
        <v>5</v>
      </c>
      <c r="F8" s="30" t="s">
        <v>6</v>
      </c>
      <c r="G8" s="31" t="s">
        <v>7</v>
      </c>
      <c r="H8" s="28"/>
      <c r="I8" s="29">
        <v>43466</v>
      </c>
      <c r="J8" s="32">
        <v>43497</v>
      </c>
      <c r="K8" s="32">
        <v>43525</v>
      </c>
      <c r="L8" s="32">
        <v>43556</v>
      </c>
      <c r="M8" s="32">
        <v>43586</v>
      </c>
      <c r="N8" s="32">
        <v>43617</v>
      </c>
      <c r="O8" s="32">
        <v>43647</v>
      </c>
      <c r="P8" s="32">
        <v>43678</v>
      </c>
      <c r="Q8" s="32">
        <v>43709</v>
      </c>
      <c r="R8" s="32">
        <v>43739</v>
      </c>
      <c r="S8" s="32">
        <v>43770</v>
      </c>
      <c r="T8" s="32">
        <v>43800</v>
      </c>
      <c r="U8" s="61" t="s">
        <v>5</v>
      </c>
      <c r="V8" s="35">
        <v>43831</v>
      </c>
      <c r="W8" s="35">
        <v>43862</v>
      </c>
      <c r="X8" s="35">
        <v>43891</v>
      </c>
      <c r="Y8" s="35">
        <v>43922</v>
      </c>
      <c r="Z8" s="35">
        <v>43952</v>
      </c>
      <c r="AA8" s="35">
        <v>43983</v>
      </c>
      <c r="AB8" s="35">
        <v>44013</v>
      </c>
      <c r="AC8" s="35">
        <v>44044</v>
      </c>
      <c r="AD8" s="35">
        <v>44075</v>
      </c>
      <c r="AE8" s="35">
        <v>44105</v>
      </c>
      <c r="AF8" s="35">
        <v>44136</v>
      </c>
      <c r="AG8" s="30">
        <v>44166</v>
      </c>
      <c r="AH8" s="30" t="s">
        <v>6</v>
      </c>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row>
    <row r="9" spans="2:116" ht="15" thickTop="1">
      <c r="G9" s="37"/>
      <c r="U9" s="64"/>
      <c r="AH9" s="64"/>
    </row>
    <row r="10" spans="2:116">
      <c r="B10" s="4" t="s">
        <v>3</v>
      </c>
      <c r="E10" s="39">
        <f>T10</f>
        <v>414964.70186964783</v>
      </c>
      <c r="F10" s="39">
        <f>AG10</f>
        <v>1325717.3896363608</v>
      </c>
      <c r="G10" s="40">
        <f>(F10-E10)/E10</f>
        <v>2.194771467701381</v>
      </c>
      <c r="I10" s="47">
        <f>Control!I10</f>
        <v>74205.480658847024</v>
      </c>
      <c r="J10" s="47">
        <f>Control!J10</f>
        <v>80653.493838724535</v>
      </c>
      <c r="K10" s="47">
        <f>Control!K10</f>
        <v>90005.386657935072</v>
      </c>
      <c r="L10" s="47">
        <f>Control!L10</f>
        <v>104328.41597653551</v>
      </c>
      <c r="M10" s="47">
        <f>Control!M10</f>
        <v>120839.93440743504</v>
      </c>
      <c r="N10" s="47">
        <f>Control!N10</f>
        <v>149032.22997250676</v>
      </c>
      <c r="O10" s="47">
        <f>Control!O10</f>
        <v>184337.93689588772</v>
      </c>
      <c r="P10" s="47">
        <f>Control!P10</f>
        <v>240115.42311004657</v>
      </c>
      <c r="Q10" s="47">
        <f>Control!Q10</f>
        <v>259917.8894837751</v>
      </c>
      <c r="R10" s="47">
        <f>Control!R10</f>
        <v>291625.53493074072</v>
      </c>
      <c r="S10" s="47">
        <f>Control!S10</f>
        <v>319076.57702975126</v>
      </c>
      <c r="T10" s="47">
        <f>Control!T10</f>
        <v>414964.70186964783</v>
      </c>
      <c r="U10" s="62">
        <f>T10</f>
        <v>414964.70186964783</v>
      </c>
      <c r="V10" s="47">
        <f>Control!V10</f>
        <v>430288.22083235608</v>
      </c>
      <c r="W10" s="47">
        <f>Control!W10</f>
        <v>455029.44921775698</v>
      </c>
      <c r="X10" s="47">
        <f>Control!X10</f>
        <v>488883.31129040825</v>
      </c>
      <c r="Y10" s="47">
        <f>Control!Y10</f>
        <v>536110.15539110336</v>
      </c>
      <c r="Z10" s="47">
        <f>Control!Z10</f>
        <v>587256.5882743923</v>
      </c>
      <c r="AA10" s="47">
        <f>Control!AA10</f>
        <v>673275.12445335579</v>
      </c>
      <c r="AB10" s="47">
        <f>Control!AB10</f>
        <v>779590.49454747117</v>
      </c>
      <c r="AC10" s="47">
        <f>Control!AC10</f>
        <v>936510.79181828001</v>
      </c>
      <c r="AD10" s="47">
        <f>Control!AD10</f>
        <v>979594.37211777712</v>
      </c>
      <c r="AE10" s="47">
        <f>Control!AE10</f>
        <v>1052111.9017225695</v>
      </c>
      <c r="AF10" s="47">
        <f>Control!AF10</f>
        <v>1108937.7026446019</v>
      </c>
      <c r="AG10" s="47">
        <f>Control!AG10</f>
        <v>1325717.3896363608</v>
      </c>
      <c r="AH10" s="62">
        <f>AG10</f>
        <v>1325717.3896363608</v>
      </c>
    </row>
    <row r="11" spans="2:116">
      <c r="G11" s="37"/>
      <c r="U11" s="64"/>
      <c r="AH11" s="64"/>
    </row>
    <row r="12" spans="2:116">
      <c r="B12" s="4" t="s">
        <v>66</v>
      </c>
      <c r="E12" s="44">
        <f t="shared" ref="E12:E17" si="1">T12</f>
        <v>300</v>
      </c>
      <c r="F12" s="44">
        <f t="shared" ref="F12:F17" si="2">AG12</f>
        <v>460</v>
      </c>
      <c r="G12" s="40">
        <f t="shared" ref="G12:G17" si="3">(F12-E12)/E12</f>
        <v>0.53333333333333333</v>
      </c>
      <c r="I12" s="44">
        <f>Control!I12</f>
        <v>100</v>
      </c>
      <c r="J12" s="44">
        <f>Control!J12</f>
        <v>110</v>
      </c>
      <c r="K12" s="44">
        <f>Control!K12</f>
        <v>120</v>
      </c>
      <c r="L12" s="44">
        <f>Control!L12</f>
        <v>130</v>
      </c>
      <c r="M12" s="44">
        <f>Control!M12</f>
        <v>140</v>
      </c>
      <c r="N12" s="44">
        <f>Control!N12</f>
        <v>160</v>
      </c>
      <c r="O12" s="44">
        <f>Control!O12</f>
        <v>180</v>
      </c>
      <c r="P12" s="44">
        <f>Control!P12</f>
        <v>200</v>
      </c>
      <c r="Q12" s="44">
        <f>Control!Q12</f>
        <v>250</v>
      </c>
      <c r="R12" s="44">
        <f>Control!R12</f>
        <v>260</v>
      </c>
      <c r="S12" s="44">
        <f>Control!S12</f>
        <v>280</v>
      </c>
      <c r="T12" s="44">
        <f>Control!T12</f>
        <v>300</v>
      </c>
      <c r="U12" s="72">
        <f>T12</f>
        <v>300</v>
      </c>
      <c r="V12" s="44">
        <f>Control!V12</f>
        <v>310</v>
      </c>
      <c r="W12" s="44">
        <f>Control!W12</f>
        <v>320</v>
      </c>
      <c r="X12" s="44">
        <f>Control!X12</f>
        <v>330</v>
      </c>
      <c r="Y12" s="44">
        <f>Control!Y12</f>
        <v>340</v>
      </c>
      <c r="Z12" s="44">
        <f>Control!Z12</f>
        <v>350</v>
      </c>
      <c r="AA12" s="44">
        <f>Control!AA12</f>
        <v>360</v>
      </c>
      <c r="AB12" s="44">
        <f>Control!AB12</f>
        <v>370</v>
      </c>
      <c r="AC12" s="44">
        <f>Control!AC12</f>
        <v>380</v>
      </c>
      <c r="AD12" s="44">
        <f>Control!AD12</f>
        <v>390</v>
      </c>
      <c r="AE12" s="44">
        <f>Control!AE12</f>
        <v>420</v>
      </c>
      <c r="AF12" s="44">
        <f>Control!AF12</f>
        <v>440</v>
      </c>
      <c r="AG12" s="44">
        <f>Control!AG12</f>
        <v>460</v>
      </c>
      <c r="AH12" s="72">
        <f>AG12</f>
        <v>460</v>
      </c>
    </row>
    <row r="13" spans="2:116">
      <c r="B13" s="4" t="s">
        <v>67</v>
      </c>
      <c r="E13" s="44">
        <f t="shared" ref="E13" si="4">SUM(I13:T13)</f>
        <v>192.7</v>
      </c>
      <c r="F13" s="44">
        <f t="shared" ref="F13" si="5">SUM(V13:AG13)</f>
        <v>220.26</v>
      </c>
      <c r="G13" s="40">
        <f t="shared" si="3"/>
        <v>0.14302023871302544</v>
      </c>
      <c r="I13" s="44">
        <v>3.0999999999999996</v>
      </c>
      <c r="J13" s="44">
        <v>11.15</v>
      </c>
      <c r="K13" s="44">
        <v>6.4499999999999993</v>
      </c>
      <c r="L13" s="44">
        <v>13.9</v>
      </c>
      <c r="M13" s="44">
        <v>18.749999999999996</v>
      </c>
      <c r="N13" s="44">
        <v>20.349999999999998</v>
      </c>
      <c r="O13" s="44">
        <v>24.25</v>
      </c>
      <c r="P13" s="44">
        <v>20.2</v>
      </c>
      <c r="Q13" s="44">
        <v>13.599999999999998</v>
      </c>
      <c r="R13" s="44">
        <v>18.649999999999999</v>
      </c>
      <c r="S13" s="44">
        <v>20.25</v>
      </c>
      <c r="T13" s="44">
        <v>22.049999999999997</v>
      </c>
      <c r="U13" s="72">
        <f>SUM(I13:T13)</f>
        <v>192.7</v>
      </c>
      <c r="V13" s="44">
        <v>3.5024999999999995</v>
      </c>
      <c r="W13" s="44">
        <v>12.945</v>
      </c>
      <c r="X13" s="44">
        <v>7.3049999999999997</v>
      </c>
      <c r="Y13" s="44">
        <v>15.374999999999998</v>
      </c>
      <c r="Z13" s="44">
        <v>21.6675</v>
      </c>
      <c r="AA13" s="44">
        <v>22.679999999999996</v>
      </c>
      <c r="AB13" s="44">
        <v>28.012499999999999</v>
      </c>
      <c r="AC13" s="44">
        <v>23.587499999999999</v>
      </c>
      <c r="AD13" s="44">
        <v>15.269999999999998</v>
      </c>
      <c r="AE13" s="44">
        <v>20.857500000000002</v>
      </c>
      <c r="AF13" s="44">
        <v>22.994999999999997</v>
      </c>
      <c r="AG13" s="44">
        <v>26.062499999999996</v>
      </c>
      <c r="AH13" s="72">
        <f>SUM(V13:AG13)</f>
        <v>220.26</v>
      </c>
    </row>
    <row r="14" spans="2:116">
      <c r="B14" s="4" t="s">
        <v>63</v>
      </c>
      <c r="E14" s="47">
        <f>('Sales Budget Template'!E55+'Sales Budget Template'!E56)/E13</f>
        <v>1139.1368275384882</v>
      </c>
      <c r="F14" s="47">
        <f>('Sales Budget Template'!F55+'Sales Budget Template'!F56)/F13</f>
        <v>3759.0574775265595</v>
      </c>
      <c r="G14" s="40">
        <f t="shared" si="3"/>
        <v>2.2999174345450184</v>
      </c>
      <c r="I14" s="47">
        <f>('Sales Budget Template'!I65+'Sales Budget Template'!I66)/I13</f>
        <v>22580.645161290326</v>
      </c>
      <c r="J14" s="47">
        <f>('Sales Budget Template'!J65+'Sales Budget Template'!J66)/J13</f>
        <v>6278.0269058295962</v>
      </c>
      <c r="K14" s="47">
        <f>('Sales Budget Template'!K65+'Sales Budget Template'!K66)/K13</f>
        <v>10852.713178294574</v>
      </c>
      <c r="L14" s="47">
        <f>('Sales Budget Template'!L65+'Sales Budget Template'!L66)/L13</f>
        <v>6834.5323741007196</v>
      </c>
      <c r="M14" s="47">
        <f>('Sales Budget Template'!M65+'Sales Budget Template'!M66)/M13</f>
        <v>5066.6666666666679</v>
      </c>
      <c r="N14" s="47">
        <f>('Sales Budget Template'!N65+'Sales Budget Template'!N66)/N13</f>
        <v>4668.3046683046687</v>
      </c>
      <c r="O14" s="47">
        <f>('Sales Budget Template'!O65+'Sales Budget Template'!O66)/O13</f>
        <v>4948.4536082474224</v>
      </c>
      <c r="P14" s="47">
        <f>('Sales Budget Template'!P65+'Sales Budget Template'!P66)/P13</f>
        <v>5940.5940594059412</v>
      </c>
      <c r="Q14" s="47">
        <f>('Sales Budget Template'!Q65+'Sales Budget Template'!Q66)/Q13</f>
        <v>8823.5294117647081</v>
      </c>
      <c r="R14" s="47">
        <f>('Sales Budget Template'!R65+'Sales Budget Template'!R66)/R13</f>
        <v>9115.2815013404834</v>
      </c>
      <c r="S14" s="47">
        <f>('Sales Budget Template'!S65+'Sales Budget Template'!S66)/S13</f>
        <v>8395.0617283950614</v>
      </c>
      <c r="T14" s="47">
        <f>('Sales Budget Template'!T65+'Sales Budget Template'!T66)/T13</f>
        <v>7709.7505668934255</v>
      </c>
      <c r="U14" s="62">
        <f>('Sales Budget Template'!E55+'Sales Budget Template'!E56)/E13</f>
        <v>1139.1368275384882</v>
      </c>
      <c r="V14" s="47">
        <f>('Sales Budget Template'!V65+'Sales Budget Template'!V66)/V13</f>
        <v>78515.346181299086</v>
      </c>
      <c r="W14" s="47">
        <f>('Sales Budget Template'!W65+'Sales Budget Template'!W66)/W13</f>
        <v>21243.723445345691</v>
      </c>
      <c r="X14" s="47">
        <f>('Sales Budget Template'!X65+'Sales Budget Template'!X66)/X13</f>
        <v>37645.448323066397</v>
      </c>
      <c r="Y14" s="47">
        <f>('Sales Budget Template'!Y65+'Sales Budget Template'!Y66)/Y13</f>
        <v>21138.211382113823</v>
      </c>
      <c r="Z14" s="47">
        <f>('Sales Budget Template'!Z65+'Sales Budget Template'!Z66)/Z13</f>
        <v>14999.423099111573</v>
      </c>
      <c r="AA14" s="47">
        <f>('Sales Budget Template'!AA65+'Sales Budget Template'!AA66)/AA13</f>
        <v>14329.805996472665</v>
      </c>
      <c r="AB14" s="47">
        <f>('Sales Budget Template'!AB65+'Sales Budget Template'!AB66)/AB13</f>
        <v>16956.715751896474</v>
      </c>
      <c r="AC14" s="47">
        <f>('Sales Budget Template'!AC65+'Sales Budget Template'!AC66)/AC13</f>
        <v>20137.784843667199</v>
      </c>
      <c r="AD14" s="47">
        <f>('Sales Budget Template'!AD65+'Sales Budget Template'!AD66)/AD13</f>
        <v>31106.745252128359</v>
      </c>
      <c r="AE14" s="47">
        <f>('Sales Budget Template'!AE65+'Sales Budget Template'!AE66)/AE13</f>
        <v>27568.021095529184</v>
      </c>
      <c r="AF14" s="47">
        <f>('Sales Budget Template'!AF65+'Sales Budget Template'!AF66)/AF13</f>
        <v>30154.155542640467</v>
      </c>
      <c r="AG14" s="47">
        <f>('Sales Budget Template'!AG65+'Sales Budget Template'!AG66)/AG13</f>
        <v>31603.832013667557</v>
      </c>
      <c r="AH14" s="62">
        <f>('Sales Budget Template'!F55+'Sales Budget Template'!F56)/F13</f>
        <v>3759.0574775265595</v>
      </c>
    </row>
    <row r="15" spans="2:116">
      <c r="B15" s="4" t="s">
        <v>75</v>
      </c>
      <c r="E15" s="47">
        <f>'Sales Budget Template'!E61/E13</f>
        <v>6406.9541949061459</v>
      </c>
      <c r="F15" s="47">
        <f>'Sales Budget Template'!F61/F13</f>
        <v>18347.961247133833</v>
      </c>
      <c r="G15" s="40">
        <f t="shared" si="3"/>
        <v>1.863757206461909</v>
      </c>
      <c r="I15" s="47">
        <f>'Sales Budget Template'!I72/I13</f>
        <v>29114.333606373824</v>
      </c>
      <c r="J15" s="47">
        <f>'Sales Budget Template'!J72/J13</f>
        <v>12288.454415636121</v>
      </c>
      <c r="K15" s="47">
        <f>'Sales Budget Template'!K72/K13</f>
        <v>21242.832051836089</v>
      </c>
      <c r="L15" s="47">
        <f>'Sales Budget Template'!L72/L13</f>
        <v>13202.001153937579</v>
      </c>
      <c r="M15" s="47">
        <f>'Sales Budget Template'!M72/M13</f>
        <v>9787.0835221190609</v>
      </c>
      <c r="N15" s="47">
        <f>'Sales Budget Template'!N72/N13</f>
        <v>9702.3045433667066</v>
      </c>
      <c r="O15" s="47">
        <f>'Sales Budget Template'!O72/O13</f>
        <v>10059.111206717609</v>
      </c>
      <c r="P15" s="47">
        <f>'Sales Budget Template'!P72/P13</f>
        <v>12765.719216865449</v>
      </c>
      <c r="Q15" s="47">
        <f>'Sales Budget Template'!Q72/Q13</f>
        <v>18960.847660344272</v>
      </c>
      <c r="R15" s="47">
        <f>'Sales Budget Template'!R72/R13</f>
        <v>18001.913727412448</v>
      </c>
      <c r="S15" s="47">
        <f>'Sales Budget Template'!S72/S13</f>
        <v>16579.540297098378</v>
      </c>
      <c r="T15" s="47">
        <f>'Sales Budget Template'!T72/T13</f>
        <v>15226.108436110757</v>
      </c>
      <c r="U15" s="62">
        <f>'Sales Budget Template'!E61/E13</f>
        <v>6406.9541949061459</v>
      </c>
      <c r="V15" s="47">
        <f>'Sales Budget Template'!V72/V13</f>
        <v>151161.73877957999</v>
      </c>
      <c r="W15" s="47">
        <f>'Sales Budget Template'!W72/W13</f>
        <v>40899.497108959353</v>
      </c>
      <c r="X15" s="47">
        <f>'Sales Budget Template'!X72/X13</f>
        <v>72476.932248525511</v>
      </c>
      <c r="Y15" s="47">
        <f>'Sales Budget Template'!Y72/Y13</f>
        <v>41493.797205213341</v>
      </c>
      <c r="Z15" s="47">
        <f>'Sales Budget Template'!Z72/Z13</f>
        <v>30175.969290141231</v>
      </c>
      <c r="AA15" s="47">
        <f>'Sales Budget Template'!AA72/AA13</f>
        <v>28828.827803974218</v>
      </c>
      <c r="AB15" s="47">
        <f>'Sales Budget Template'!AB72/AB13</f>
        <v>31068.140931041547</v>
      </c>
      <c r="AC15" s="47">
        <f>'Sales Budget Template'!AC72/AC13</f>
        <v>36896.504412540598</v>
      </c>
      <c r="AD15" s="47">
        <f>'Sales Budget Template'!AD72/AD13</f>
        <v>56993.863643143515</v>
      </c>
      <c r="AE15" s="47">
        <f>'Sales Budget Template'!AE72/AE13</f>
        <v>49326.114816515765</v>
      </c>
      <c r="AF15" s="47">
        <f>'Sales Budget Template'!AF72/AF13</f>
        <v>49889.725874689939</v>
      </c>
      <c r="AG15" s="47">
        <f>'Sales Budget Template'!AG72/AG13</f>
        <v>49016.568312390918</v>
      </c>
      <c r="AH15" s="62">
        <f>'Sales Budget Template'!F61/F13</f>
        <v>18347.961247133833</v>
      </c>
    </row>
    <row r="16" spans="2:116">
      <c r="U16" s="64"/>
      <c r="AH16" s="64"/>
    </row>
    <row r="17" spans="2:116">
      <c r="B17" s="4" t="s">
        <v>77</v>
      </c>
      <c r="E17" s="44">
        <f t="shared" si="1"/>
        <v>75448.127612663244</v>
      </c>
      <c r="F17" s="44">
        <f t="shared" si="2"/>
        <v>241039.52538842923</v>
      </c>
      <c r="G17" s="40">
        <f t="shared" si="3"/>
        <v>2.1947714677013805</v>
      </c>
      <c r="I17" s="44">
        <f t="shared" ref="I17:T17" si="6">12*I10/99*1.5</f>
        <v>13491.905574335822</v>
      </c>
      <c r="J17" s="44">
        <f t="shared" si="6"/>
        <v>14664.271607040824</v>
      </c>
      <c r="K17" s="44">
        <f t="shared" si="6"/>
        <v>16364.615755988194</v>
      </c>
      <c r="L17" s="44">
        <f t="shared" si="6"/>
        <v>18968.802904824639</v>
      </c>
      <c r="M17" s="44">
        <f t="shared" si="6"/>
        <v>21970.897164988193</v>
      </c>
      <c r="N17" s="44">
        <f t="shared" si="6"/>
        <v>27096.76908591032</v>
      </c>
      <c r="O17" s="44">
        <f t="shared" si="6"/>
        <v>33515.988526525034</v>
      </c>
      <c r="P17" s="44">
        <f t="shared" si="6"/>
        <v>43657.349656372106</v>
      </c>
      <c r="Q17" s="44">
        <f t="shared" si="6"/>
        <v>47257.798087959105</v>
      </c>
      <c r="R17" s="44">
        <f t="shared" si="6"/>
        <v>53022.824532861952</v>
      </c>
      <c r="S17" s="44">
        <f t="shared" si="6"/>
        <v>58013.923096318409</v>
      </c>
      <c r="T17" s="44">
        <f t="shared" si="6"/>
        <v>75448.127612663244</v>
      </c>
      <c r="U17" s="72">
        <f>T17</f>
        <v>75448.127612663244</v>
      </c>
      <c r="V17" s="44">
        <f t="shared" ref="V17:AG17" si="7">12*V10/99*1.5</f>
        <v>78234.221969519291</v>
      </c>
      <c r="W17" s="44">
        <f t="shared" si="7"/>
        <v>82732.627130501263</v>
      </c>
      <c r="X17" s="44">
        <f t="shared" si="7"/>
        <v>88887.874780074228</v>
      </c>
      <c r="Y17" s="44">
        <f t="shared" si="7"/>
        <v>97474.573707473348</v>
      </c>
      <c r="Z17" s="44">
        <f t="shared" si="7"/>
        <v>106773.9251407986</v>
      </c>
      <c r="AA17" s="44">
        <f t="shared" si="7"/>
        <v>122413.65899151925</v>
      </c>
      <c r="AB17" s="44">
        <f t="shared" si="7"/>
        <v>141743.72628135839</v>
      </c>
      <c r="AC17" s="44">
        <f t="shared" si="7"/>
        <v>170274.68942150549</v>
      </c>
      <c r="AD17" s="44">
        <f t="shared" si="7"/>
        <v>178108.06765777766</v>
      </c>
      <c r="AE17" s="44">
        <f t="shared" si="7"/>
        <v>191293.07304046719</v>
      </c>
      <c r="AF17" s="44">
        <f t="shared" si="7"/>
        <v>201625.03684447307</v>
      </c>
      <c r="AG17" s="44">
        <f t="shared" si="7"/>
        <v>241039.52538842923</v>
      </c>
      <c r="AH17" s="72">
        <f>AG17</f>
        <v>241039.52538842923</v>
      </c>
    </row>
    <row r="18" spans="2:116">
      <c r="B18" s="4" t="s">
        <v>78</v>
      </c>
      <c r="E18" s="44">
        <f>E17/E12</f>
        <v>251.49375870887749</v>
      </c>
      <c r="F18" s="44">
        <f>F17/F12</f>
        <v>523.99896823571578</v>
      </c>
      <c r="G18" s="40">
        <f>(F18-E18)/E18</f>
        <v>1.0835466093704658</v>
      </c>
      <c r="I18" s="44">
        <f t="shared" ref="I18:AH18" si="8">I17/I12</f>
        <v>134.91905574335823</v>
      </c>
      <c r="J18" s="44">
        <f t="shared" si="8"/>
        <v>133.31156006400749</v>
      </c>
      <c r="K18" s="44">
        <f t="shared" si="8"/>
        <v>136.37179796656829</v>
      </c>
      <c r="L18" s="44">
        <f t="shared" si="8"/>
        <v>145.91386849865106</v>
      </c>
      <c r="M18" s="44">
        <f t="shared" si="8"/>
        <v>156.93497974991567</v>
      </c>
      <c r="N18" s="44">
        <f t="shared" si="8"/>
        <v>169.35480678693949</v>
      </c>
      <c r="O18" s="44">
        <f t="shared" si="8"/>
        <v>186.19993625847241</v>
      </c>
      <c r="P18" s="44">
        <f t="shared" si="8"/>
        <v>218.28674828186053</v>
      </c>
      <c r="Q18" s="44">
        <f t="shared" si="8"/>
        <v>189.03119235183641</v>
      </c>
      <c r="R18" s="44">
        <f t="shared" si="8"/>
        <v>203.93394051100751</v>
      </c>
      <c r="S18" s="44">
        <f t="shared" si="8"/>
        <v>207.19258248685145</v>
      </c>
      <c r="T18" s="44">
        <f t="shared" si="8"/>
        <v>251.49375870887749</v>
      </c>
      <c r="U18" s="72">
        <f t="shared" si="8"/>
        <v>251.49375870887749</v>
      </c>
      <c r="V18" s="44">
        <f t="shared" si="8"/>
        <v>252.36845796619127</v>
      </c>
      <c r="W18" s="44">
        <f t="shared" si="8"/>
        <v>258.53945978281644</v>
      </c>
      <c r="X18" s="44">
        <f t="shared" si="8"/>
        <v>269.35719630325525</v>
      </c>
      <c r="Y18" s="44">
        <f t="shared" si="8"/>
        <v>286.68992266903928</v>
      </c>
      <c r="Z18" s="44">
        <f t="shared" si="8"/>
        <v>305.06835754513884</v>
      </c>
      <c r="AA18" s="44">
        <f t="shared" si="8"/>
        <v>340.03794164310904</v>
      </c>
      <c r="AB18" s="44">
        <f t="shared" si="8"/>
        <v>383.09115211177942</v>
      </c>
      <c r="AC18" s="44">
        <f t="shared" si="8"/>
        <v>448.09128795133023</v>
      </c>
      <c r="AD18" s="44">
        <f t="shared" si="8"/>
        <v>456.68735296866066</v>
      </c>
      <c r="AE18" s="44">
        <f t="shared" si="8"/>
        <v>455.45969771539808</v>
      </c>
      <c r="AF18" s="44">
        <f t="shared" si="8"/>
        <v>458.23872010107516</v>
      </c>
      <c r="AG18" s="44">
        <f t="shared" si="8"/>
        <v>523.99896823571578</v>
      </c>
      <c r="AH18" s="72">
        <f t="shared" si="8"/>
        <v>523.99896823571578</v>
      </c>
    </row>
    <row r="19" spans="2:116">
      <c r="B19" s="4" t="s">
        <v>62</v>
      </c>
      <c r="E19" s="47">
        <f>Control!E19</f>
        <v>916.66666666666663</v>
      </c>
      <c r="F19" s="47">
        <f>Control!F19</f>
        <v>913.04347826086962</v>
      </c>
      <c r="G19" s="40">
        <f>(F19-E19)/E19</f>
        <v>-3.9525691699603734E-3</v>
      </c>
      <c r="I19" s="47">
        <f>Control!I19</f>
        <v>200</v>
      </c>
      <c r="J19" s="47">
        <f>Control!J19</f>
        <v>181.81818181818181</v>
      </c>
      <c r="K19" s="47">
        <f>Control!K19</f>
        <v>166.66666666666666</v>
      </c>
      <c r="L19" s="47">
        <f>Control!L19</f>
        <v>153.84615384615384</v>
      </c>
      <c r="M19" s="47">
        <f>Control!M19</f>
        <v>142.85714285714286</v>
      </c>
      <c r="N19" s="47">
        <f>Control!N19</f>
        <v>156.25</v>
      </c>
      <c r="O19" s="47">
        <f>Control!O19</f>
        <v>138.88888888888889</v>
      </c>
      <c r="P19" s="47">
        <f>Control!P19</f>
        <v>125</v>
      </c>
      <c r="Q19" s="47">
        <f>Control!Q19</f>
        <v>100</v>
      </c>
      <c r="R19" s="47">
        <f>Control!R19</f>
        <v>96.15384615384616</v>
      </c>
      <c r="S19" s="47">
        <f>Control!S19</f>
        <v>89.285714285714292</v>
      </c>
      <c r="T19" s="47">
        <f>Control!T19</f>
        <v>83.333333333333329</v>
      </c>
      <c r="U19" s="62">
        <f>Control!E19</f>
        <v>916.66666666666663</v>
      </c>
      <c r="V19" s="47">
        <f>Control!V19</f>
        <v>96.774193548387103</v>
      </c>
      <c r="W19" s="47">
        <f>Control!W19</f>
        <v>93.75</v>
      </c>
      <c r="X19" s="47">
        <f>Control!X19</f>
        <v>90.909090909090907</v>
      </c>
      <c r="Y19" s="47">
        <f>Control!Y19</f>
        <v>88.235294117647058</v>
      </c>
      <c r="Z19" s="47">
        <f>Control!Z19</f>
        <v>85.714285714285708</v>
      </c>
      <c r="AA19" s="47">
        <f>Control!AA19</f>
        <v>83.333333333333329</v>
      </c>
      <c r="AB19" s="47">
        <f>Control!AB19</f>
        <v>108.10810810810811</v>
      </c>
      <c r="AC19" s="47">
        <f>Control!AC19</f>
        <v>105.26315789473684</v>
      </c>
      <c r="AD19" s="47">
        <f>Control!AD19</f>
        <v>102.56410256410257</v>
      </c>
      <c r="AE19" s="47">
        <f>Control!AE19</f>
        <v>95.238095238095241</v>
      </c>
      <c r="AF19" s="47">
        <f>Control!AF19</f>
        <v>90.909090909090907</v>
      </c>
      <c r="AG19" s="47">
        <f>Control!AG19</f>
        <v>86.956521739130437</v>
      </c>
      <c r="AH19" s="62">
        <f>Control!F19</f>
        <v>913.04347826086962</v>
      </c>
    </row>
    <row r="20" spans="2:116">
      <c r="E20" s="44"/>
      <c r="F20" s="44"/>
      <c r="G20" s="40"/>
      <c r="I20" s="44"/>
      <c r="J20" s="44"/>
      <c r="K20" s="44"/>
      <c r="L20" s="44"/>
      <c r="M20" s="44"/>
      <c r="N20" s="44"/>
      <c r="O20" s="44"/>
      <c r="P20" s="44"/>
      <c r="Q20" s="44"/>
      <c r="R20" s="44"/>
      <c r="S20" s="44"/>
      <c r="T20" s="44"/>
      <c r="U20" s="72"/>
      <c r="V20" s="44"/>
      <c r="W20" s="44"/>
      <c r="X20" s="44"/>
      <c r="Y20" s="44"/>
      <c r="Z20" s="44"/>
      <c r="AA20" s="44"/>
      <c r="AB20" s="44"/>
      <c r="AC20" s="44"/>
      <c r="AD20" s="44"/>
      <c r="AE20" s="44"/>
      <c r="AF20" s="44"/>
      <c r="AG20" s="44"/>
      <c r="AH20" s="72"/>
    </row>
    <row r="21" spans="2:116">
      <c r="E21" s="44"/>
      <c r="F21" s="44"/>
      <c r="G21" s="40"/>
      <c r="I21" s="44"/>
      <c r="J21" s="44"/>
      <c r="K21" s="44"/>
      <c r="L21" s="44"/>
      <c r="M21" s="44"/>
      <c r="N21" s="44"/>
      <c r="O21" s="44"/>
      <c r="P21" s="44"/>
      <c r="Q21" s="44"/>
      <c r="R21" s="44"/>
      <c r="S21" s="44"/>
      <c r="T21" s="44"/>
      <c r="U21" s="72"/>
      <c r="V21" s="44"/>
      <c r="W21" s="44"/>
      <c r="X21" s="44"/>
      <c r="Y21" s="44"/>
      <c r="Z21" s="44"/>
      <c r="AA21" s="44"/>
      <c r="AB21" s="44"/>
      <c r="AC21" s="44"/>
      <c r="AD21" s="44"/>
      <c r="AE21" s="44"/>
      <c r="AF21" s="44"/>
      <c r="AG21" s="44"/>
      <c r="AH21" s="72"/>
    </row>
    <row r="22" spans="2:116" ht="16">
      <c r="B22" s="73" t="s">
        <v>40</v>
      </c>
      <c r="U22" s="64"/>
      <c r="AH22" s="64"/>
    </row>
    <row r="23" spans="2:116">
      <c r="B23" s="74" t="s">
        <v>37</v>
      </c>
      <c r="E23" s="39">
        <f t="shared" ref="E23:E24" si="9">SUM(I23:T23)</f>
        <v>606129.08241364278</v>
      </c>
      <c r="F23" s="39">
        <f t="shared" ref="F23:F24" si="10">SUM(V23:AG23)</f>
        <v>775635.5365343251</v>
      </c>
      <c r="G23" s="40">
        <f t="shared" ref="G23:G24" si="11">(F23-E23)/E23</f>
        <v>0.27965405231126239</v>
      </c>
      <c r="I23" s="39">
        <f>I63</f>
        <v>50510.756867803568</v>
      </c>
      <c r="J23" s="39">
        <f t="shared" ref="J23:AG23" si="12">J63</f>
        <v>50510.756867803568</v>
      </c>
      <c r="K23" s="39">
        <f t="shared" si="12"/>
        <v>50510.756867803568</v>
      </c>
      <c r="L23" s="39">
        <f t="shared" si="12"/>
        <v>50510.756867803568</v>
      </c>
      <c r="M23" s="39">
        <f t="shared" si="12"/>
        <v>50510.756867803568</v>
      </c>
      <c r="N23" s="39">
        <f t="shared" si="12"/>
        <v>50510.756867803568</v>
      </c>
      <c r="O23" s="39">
        <f t="shared" si="12"/>
        <v>50510.756867803568</v>
      </c>
      <c r="P23" s="39">
        <f t="shared" si="12"/>
        <v>50510.756867803568</v>
      </c>
      <c r="Q23" s="39">
        <f t="shared" si="12"/>
        <v>50510.756867803568</v>
      </c>
      <c r="R23" s="39">
        <f t="shared" si="12"/>
        <v>50510.756867803568</v>
      </c>
      <c r="S23" s="39">
        <f t="shared" si="12"/>
        <v>50510.756867803568</v>
      </c>
      <c r="T23" s="39">
        <f t="shared" si="12"/>
        <v>50510.756867803568</v>
      </c>
      <c r="U23" s="75">
        <f>SUM(I23:T23)</f>
        <v>606129.08241364278</v>
      </c>
      <c r="V23" s="39">
        <f t="shared" si="12"/>
        <v>64636.294711193754</v>
      </c>
      <c r="W23" s="39">
        <f t="shared" si="12"/>
        <v>64636.294711193754</v>
      </c>
      <c r="X23" s="39">
        <f t="shared" si="12"/>
        <v>64636.294711193754</v>
      </c>
      <c r="Y23" s="39">
        <f t="shared" si="12"/>
        <v>64636.294711193754</v>
      </c>
      <c r="Z23" s="39">
        <f t="shared" si="12"/>
        <v>64636.294711193754</v>
      </c>
      <c r="AA23" s="39">
        <f t="shared" si="12"/>
        <v>64636.294711193754</v>
      </c>
      <c r="AB23" s="39">
        <f t="shared" si="12"/>
        <v>64636.294711193754</v>
      </c>
      <c r="AC23" s="39">
        <f t="shared" si="12"/>
        <v>64636.294711193754</v>
      </c>
      <c r="AD23" s="39">
        <f t="shared" si="12"/>
        <v>64636.294711193754</v>
      </c>
      <c r="AE23" s="39">
        <f t="shared" si="12"/>
        <v>64636.294711193754</v>
      </c>
      <c r="AF23" s="39">
        <f t="shared" si="12"/>
        <v>64636.294711193754</v>
      </c>
      <c r="AG23" s="39">
        <f t="shared" si="12"/>
        <v>64636.294711193754</v>
      </c>
      <c r="AH23" s="75">
        <f>SUM(V23:AG23)</f>
        <v>775635.5365343251</v>
      </c>
    </row>
    <row r="24" spans="2:116">
      <c r="B24" s="76" t="s">
        <v>38</v>
      </c>
      <c r="E24" s="39">
        <f t="shared" si="9"/>
        <v>606129.08241364278</v>
      </c>
      <c r="F24" s="39">
        <f t="shared" si="10"/>
        <v>775635.5365343251</v>
      </c>
      <c r="G24" s="40">
        <f t="shared" si="11"/>
        <v>0.27965405231126239</v>
      </c>
      <c r="I24" s="39">
        <f>I112</f>
        <v>50510.756867803568</v>
      </c>
      <c r="J24" s="39">
        <f t="shared" ref="J24:AG24" si="13">J112</f>
        <v>50510.756867803568</v>
      </c>
      <c r="K24" s="39">
        <f t="shared" si="13"/>
        <v>50510.756867803568</v>
      </c>
      <c r="L24" s="39">
        <f t="shared" si="13"/>
        <v>50510.756867803568</v>
      </c>
      <c r="M24" s="39">
        <f t="shared" si="13"/>
        <v>50510.756867803568</v>
      </c>
      <c r="N24" s="39">
        <f t="shared" si="13"/>
        <v>50510.756867803568</v>
      </c>
      <c r="O24" s="39">
        <f t="shared" si="13"/>
        <v>50510.756867803568</v>
      </c>
      <c r="P24" s="39">
        <f t="shared" si="13"/>
        <v>50510.756867803568</v>
      </c>
      <c r="Q24" s="39">
        <f t="shared" si="13"/>
        <v>50510.756867803568</v>
      </c>
      <c r="R24" s="39">
        <f t="shared" si="13"/>
        <v>50510.756867803568</v>
      </c>
      <c r="S24" s="39">
        <f t="shared" si="13"/>
        <v>50510.756867803568</v>
      </c>
      <c r="T24" s="39">
        <f t="shared" si="13"/>
        <v>50510.756867803568</v>
      </c>
      <c r="U24" s="75">
        <f t="shared" ref="U24:U26" si="14">SUM(I24:T24)</f>
        <v>606129.08241364278</v>
      </c>
      <c r="V24" s="39">
        <f t="shared" si="13"/>
        <v>64636.294711193754</v>
      </c>
      <c r="W24" s="39">
        <f t="shared" si="13"/>
        <v>64636.294711193754</v>
      </c>
      <c r="X24" s="39">
        <f t="shared" si="13"/>
        <v>64636.294711193754</v>
      </c>
      <c r="Y24" s="39">
        <f t="shared" si="13"/>
        <v>64636.294711193754</v>
      </c>
      <c r="Z24" s="39">
        <f t="shared" si="13"/>
        <v>64636.294711193754</v>
      </c>
      <c r="AA24" s="39">
        <f t="shared" si="13"/>
        <v>64636.294711193754</v>
      </c>
      <c r="AB24" s="39">
        <f t="shared" si="13"/>
        <v>64636.294711193754</v>
      </c>
      <c r="AC24" s="39">
        <f t="shared" si="13"/>
        <v>64636.294711193754</v>
      </c>
      <c r="AD24" s="39">
        <f t="shared" si="13"/>
        <v>64636.294711193754</v>
      </c>
      <c r="AE24" s="39">
        <f t="shared" si="13"/>
        <v>64636.294711193754</v>
      </c>
      <c r="AF24" s="39">
        <f t="shared" si="13"/>
        <v>64636.294711193754</v>
      </c>
      <c r="AG24" s="39">
        <f t="shared" si="13"/>
        <v>64636.294711193754</v>
      </c>
      <c r="AH24" s="75">
        <f t="shared" ref="AH24:AH26" si="15">SUM(V24:AG24)</f>
        <v>775635.5365343251</v>
      </c>
    </row>
    <row r="25" spans="2:116">
      <c r="B25" s="50"/>
      <c r="G25" s="40"/>
      <c r="U25" s="64"/>
      <c r="AH25" s="64"/>
    </row>
    <row r="26" spans="2:116" s="78" customFormat="1" ht="15" thickBot="1">
      <c r="B26" s="77" t="s">
        <v>39</v>
      </c>
      <c r="E26" s="79">
        <f t="shared" ref="E26" si="16">SUM(I26:T26)</f>
        <v>0</v>
      </c>
      <c r="F26" s="79">
        <f t="shared" ref="F26" si="17">SUM(V26:AG26)</f>
        <v>0</v>
      </c>
      <c r="G26" s="80" t="str">
        <f>IFERROR((F26-E26)/E26,"NA")</f>
        <v>NA</v>
      </c>
      <c r="I26" s="79">
        <f>I23-I24</f>
        <v>0</v>
      </c>
      <c r="J26" s="79">
        <f t="shared" ref="J26:AG26" si="18">J23-J24</f>
        <v>0</v>
      </c>
      <c r="K26" s="79">
        <f t="shared" si="18"/>
        <v>0</v>
      </c>
      <c r="L26" s="79">
        <f t="shared" si="18"/>
        <v>0</v>
      </c>
      <c r="M26" s="79">
        <f t="shared" si="18"/>
        <v>0</v>
      </c>
      <c r="N26" s="79">
        <f t="shared" si="18"/>
        <v>0</v>
      </c>
      <c r="O26" s="79">
        <f t="shared" si="18"/>
        <v>0</v>
      </c>
      <c r="P26" s="79">
        <f t="shared" si="18"/>
        <v>0</v>
      </c>
      <c r="Q26" s="79">
        <f t="shared" si="18"/>
        <v>0</v>
      </c>
      <c r="R26" s="79">
        <f t="shared" si="18"/>
        <v>0</v>
      </c>
      <c r="S26" s="79">
        <f t="shared" si="18"/>
        <v>0</v>
      </c>
      <c r="T26" s="79">
        <f t="shared" si="18"/>
        <v>0</v>
      </c>
      <c r="U26" s="81">
        <f t="shared" si="14"/>
        <v>0</v>
      </c>
      <c r="V26" s="79">
        <f t="shared" si="18"/>
        <v>0</v>
      </c>
      <c r="W26" s="79">
        <f t="shared" si="18"/>
        <v>0</v>
      </c>
      <c r="X26" s="79">
        <f t="shared" si="18"/>
        <v>0</v>
      </c>
      <c r="Y26" s="79">
        <f t="shared" si="18"/>
        <v>0</v>
      </c>
      <c r="Z26" s="79">
        <f t="shared" si="18"/>
        <v>0</v>
      </c>
      <c r="AA26" s="79">
        <f t="shared" si="18"/>
        <v>0</v>
      </c>
      <c r="AB26" s="79">
        <f t="shared" si="18"/>
        <v>0</v>
      </c>
      <c r="AC26" s="79">
        <f t="shared" si="18"/>
        <v>0</v>
      </c>
      <c r="AD26" s="79">
        <f t="shared" si="18"/>
        <v>0</v>
      </c>
      <c r="AE26" s="79">
        <f t="shared" si="18"/>
        <v>0</v>
      </c>
      <c r="AF26" s="79">
        <f t="shared" si="18"/>
        <v>0</v>
      </c>
      <c r="AG26" s="79">
        <f t="shared" si="18"/>
        <v>0</v>
      </c>
      <c r="AH26" s="81">
        <f t="shared" si="15"/>
        <v>0</v>
      </c>
    </row>
    <row r="27" spans="2:116" ht="15" thickTop="1">
      <c r="E27" s="39"/>
      <c r="F27" s="39"/>
    </row>
    <row r="29" spans="2:116" s="60" customFormat="1" ht="20">
      <c r="B29" s="59" t="s">
        <v>37</v>
      </c>
      <c r="U29" s="115"/>
      <c r="AH29" s="115"/>
    </row>
    <row r="30" spans="2:116" ht="15" thickBot="1">
      <c r="B30" s="37" t="s">
        <v>60</v>
      </c>
    </row>
    <row r="31" spans="2:116" s="36" customFormat="1" ht="18" thickTop="1" thickBot="1">
      <c r="B31" s="82"/>
      <c r="C31" s="28"/>
      <c r="D31" s="28"/>
      <c r="E31" s="29" t="s">
        <v>5</v>
      </c>
      <c r="F31" s="30" t="s">
        <v>6</v>
      </c>
      <c r="G31" s="31" t="s">
        <v>7</v>
      </c>
      <c r="H31" s="28"/>
      <c r="I31" s="29">
        <v>43466</v>
      </c>
      <c r="J31" s="32">
        <v>43497</v>
      </c>
      <c r="K31" s="32">
        <v>43525</v>
      </c>
      <c r="L31" s="32">
        <v>43556</v>
      </c>
      <c r="M31" s="32">
        <v>43586</v>
      </c>
      <c r="N31" s="32">
        <v>43617</v>
      </c>
      <c r="O31" s="32">
        <v>43647</v>
      </c>
      <c r="P31" s="32">
        <v>43678</v>
      </c>
      <c r="Q31" s="32">
        <v>43709</v>
      </c>
      <c r="R31" s="32">
        <v>43739</v>
      </c>
      <c r="S31" s="32">
        <v>43770</v>
      </c>
      <c r="T31" s="33">
        <v>43800</v>
      </c>
      <c r="U31" s="61" t="s">
        <v>5</v>
      </c>
      <c r="V31" s="34">
        <v>43831</v>
      </c>
      <c r="W31" s="35">
        <v>43862</v>
      </c>
      <c r="X31" s="35">
        <v>43891</v>
      </c>
      <c r="Y31" s="35">
        <v>43922</v>
      </c>
      <c r="Z31" s="35">
        <v>43952</v>
      </c>
      <c r="AA31" s="35">
        <v>43983</v>
      </c>
      <c r="AB31" s="35">
        <v>44013</v>
      </c>
      <c r="AC31" s="35">
        <v>44044</v>
      </c>
      <c r="AD31" s="35">
        <v>44075</v>
      </c>
      <c r="AE31" s="35">
        <v>44105</v>
      </c>
      <c r="AF31" s="35">
        <v>44136</v>
      </c>
      <c r="AG31" s="30">
        <v>44166</v>
      </c>
      <c r="AH31" s="49"/>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row>
    <row r="32" spans="2:116" ht="19" thickTop="1">
      <c r="B32" s="27" t="s">
        <v>8</v>
      </c>
      <c r="U32" s="114"/>
      <c r="AH32" s="114"/>
    </row>
    <row r="33" spans="2:34">
      <c r="U33" s="64"/>
      <c r="AH33" s="64"/>
    </row>
    <row r="34" spans="2:34" ht="16">
      <c r="B34" s="84" t="s">
        <v>9</v>
      </c>
      <c r="C34" s="73"/>
      <c r="D34" s="73"/>
      <c r="E34" s="49" t="s">
        <v>16</v>
      </c>
      <c r="H34" s="73"/>
      <c r="U34" s="64"/>
      <c r="AH34" s="64"/>
    </row>
    <row r="35" spans="2:34">
      <c r="B35" s="85" t="s">
        <v>33</v>
      </c>
      <c r="C35" s="47"/>
      <c r="D35" s="47"/>
      <c r="E35" s="41">
        <v>160000</v>
      </c>
      <c r="F35" s="41">
        <v>168000.00000000003</v>
      </c>
      <c r="G35" s="40">
        <f t="shared" ref="G35:G39" si="19">(F35-E35)/E35</f>
        <v>5.0000000000000183E-2</v>
      </c>
      <c r="H35" s="86"/>
      <c r="I35" s="45">
        <v>1</v>
      </c>
      <c r="J35" s="45">
        <v>1</v>
      </c>
      <c r="K35" s="45">
        <v>1</v>
      </c>
      <c r="L35" s="45">
        <v>1</v>
      </c>
      <c r="M35" s="45">
        <v>1</v>
      </c>
      <c r="N35" s="45">
        <v>1</v>
      </c>
      <c r="O35" s="45">
        <v>1</v>
      </c>
      <c r="P35" s="45">
        <v>1</v>
      </c>
      <c r="Q35" s="45">
        <v>1</v>
      </c>
      <c r="R35" s="45">
        <v>1</v>
      </c>
      <c r="S35" s="45">
        <v>1</v>
      </c>
      <c r="T35" s="45">
        <v>1</v>
      </c>
      <c r="U35" s="46">
        <f>T35</f>
        <v>1</v>
      </c>
      <c r="V35" s="45">
        <v>1</v>
      </c>
      <c r="W35" s="45">
        <v>1</v>
      </c>
      <c r="X35" s="45">
        <v>1</v>
      </c>
      <c r="Y35" s="45">
        <v>1</v>
      </c>
      <c r="Z35" s="45">
        <v>1</v>
      </c>
      <c r="AA35" s="45">
        <v>1</v>
      </c>
      <c r="AB35" s="45">
        <v>1</v>
      </c>
      <c r="AC35" s="45">
        <v>1</v>
      </c>
      <c r="AD35" s="45">
        <v>1</v>
      </c>
      <c r="AE35" s="45">
        <v>1</v>
      </c>
      <c r="AF35" s="45">
        <v>1</v>
      </c>
      <c r="AG35" s="45">
        <v>1</v>
      </c>
      <c r="AH35" s="46">
        <f>AG35</f>
        <v>1</v>
      </c>
    </row>
    <row r="36" spans="2:34">
      <c r="B36" s="85" t="s">
        <v>120</v>
      </c>
      <c r="C36" s="47"/>
      <c r="D36" s="47"/>
      <c r="E36" s="41">
        <v>160000</v>
      </c>
      <c r="F36" s="41">
        <v>168000.00000000003</v>
      </c>
      <c r="G36" s="40">
        <f t="shared" si="19"/>
        <v>5.0000000000000183E-2</v>
      </c>
      <c r="H36" s="86"/>
      <c r="I36" s="45">
        <v>1</v>
      </c>
      <c r="J36" s="45">
        <v>1</v>
      </c>
      <c r="K36" s="45">
        <v>1</v>
      </c>
      <c r="L36" s="45">
        <v>1</v>
      </c>
      <c r="M36" s="45">
        <v>1</v>
      </c>
      <c r="N36" s="45">
        <v>1</v>
      </c>
      <c r="O36" s="45">
        <v>1</v>
      </c>
      <c r="P36" s="45">
        <v>1</v>
      </c>
      <c r="Q36" s="45">
        <v>1</v>
      </c>
      <c r="R36" s="45">
        <v>1</v>
      </c>
      <c r="S36" s="45">
        <v>1</v>
      </c>
      <c r="T36" s="45">
        <v>1</v>
      </c>
      <c r="U36" s="46">
        <f t="shared" ref="U36:U39" si="20">T36</f>
        <v>1</v>
      </c>
      <c r="V36" s="45">
        <v>1</v>
      </c>
      <c r="W36" s="45">
        <v>1</v>
      </c>
      <c r="X36" s="45">
        <v>1</v>
      </c>
      <c r="Y36" s="45">
        <v>1</v>
      </c>
      <c r="Z36" s="45">
        <v>1</v>
      </c>
      <c r="AA36" s="45">
        <v>1</v>
      </c>
      <c r="AB36" s="45">
        <v>1</v>
      </c>
      <c r="AC36" s="45">
        <v>1</v>
      </c>
      <c r="AD36" s="45">
        <v>1</v>
      </c>
      <c r="AE36" s="45">
        <v>1</v>
      </c>
      <c r="AF36" s="45">
        <v>1</v>
      </c>
      <c r="AG36" s="45">
        <v>1</v>
      </c>
      <c r="AH36" s="46">
        <f t="shared" ref="AH36:AH39" si="21">AG36</f>
        <v>1</v>
      </c>
    </row>
    <row r="37" spans="2:34">
      <c r="B37" s="85" t="s">
        <v>121</v>
      </c>
      <c r="C37" s="47"/>
      <c r="D37" s="47"/>
      <c r="E37" s="41">
        <v>130000</v>
      </c>
      <c r="F37" s="41">
        <v>136500.00000000003</v>
      </c>
      <c r="G37" s="40">
        <f t="shared" si="19"/>
        <v>5.0000000000000225E-2</v>
      </c>
      <c r="H37" s="86"/>
      <c r="I37" s="45">
        <v>1</v>
      </c>
      <c r="J37" s="45">
        <v>1</v>
      </c>
      <c r="K37" s="45">
        <v>1</v>
      </c>
      <c r="L37" s="45">
        <v>1</v>
      </c>
      <c r="M37" s="45">
        <v>1</v>
      </c>
      <c r="N37" s="45">
        <v>1</v>
      </c>
      <c r="O37" s="45">
        <v>1</v>
      </c>
      <c r="P37" s="45">
        <v>1</v>
      </c>
      <c r="Q37" s="45">
        <v>1</v>
      </c>
      <c r="R37" s="45">
        <v>1</v>
      </c>
      <c r="S37" s="45">
        <v>1</v>
      </c>
      <c r="T37" s="45">
        <v>1</v>
      </c>
      <c r="U37" s="46">
        <f t="shared" si="20"/>
        <v>1</v>
      </c>
      <c r="V37" s="45">
        <v>1</v>
      </c>
      <c r="W37" s="45">
        <v>1</v>
      </c>
      <c r="X37" s="45">
        <v>1</v>
      </c>
      <c r="Y37" s="45">
        <v>1</v>
      </c>
      <c r="Z37" s="45">
        <v>1</v>
      </c>
      <c r="AA37" s="45">
        <v>1</v>
      </c>
      <c r="AB37" s="45">
        <v>1</v>
      </c>
      <c r="AC37" s="45">
        <v>1</v>
      </c>
      <c r="AD37" s="45">
        <v>1</v>
      </c>
      <c r="AE37" s="45">
        <v>1</v>
      </c>
      <c r="AF37" s="45">
        <v>1</v>
      </c>
      <c r="AG37" s="45">
        <v>1</v>
      </c>
      <c r="AH37" s="46">
        <f t="shared" si="21"/>
        <v>1</v>
      </c>
    </row>
    <row r="38" spans="2:34">
      <c r="B38" s="87"/>
      <c r="C38" s="47"/>
      <c r="D38" s="47"/>
      <c r="E38" s="116"/>
      <c r="F38" s="116"/>
      <c r="G38" s="117"/>
      <c r="H38" s="118"/>
      <c r="I38" s="119"/>
      <c r="J38" s="119"/>
      <c r="K38" s="119"/>
      <c r="L38" s="119"/>
      <c r="M38" s="119"/>
      <c r="N38" s="119"/>
      <c r="O38" s="119"/>
      <c r="P38" s="119"/>
      <c r="Q38" s="119"/>
      <c r="R38" s="119"/>
      <c r="S38" s="119"/>
      <c r="T38" s="119"/>
      <c r="U38" s="144"/>
      <c r="V38" s="119"/>
      <c r="W38" s="119"/>
      <c r="X38" s="119"/>
      <c r="Y38" s="119"/>
      <c r="Z38" s="119"/>
      <c r="AA38" s="119"/>
      <c r="AB38" s="119"/>
      <c r="AC38" s="119"/>
      <c r="AD38" s="119"/>
      <c r="AE38" s="119"/>
      <c r="AF38" s="119"/>
      <c r="AG38" s="119"/>
      <c r="AH38" s="144"/>
    </row>
    <row r="39" spans="2:34">
      <c r="B39" s="50" t="s">
        <v>14</v>
      </c>
      <c r="C39" s="47"/>
      <c r="D39" s="47"/>
      <c r="E39" s="116">
        <f t="shared" ref="E39" si="22">T39</f>
        <v>3</v>
      </c>
      <c r="F39" s="116">
        <f t="shared" ref="F39" si="23">AG39</f>
        <v>3</v>
      </c>
      <c r="G39" s="40">
        <f t="shared" si="19"/>
        <v>0</v>
      </c>
      <c r="H39" s="86"/>
      <c r="I39" s="116">
        <f t="shared" ref="I39:AG39" si="24">SUM(I35:I37)</f>
        <v>3</v>
      </c>
      <c r="J39" s="116">
        <f t="shared" si="24"/>
        <v>3</v>
      </c>
      <c r="K39" s="116">
        <f t="shared" si="24"/>
        <v>3</v>
      </c>
      <c r="L39" s="116">
        <f t="shared" si="24"/>
        <v>3</v>
      </c>
      <c r="M39" s="116">
        <f t="shared" si="24"/>
        <v>3</v>
      </c>
      <c r="N39" s="116">
        <f t="shared" si="24"/>
        <v>3</v>
      </c>
      <c r="O39" s="116">
        <f t="shared" si="24"/>
        <v>3</v>
      </c>
      <c r="P39" s="116">
        <f t="shared" si="24"/>
        <v>3</v>
      </c>
      <c r="Q39" s="116">
        <f t="shared" si="24"/>
        <v>3</v>
      </c>
      <c r="R39" s="116">
        <f t="shared" si="24"/>
        <v>3</v>
      </c>
      <c r="S39" s="116">
        <f t="shared" si="24"/>
        <v>3</v>
      </c>
      <c r="T39" s="116">
        <f t="shared" si="24"/>
        <v>3</v>
      </c>
      <c r="U39" s="72">
        <f t="shared" si="20"/>
        <v>3</v>
      </c>
      <c r="V39" s="116">
        <f t="shared" si="24"/>
        <v>3</v>
      </c>
      <c r="W39" s="116">
        <f t="shared" si="24"/>
        <v>3</v>
      </c>
      <c r="X39" s="116">
        <f t="shared" si="24"/>
        <v>3</v>
      </c>
      <c r="Y39" s="116">
        <f t="shared" si="24"/>
        <v>3</v>
      </c>
      <c r="Z39" s="116">
        <f t="shared" si="24"/>
        <v>3</v>
      </c>
      <c r="AA39" s="116">
        <f t="shared" si="24"/>
        <v>3</v>
      </c>
      <c r="AB39" s="116">
        <f t="shared" si="24"/>
        <v>3</v>
      </c>
      <c r="AC39" s="116">
        <f t="shared" si="24"/>
        <v>3</v>
      </c>
      <c r="AD39" s="116">
        <f t="shared" si="24"/>
        <v>3</v>
      </c>
      <c r="AE39" s="116">
        <f t="shared" si="24"/>
        <v>3</v>
      </c>
      <c r="AF39" s="116">
        <f t="shared" si="24"/>
        <v>3</v>
      </c>
      <c r="AG39" s="116">
        <f t="shared" si="24"/>
        <v>3</v>
      </c>
      <c r="AH39" s="72">
        <f t="shared" si="21"/>
        <v>3</v>
      </c>
    </row>
    <row r="40" spans="2:34">
      <c r="B40" s="50"/>
      <c r="C40" s="47"/>
      <c r="D40" s="47"/>
      <c r="H40" s="86"/>
      <c r="I40" s="47"/>
      <c r="J40" s="47"/>
      <c r="K40" s="47"/>
      <c r="L40" s="47"/>
      <c r="M40" s="47"/>
      <c r="N40" s="47"/>
      <c r="O40" s="47"/>
      <c r="P40" s="47"/>
      <c r="Q40" s="47"/>
      <c r="R40" s="47"/>
      <c r="S40" s="47"/>
      <c r="T40" s="47"/>
      <c r="U40" s="62"/>
      <c r="V40" s="47"/>
      <c r="W40" s="47"/>
      <c r="X40" s="47"/>
      <c r="Y40" s="47"/>
      <c r="Z40" s="47"/>
      <c r="AA40" s="47"/>
      <c r="AB40" s="47"/>
      <c r="AC40" s="47"/>
      <c r="AD40" s="47"/>
      <c r="AE40" s="47"/>
      <c r="AF40" s="47"/>
      <c r="AG40" s="47"/>
      <c r="AH40" s="62"/>
    </row>
    <row r="41" spans="2:34" ht="18">
      <c r="B41" s="27" t="s">
        <v>8</v>
      </c>
      <c r="U41" s="64"/>
      <c r="AH41" s="64"/>
    </row>
    <row r="42" spans="2:34">
      <c r="B42" s="50"/>
      <c r="U42" s="64"/>
      <c r="AH42" s="64"/>
    </row>
    <row r="43" spans="2:34" ht="16">
      <c r="B43" s="84" t="s">
        <v>15</v>
      </c>
      <c r="D43" s="73"/>
      <c r="H43" s="73"/>
      <c r="U43" s="64"/>
      <c r="AH43" s="64"/>
    </row>
    <row r="44" spans="2:34">
      <c r="B44" s="87" t="str">
        <f>B35</f>
        <v>CEO</v>
      </c>
      <c r="D44" s="47"/>
      <c r="E44" s="39">
        <f>SUM(I44:T44)</f>
        <v>160000</v>
      </c>
      <c r="F44" s="39">
        <f>SUM(V44:AG44)</f>
        <v>168000.00000000003</v>
      </c>
      <c r="G44" s="40">
        <f t="shared" ref="G44:G48" si="25">(F44-E44)/E44</f>
        <v>5.0000000000000183E-2</v>
      </c>
      <c r="H44" s="86"/>
      <c r="I44" s="47">
        <f>$E35/12*I35</f>
        <v>13333.333333333334</v>
      </c>
      <c r="J44" s="47">
        <f t="shared" ref="J44:T44" si="26">$E35/12*J35</f>
        <v>13333.333333333334</v>
      </c>
      <c r="K44" s="47">
        <f t="shared" si="26"/>
        <v>13333.333333333334</v>
      </c>
      <c r="L44" s="47">
        <f t="shared" si="26"/>
        <v>13333.333333333334</v>
      </c>
      <c r="M44" s="47">
        <f t="shared" si="26"/>
        <v>13333.333333333334</v>
      </c>
      <c r="N44" s="47">
        <f t="shared" si="26"/>
        <v>13333.333333333334</v>
      </c>
      <c r="O44" s="47">
        <f t="shared" si="26"/>
        <v>13333.333333333334</v>
      </c>
      <c r="P44" s="47">
        <f t="shared" si="26"/>
        <v>13333.333333333334</v>
      </c>
      <c r="Q44" s="47">
        <f t="shared" si="26"/>
        <v>13333.333333333334</v>
      </c>
      <c r="R44" s="47">
        <f t="shared" si="26"/>
        <v>13333.333333333334</v>
      </c>
      <c r="S44" s="47">
        <f t="shared" si="26"/>
        <v>13333.333333333334</v>
      </c>
      <c r="T44" s="47">
        <f t="shared" si="26"/>
        <v>13333.333333333334</v>
      </c>
      <c r="U44" s="62">
        <f>SUM(I44:T44)</f>
        <v>160000</v>
      </c>
      <c r="V44" s="47">
        <f>$F35/12*V35</f>
        <v>14000.000000000002</v>
      </c>
      <c r="W44" s="47">
        <f t="shared" ref="W44:AG44" si="27">$F35/12*W35</f>
        <v>14000.000000000002</v>
      </c>
      <c r="X44" s="47">
        <f t="shared" si="27"/>
        <v>14000.000000000002</v>
      </c>
      <c r="Y44" s="47">
        <f t="shared" si="27"/>
        <v>14000.000000000002</v>
      </c>
      <c r="Z44" s="47">
        <f t="shared" si="27"/>
        <v>14000.000000000002</v>
      </c>
      <c r="AA44" s="47">
        <f t="shared" si="27"/>
        <v>14000.000000000002</v>
      </c>
      <c r="AB44" s="47">
        <f t="shared" si="27"/>
        <v>14000.000000000002</v>
      </c>
      <c r="AC44" s="47">
        <f t="shared" si="27"/>
        <v>14000.000000000002</v>
      </c>
      <c r="AD44" s="47">
        <f t="shared" si="27"/>
        <v>14000.000000000002</v>
      </c>
      <c r="AE44" s="47">
        <f t="shared" si="27"/>
        <v>14000.000000000002</v>
      </c>
      <c r="AF44" s="47">
        <f t="shared" si="27"/>
        <v>14000.000000000002</v>
      </c>
      <c r="AG44" s="47">
        <f t="shared" si="27"/>
        <v>14000.000000000002</v>
      </c>
      <c r="AH44" s="62">
        <f>SUM(V44:AG44)</f>
        <v>168000.00000000003</v>
      </c>
    </row>
    <row r="45" spans="2:34">
      <c r="B45" s="87" t="str">
        <f>B36</f>
        <v>Chief Security Officer</v>
      </c>
      <c r="D45" s="47"/>
      <c r="E45" s="39">
        <f t="shared" ref="E45:E48" si="28">SUM(I45:T45)</f>
        <v>160000</v>
      </c>
      <c r="F45" s="39">
        <f t="shared" ref="F45:F48" si="29">SUM(V45:AG45)</f>
        <v>168000.00000000003</v>
      </c>
      <c r="G45" s="40">
        <f t="shared" si="25"/>
        <v>5.0000000000000183E-2</v>
      </c>
      <c r="H45" s="86"/>
      <c r="I45" s="47">
        <f t="shared" ref="I45:T45" si="30">$E36/12*I36</f>
        <v>13333.333333333334</v>
      </c>
      <c r="J45" s="47">
        <f t="shared" si="30"/>
        <v>13333.333333333334</v>
      </c>
      <c r="K45" s="47">
        <f t="shared" si="30"/>
        <v>13333.333333333334</v>
      </c>
      <c r="L45" s="47">
        <f t="shared" si="30"/>
        <v>13333.333333333334</v>
      </c>
      <c r="M45" s="47">
        <f t="shared" si="30"/>
        <v>13333.333333333334</v>
      </c>
      <c r="N45" s="47">
        <f t="shared" si="30"/>
        <v>13333.333333333334</v>
      </c>
      <c r="O45" s="47">
        <f t="shared" si="30"/>
        <v>13333.333333333334</v>
      </c>
      <c r="P45" s="47">
        <f t="shared" si="30"/>
        <v>13333.333333333334</v>
      </c>
      <c r="Q45" s="47">
        <f t="shared" si="30"/>
        <v>13333.333333333334</v>
      </c>
      <c r="R45" s="47">
        <f t="shared" si="30"/>
        <v>13333.333333333334</v>
      </c>
      <c r="S45" s="47">
        <f t="shared" si="30"/>
        <v>13333.333333333334</v>
      </c>
      <c r="T45" s="47">
        <f t="shared" si="30"/>
        <v>13333.333333333334</v>
      </c>
      <c r="U45" s="62">
        <f t="shared" ref="U45:U63" si="31">SUM(I45:T45)</f>
        <v>160000</v>
      </c>
      <c r="V45" s="47">
        <f t="shared" ref="V45:AG45" si="32">$F36/12*V36</f>
        <v>14000.000000000002</v>
      </c>
      <c r="W45" s="47">
        <f t="shared" si="32"/>
        <v>14000.000000000002</v>
      </c>
      <c r="X45" s="47">
        <f t="shared" si="32"/>
        <v>14000.000000000002</v>
      </c>
      <c r="Y45" s="47">
        <f t="shared" si="32"/>
        <v>14000.000000000002</v>
      </c>
      <c r="Z45" s="47">
        <f t="shared" si="32"/>
        <v>14000.000000000002</v>
      </c>
      <c r="AA45" s="47">
        <f t="shared" si="32"/>
        <v>14000.000000000002</v>
      </c>
      <c r="AB45" s="47">
        <f t="shared" si="32"/>
        <v>14000.000000000002</v>
      </c>
      <c r="AC45" s="47">
        <f t="shared" si="32"/>
        <v>14000.000000000002</v>
      </c>
      <c r="AD45" s="47">
        <f t="shared" si="32"/>
        <v>14000.000000000002</v>
      </c>
      <c r="AE45" s="47">
        <f t="shared" si="32"/>
        <v>14000.000000000002</v>
      </c>
      <c r="AF45" s="47">
        <f t="shared" si="32"/>
        <v>14000.000000000002</v>
      </c>
      <c r="AG45" s="47">
        <f t="shared" si="32"/>
        <v>14000.000000000002</v>
      </c>
      <c r="AH45" s="62">
        <f t="shared" ref="AH45:AH63" si="33">SUM(V45:AG45)</f>
        <v>168000.00000000003</v>
      </c>
    </row>
    <row r="46" spans="2:34">
      <c r="B46" s="87" t="str">
        <f>B37</f>
        <v>Chief of Staff</v>
      </c>
      <c r="D46" s="47"/>
      <c r="E46" s="39">
        <f t="shared" si="28"/>
        <v>129999.99999999999</v>
      </c>
      <c r="F46" s="39">
        <f t="shared" si="29"/>
        <v>136500.00000000003</v>
      </c>
      <c r="G46" s="40">
        <f t="shared" si="25"/>
        <v>5.0000000000000343E-2</v>
      </c>
      <c r="H46" s="86"/>
      <c r="I46" s="47">
        <f t="shared" ref="I46:T46" si="34">$E37/12*I37</f>
        <v>10833.333333333334</v>
      </c>
      <c r="J46" s="47">
        <f t="shared" si="34"/>
        <v>10833.333333333334</v>
      </c>
      <c r="K46" s="47">
        <f t="shared" si="34"/>
        <v>10833.333333333334</v>
      </c>
      <c r="L46" s="47">
        <f t="shared" si="34"/>
        <v>10833.333333333334</v>
      </c>
      <c r="M46" s="47">
        <f t="shared" si="34"/>
        <v>10833.333333333334</v>
      </c>
      <c r="N46" s="47">
        <f t="shared" si="34"/>
        <v>10833.333333333334</v>
      </c>
      <c r="O46" s="47">
        <f t="shared" si="34"/>
        <v>10833.333333333334</v>
      </c>
      <c r="P46" s="47">
        <f t="shared" si="34"/>
        <v>10833.333333333334</v>
      </c>
      <c r="Q46" s="47">
        <f t="shared" si="34"/>
        <v>10833.333333333334</v>
      </c>
      <c r="R46" s="47">
        <f t="shared" si="34"/>
        <v>10833.333333333334</v>
      </c>
      <c r="S46" s="47">
        <f t="shared" si="34"/>
        <v>10833.333333333334</v>
      </c>
      <c r="T46" s="47">
        <f t="shared" si="34"/>
        <v>10833.333333333334</v>
      </c>
      <c r="U46" s="62">
        <f t="shared" si="31"/>
        <v>129999.99999999999</v>
      </c>
      <c r="V46" s="47">
        <f t="shared" ref="V46:AG46" si="35">$F37/12*V37</f>
        <v>11375.000000000002</v>
      </c>
      <c r="W46" s="47">
        <f t="shared" si="35"/>
        <v>11375.000000000002</v>
      </c>
      <c r="X46" s="47">
        <f t="shared" si="35"/>
        <v>11375.000000000002</v>
      </c>
      <c r="Y46" s="47">
        <f t="shared" si="35"/>
        <v>11375.000000000002</v>
      </c>
      <c r="Z46" s="47">
        <f t="shared" si="35"/>
        <v>11375.000000000002</v>
      </c>
      <c r="AA46" s="47">
        <f t="shared" si="35"/>
        <v>11375.000000000002</v>
      </c>
      <c r="AB46" s="47">
        <f t="shared" si="35"/>
        <v>11375.000000000002</v>
      </c>
      <c r="AC46" s="47">
        <f t="shared" si="35"/>
        <v>11375.000000000002</v>
      </c>
      <c r="AD46" s="47">
        <f t="shared" si="35"/>
        <v>11375.000000000002</v>
      </c>
      <c r="AE46" s="47">
        <f t="shared" si="35"/>
        <v>11375.000000000002</v>
      </c>
      <c r="AF46" s="47">
        <f t="shared" si="35"/>
        <v>11375.000000000002</v>
      </c>
      <c r="AG46" s="47">
        <f t="shared" si="35"/>
        <v>11375.000000000002</v>
      </c>
      <c r="AH46" s="62">
        <f t="shared" si="33"/>
        <v>136500.00000000003</v>
      </c>
    </row>
    <row r="47" spans="2:34">
      <c r="B47" s="87"/>
      <c r="D47" s="47"/>
      <c r="E47" s="39"/>
      <c r="F47" s="39"/>
      <c r="G47" s="40"/>
      <c r="H47" s="86"/>
      <c r="I47" s="47"/>
      <c r="J47" s="47"/>
      <c r="K47" s="47"/>
      <c r="L47" s="47"/>
      <c r="M47" s="47"/>
      <c r="N47" s="47"/>
      <c r="O47" s="47"/>
      <c r="P47" s="47"/>
      <c r="Q47" s="47"/>
      <c r="R47" s="47"/>
      <c r="S47" s="47"/>
      <c r="T47" s="47"/>
      <c r="U47" s="62"/>
      <c r="V47" s="47"/>
      <c r="W47" s="47"/>
      <c r="X47" s="47"/>
      <c r="Y47" s="47"/>
      <c r="Z47" s="47"/>
      <c r="AA47" s="47"/>
      <c r="AB47" s="47"/>
      <c r="AC47" s="47"/>
      <c r="AD47" s="47"/>
      <c r="AE47" s="47"/>
      <c r="AF47" s="47"/>
      <c r="AG47" s="47"/>
      <c r="AH47" s="62"/>
    </row>
    <row r="48" spans="2:34">
      <c r="B48" s="50" t="s">
        <v>17</v>
      </c>
      <c r="C48" s="47"/>
      <c r="D48" s="47"/>
      <c r="E48" s="121">
        <f t="shared" si="28"/>
        <v>450000</v>
      </c>
      <c r="F48" s="121">
        <f t="shared" si="29"/>
        <v>472500.00000000006</v>
      </c>
      <c r="G48" s="40">
        <f t="shared" si="25"/>
        <v>5.0000000000000128E-2</v>
      </c>
      <c r="H48" s="86"/>
      <c r="I48" s="90">
        <f>SUM(I44:I47)</f>
        <v>37500</v>
      </c>
      <c r="J48" s="90">
        <f t="shared" ref="J48:AG48" si="36">SUM(J44:J47)</f>
        <v>37500</v>
      </c>
      <c r="K48" s="90">
        <f t="shared" si="36"/>
        <v>37500</v>
      </c>
      <c r="L48" s="90">
        <f t="shared" si="36"/>
        <v>37500</v>
      </c>
      <c r="M48" s="90">
        <f t="shared" si="36"/>
        <v>37500</v>
      </c>
      <c r="N48" s="90">
        <f t="shared" si="36"/>
        <v>37500</v>
      </c>
      <c r="O48" s="90">
        <f t="shared" si="36"/>
        <v>37500</v>
      </c>
      <c r="P48" s="90">
        <f t="shared" si="36"/>
        <v>37500</v>
      </c>
      <c r="Q48" s="90">
        <f t="shared" si="36"/>
        <v>37500</v>
      </c>
      <c r="R48" s="90">
        <f t="shared" si="36"/>
        <v>37500</v>
      </c>
      <c r="S48" s="90">
        <f t="shared" si="36"/>
        <v>37500</v>
      </c>
      <c r="T48" s="90">
        <f t="shared" si="36"/>
        <v>37500</v>
      </c>
      <c r="U48" s="122">
        <f t="shared" si="31"/>
        <v>450000</v>
      </c>
      <c r="V48" s="90">
        <f t="shared" si="36"/>
        <v>39375.000000000007</v>
      </c>
      <c r="W48" s="90">
        <f t="shared" si="36"/>
        <v>39375.000000000007</v>
      </c>
      <c r="X48" s="90">
        <f t="shared" si="36"/>
        <v>39375.000000000007</v>
      </c>
      <c r="Y48" s="90">
        <f t="shared" si="36"/>
        <v>39375.000000000007</v>
      </c>
      <c r="Z48" s="90">
        <f t="shared" si="36"/>
        <v>39375.000000000007</v>
      </c>
      <c r="AA48" s="90">
        <f t="shared" si="36"/>
        <v>39375.000000000007</v>
      </c>
      <c r="AB48" s="90">
        <f t="shared" si="36"/>
        <v>39375.000000000007</v>
      </c>
      <c r="AC48" s="90">
        <f t="shared" si="36"/>
        <v>39375.000000000007</v>
      </c>
      <c r="AD48" s="90">
        <f t="shared" si="36"/>
        <v>39375.000000000007</v>
      </c>
      <c r="AE48" s="90">
        <f t="shared" si="36"/>
        <v>39375.000000000007</v>
      </c>
      <c r="AF48" s="90">
        <f t="shared" si="36"/>
        <v>39375.000000000007</v>
      </c>
      <c r="AG48" s="90">
        <f t="shared" si="36"/>
        <v>39375.000000000007</v>
      </c>
      <c r="AH48" s="122">
        <f t="shared" si="33"/>
        <v>472500.00000000006</v>
      </c>
    </row>
    <row r="49" spans="2:34">
      <c r="B49" s="50"/>
      <c r="C49" s="47"/>
      <c r="D49" s="47"/>
      <c r="H49" s="86"/>
      <c r="I49" s="47"/>
      <c r="J49" s="47"/>
      <c r="K49" s="47"/>
      <c r="L49" s="47"/>
      <c r="M49" s="47"/>
      <c r="N49" s="47"/>
      <c r="O49" s="47"/>
      <c r="P49" s="47"/>
      <c r="Q49" s="47"/>
      <c r="R49" s="47"/>
      <c r="S49" s="47"/>
      <c r="T49" s="47"/>
      <c r="U49" s="62"/>
      <c r="V49" s="47"/>
      <c r="W49" s="47"/>
      <c r="X49" s="47"/>
      <c r="Y49" s="47"/>
      <c r="Z49" s="47"/>
      <c r="AA49" s="47"/>
      <c r="AB49" s="47"/>
      <c r="AC49" s="47"/>
      <c r="AD49" s="47"/>
      <c r="AE49" s="47"/>
      <c r="AF49" s="47"/>
      <c r="AG49" s="47"/>
      <c r="AH49" s="62"/>
    </row>
    <row r="50" spans="2:34">
      <c r="B50" s="50" t="s">
        <v>88</v>
      </c>
      <c r="C50" s="108">
        <v>0.13362018314142854</v>
      </c>
      <c r="D50" s="47"/>
      <c r="E50" s="39">
        <f t="shared" ref="E50" si="37">SUM(I50:T50)</f>
        <v>60129.082413642835</v>
      </c>
      <c r="F50" s="39">
        <f>SUM(V50:AG50)</f>
        <v>63135.536534325016</v>
      </c>
      <c r="G50" s="40">
        <f t="shared" ref="G50" si="38">(F50-E50)/E50</f>
        <v>5.0000000000000662E-2</v>
      </c>
      <c r="H50" s="86"/>
      <c r="I50" s="47">
        <f>I48*$C$50</f>
        <v>5010.7568678035705</v>
      </c>
      <c r="J50" s="47">
        <f t="shared" ref="J50:AG50" si="39">J48*$C$50</f>
        <v>5010.7568678035705</v>
      </c>
      <c r="K50" s="47">
        <f t="shared" si="39"/>
        <v>5010.7568678035705</v>
      </c>
      <c r="L50" s="47">
        <f t="shared" si="39"/>
        <v>5010.7568678035705</v>
      </c>
      <c r="M50" s="47">
        <f t="shared" si="39"/>
        <v>5010.7568678035705</v>
      </c>
      <c r="N50" s="47">
        <f t="shared" si="39"/>
        <v>5010.7568678035705</v>
      </c>
      <c r="O50" s="47">
        <f t="shared" si="39"/>
        <v>5010.7568678035705</v>
      </c>
      <c r="P50" s="47">
        <f t="shared" si="39"/>
        <v>5010.7568678035705</v>
      </c>
      <c r="Q50" s="47">
        <f t="shared" si="39"/>
        <v>5010.7568678035705</v>
      </c>
      <c r="R50" s="47">
        <f t="shared" si="39"/>
        <v>5010.7568678035705</v>
      </c>
      <c r="S50" s="47">
        <f t="shared" si="39"/>
        <v>5010.7568678035705</v>
      </c>
      <c r="T50" s="47">
        <f t="shared" si="39"/>
        <v>5010.7568678035705</v>
      </c>
      <c r="U50" s="62">
        <f t="shared" si="31"/>
        <v>60129.082413642835</v>
      </c>
      <c r="V50" s="47">
        <f t="shared" si="39"/>
        <v>5261.2947111937501</v>
      </c>
      <c r="W50" s="47">
        <f t="shared" si="39"/>
        <v>5261.2947111937501</v>
      </c>
      <c r="X50" s="47">
        <f t="shared" si="39"/>
        <v>5261.2947111937501</v>
      </c>
      <c r="Y50" s="47">
        <f t="shared" si="39"/>
        <v>5261.2947111937501</v>
      </c>
      <c r="Z50" s="47">
        <f t="shared" si="39"/>
        <v>5261.2947111937501</v>
      </c>
      <c r="AA50" s="47">
        <f t="shared" si="39"/>
        <v>5261.2947111937501</v>
      </c>
      <c r="AB50" s="47">
        <f t="shared" si="39"/>
        <v>5261.2947111937501</v>
      </c>
      <c r="AC50" s="47">
        <f t="shared" si="39"/>
        <v>5261.2947111937501</v>
      </c>
      <c r="AD50" s="47">
        <f t="shared" si="39"/>
        <v>5261.2947111937501</v>
      </c>
      <c r="AE50" s="47">
        <f t="shared" si="39"/>
        <v>5261.2947111937501</v>
      </c>
      <c r="AF50" s="47">
        <f t="shared" si="39"/>
        <v>5261.2947111937501</v>
      </c>
      <c r="AG50" s="47">
        <f t="shared" si="39"/>
        <v>5261.2947111937501</v>
      </c>
      <c r="AH50" s="62">
        <f t="shared" si="33"/>
        <v>63135.536534325016</v>
      </c>
    </row>
    <row r="51" spans="2:34">
      <c r="B51" s="50"/>
      <c r="C51" s="47"/>
      <c r="D51" s="47"/>
      <c r="H51" s="86"/>
      <c r="I51" s="47"/>
      <c r="J51" s="47"/>
      <c r="K51" s="47"/>
      <c r="L51" s="47"/>
      <c r="M51" s="47"/>
      <c r="N51" s="47"/>
      <c r="O51" s="47"/>
      <c r="P51" s="47"/>
      <c r="Q51" s="47"/>
      <c r="R51" s="47"/>
      <c r="S51" s="47"/>
      <c r="T51" s="47"/>
      <c r="U51" s="62"/>
      <c r="V51" s="47"/>
      <c r="W51" s="47"/>
      <c r="X51" s="47"/>
      <c r="Y51" s="47"/>
      <c r="Z51" s="47"/>
      <c r="AA51" s="47"/>
      <c r="AB51" s="47"/>
      <c r="AC51" s="47"/>
      <c r="AD51" s="47"/>
      <c r="AE51" s="47"/>
      <c r="AF51" s="47"/>
      <c r="AG51" s="47"/>
      <c r="AH51" s="62"/>
    </row>
    <row r="52" spans="2:34" s="49" customFormat="1" ht="15" thickBot="1">
      <c r="B52" s="93" t="s">
        <v>18</v>
      </c>
      <c r="C52" s="94"/>
      <c r="D52" s="94"/>
      <c r="E52" s="95">
        <f t="shared" ref="E52:F52" si="40">SUM(E50,E48)</f>
        <v>510129.08241364284</v>
      </c>
      <c r="F52" s="95">
        <f t="shared" si="40"/>
        <v>535635.5365343251</v>
      </c>
      <c r="G52" s="40">
        <f t="shared" ref="G52" si="41">(F52-E52)/E52</f>
        <v>5.0000000000000232E-2</v>
      </c>
      <c r="H52" s="96"/>
      <c r="I52" s="95">
        <f>SUM(I50,I48)</f>
        <v>42510.756867803568</v>
      </c>
      <c r="J52" s="95">
        <f t="shared" ref="J52:AG52" si="42">SUM(J50,J48)</f>
        <v>42510.756867803568</v>
      </c>
      <c r="K52" s="95">
        <f t="shared" si="42"/>
        <v>42510.756867803568</v>
      </c>
      <c r="L52" s="95">
        <f t="shared" si="42"/>
        <v>42510.756867803568</v>
      </c>
      <c r="M52" s="95">
        <f t="shared" si="42"/>
        <v>42510.756867803568</v>
      </c>
      <c r="N52" s="95">
        <f t="shared" si="42"/>
        <v>42510.756867803568</v>
      </c>
      <c r="O52" s="95">
        <f t="shared" si="42"/>
        <v>42510.756867803568</v>
      </c>
      <c r="P52" s="95">
        <f t="shared" si="42"/>
        <v>42510.756867803568</v>
      </c>
      <c r="Q52" s="95">
        <f t="shared" si="42"/>
        <v>42510.756867803568</v>
      </c>
      <c r="R52" s="95">
        <f t="shared" si="42"/>
        <v>42510.756867803568</v>
      </c>
      <c r="S52" s="95">
        <f t="shared" si="42"/>
        <v>42510.756867803568</v>
      </c>
      <c r="T52" s="95">
        <f t="shared" si="42"/>
        <v>42510.756867803568</v>
      </c>
      <c r="U52" s="123">
        <f t="shared" si="31"/>
        <v>510129.08241364284</v>
      </c>
      <c r="V52" s="95">
        <f t="shared" si="42"/>
        <v>44636.294711193754</v>
      </c>
      <c r="W52" s="95">
        <f t="shared" si="42"/>
        <v>44636.294711193754</v>
      </c>
      <c r="X52" s="95">
        <f t="shared" si="42"/>
        <v>44636.294711193754</v>
      </c>
      <c r="Y52" s="95">
        <f t="shared" si="42"/>
        <v>44636.294711193754</v>
      </c>
      <c r="Z52" s="95">
        <f t="shared" si="42"/>
        <v>44636.294711193754</v>
      </c>
      <c r="AA52" s="95">
        <f t="shared" si="42"/>
        <v>44636.294711193754</v>
      </c>
      <c r="AB52" s="95">
        <f t="shared" si="42"/>
        <v>44636.294711193754</v>
      </c>
      <c r="AC52" s="95">
        <f t="shared" si="42"/>
        <v>44636.294711193754</v>
      </c>
      <c r="AD52" s="95">
        <f t="shared" si="42"/>
        <v>44636.294711193754</v>
      </c>
      <c r="AE52" s="95">
        <f t="shared" si="42"/>
        <v>44636.294711193754</v>
      </c>
      <c r="AF52" s="95">
        <f t="shared" si="42"/>
        <v>44636.294711193754</v>
      </c>
      <c r="AG52" s="95">
        <f t="shared" si="42"/>
        <v>44636.294711193754</v>
      </c>
      <c r="AH52" s="123">
        <f t="shared" si="33"/>
        <v>535635.5365343251</v>
      </c>
    </row>
    <row r="53" spans="2:34">
      <c r="U53" s="64"/>
      <c r="AH53" s="64"/>
    </row>
    <row r="54" spans="2:34" ht="18">
      <c r="B54" s="27" t="s">
        <v>19</v>
      </c>
      <c r="U54" s="64"/>
      <c r="AH54" s="64"/>
    </row>
    <row r="55" spans="2:34">
      <c r="U55" s="64"/>
      <c r="AH55" s="64"/>
    </row>
    <row r="56" spans="2:34">
      <c r="B56" s="87"/>
      <c r="E56" s="39">
        <f t="shared" ref="E56:E57" si="43">SUM(I56:T56)</f>
        <v>0</v>
      </c>
      <c r="F56" s="39">
        <f t="shared" ref="F56:F57" si="44">SUM(V56:AG56)</f>
        <v>0</v>
      </c>
      <c r="G56" s="40" t="str">
        <f t="shared" ref="G56:G57" si="45">IFERROR((F56-E56)/E56,"NA")</f>
        <v>NA</v>
      </c>
      <c r="I56" s="47"/>
      <c r="J56" s="47"/>
      <c r="K56" s="47"/>
      <c r="L56" s="47"/>
      <c r="M56" s="47"/>
      <c r="N56" s="47"/>
      <c r="O56" s="47"/>
      <c r="P56" s="47"/>
      <c r="Q56" s="47"/>
      <c r="R56" s="47"/>
      <c r="S56" s="47"/>
      <c r="T56" s="47"/>
      <c r="U56" s="62"/>
      <c r="V56" s="47"/>
      <c r="W56" s="47"/>
      <c r="X56" s="47"/>
      <c r="Y56" s="47"/>
      <c r="Z56" s="47"/>
      <c r="AA56" s="47"/>
      <c r="AB56" s="47"/>
      <c r="AC56" s="47"/>
      <c r="AD56" s="47"/>
      <c r="AE56" s="47"/>
      <c r="AF56" s="47"/>
      <c r="AG56" s="47"/>
      <c r="AH56" s="62"/>
    </row>
    <row r="57" spans="2:34">
      <c r="B57" s="87"/>
      <c r="E57" s="39">
        <f t="shared" si="43"/>
        <v>0</v>
      </c>
      <c r="F57" s="39">
        <f t="shared" si="44"/>
        <v>0</v>
      </c>
      <c r="G57" s="40" t="str">
        <f t="shared" si="45"/>
        <v>NA</v>
      </c>
      <c r="I57" s="47"/>
      <c r="J57" s="47"/>
      <c r="K57" s="47"/>
      <c r="L57" s="47"/>
      <c r="M57" s="47"/>
      <c r="N57" s="47"/>
      <c r="O57" s="47"/>
      <c r="P57" s="47"/>
      <c r="Q57" s="47"/>
      <c r="R57" s="47"/>
      <c r="S57" s="47"/>
      <c r="T57" s="47"/>
      <c r="U57" s="62"/>
      <c r="V57" s="47"/>
      <c r="W57" s="47"/>
      <c r="X57" s="47"/>
      <c r="Y57" s="47"/>
      <c r="Z57" s="47"/>
      <c r="AA57" s="47"/>
      <c r="AB57" s="47"/>
      <c r="AC57" s="47"/>
      <c r="AD57" s="47"/>
      <c r="AE57" s="47"/>
      <c r="AF57" s="47"/>
      <c r="AG57" s="47"/>
      <c r="AH57" s="62"/>
    </row>
    <row r="58" spans="2:34">
      <c r="B58" s="87"/>
      <c r="U58" s="64"/>
      <c r="AH58" s="64"/>
    </row>
    <row r="59" spans="2:34">
      <c r="B59" s="87" t="s">
        <v>4</v>
      </c>
      <c r="E59" s="39">
        <f t="shared" ref="E59" si="46">SUM(I59:T59)</f>
        <v>96000</v>
      </c>
      <c r="F59" s="39">
        <f t="shared" ref="F59" si="47">SUM(V59:AG59)</f>
        <v>240000</v>
      </c>
      <c r="G59" s="40">
        <f t="shared" ref="G59" si="48">(F59-E59)/E59</f>
        <v>1.5</v>
      </c>
      <c r="I59" s="39">
        <f>Control!I22</f>
        <v>8000</v>
      </c>
      <c r="J59" s="39">
        <f>Control!J22</f>
        <v>8000</v>
      </c>
      <c r="K59" s="39">
        <f>Control!K22</f>
        <v>8000</v>
      </c>
      <c r="L59" s="39">
        <f>Control!L22</f>
        <v>8000</v>
      </c>
      <c r="M59" s="39">
        <f>Control!M22</f>
        <v>8000</v>
      </c>
      <c r="N59" s="39">
        <f>Control!N22</f>
        <v>8000</v>
      </c>
      <c r="O59" s="39">
        <f>Control!O22</f>
        <v>8000</v>
      </c>
      <c r="P59" s="39">
        <f>Control!P22</f>
        <v>8000</v>
      </c>
      <c r="Q59" s="39">
        <f>Control!Q22</f>
        <v>8000</v>
      </c>
      <c r="R59" s="39">
        <f>Control!R22</f>
        <v>8000</v>
      </c>
      <c r="S59" s="39">
        <f>Control!S22</f>
        <v>8000</v>
      </c>
      <c r="T59" s="39">
        <f>Control!T22</f>
        <v>8000</v>
      </c>
      <c r="U59" s="75">
        <f t="shared" si="31"/>
        <v>96000</v>
      </c>
      <c r="V59" s="39">
        <f>Control!V22</f>
        <v>20000</v>
      </c>
      <c r="W59" s="39">
        <f>Control!W22</f>
        <v>20000</v>
      </c>
      <c r="X59" s="39">
        <f>Control!X22</f>
        <v>20000</v>
      </c>
      <c r="Y59" s="39">
        <f>Control!Y22</f>
        <v>20000</v>
      </c>
      <c r="Z59" s="39">
        <f>Control!Z22</f>
        <v>20000</v>
      </c>
      <c r="AA59" s="39">
        <f>Control!AA22</f>
        <v>20000</v>
      </c>
      <c r="AB59" s="39">
        <f>Control!AB22</f>
        <v>20000</v>
      </c>
      <c r="AC59" s="39">
        <f>Control!AC22</f>
        <v>20000</v>
      </c>
      <c r="AD59" s="39">
        <f>Control!AD22</f>
        <v>20000</v>
      </c>
      <c r="AE59" s="39">
        <f>Control!AE22</f>
        <v>20000</v>
      </c>
      <c r="AF59" s="39">
        <f>Control!AF22</f>
        <v>20000</v>
      </c>
      <c r="AG59" s="39">
        <f>Control!AG22</f>
        <v>20000</v>
      </c>
      <c r="AH59" s="75">
        <f t="shared" si="33"/>
        <v>240000</v>
      </c>
    </row>
    <row r="60" spans="2:34">
      <c r="U60" s="64"/>
      <c r="AH60" s="64"/>
    </row>
    <row r="61" spans="2:34" s="49" customFormat="1" ht="15" thickBot="1">
      <c r="B61" s="93" t="s">
        <v>22</v>
      </c>
      <c r="C61" s="94"/>
      <c r="D61" s="94"/>
      <c r="E61" s="95">
        <f t="shared" ref="E61:F61" si="49">SUM(E56:E60)</f>
        <v>96000</v>
      </c>
      <c r="F61" s="95">
        <f t="shared" si="49"/>
        <v>240000</v>
      </c>
      <c r="G61" s="40">
        <f t="shared" ref="G61" si="50">(F61-E61)/E61</f>
        <v>1.5</v>
      </c>
      <c r="H61" s="96"/>
      <c r="I61" s="95">
        <f>SUM(I56:I60)</f>
        <v>8000</v>
      </c>
      <c r="J61" s="95">
        <f t="shared" ref="J61:AG61" si="51">SUM(J56:J60)</f>
        <v>8000</v>
      </c>
      <c r="K61" s="95">
        <f t="shared" si="51"/>
        <v>8000</v>
      </c>
      <c r="L61" s="95">
        <f t="shared" si="51"/>
        <v>8000</v>
      </c>
      <c r="M61" s="95">
        <f t="shared" si="51"/>
        <v>8000</v>
      </c>
      <c r="N61" s="95">
        <f t="shared" si="51"/>
        <v>8000</v>
      </c>
      <c r="O61" s="95">
        <f t="shared" si="51"/>
        <v>8000</v>
      </c>
      <c r="P61" s="95">
        <f t="shared" si="51"/>
        <v>8000</v>
      </c>
      <c r="Q61" s="95">
        <f t="shared" si="51"/>
        <v>8000</v>
      </c>
      <c r="R61" s="95">
        <f t="shared" si="51"/>
        <v>8000</v>
      </c>
      <c r="S61" s="95">
        <f t="shared" si="51"/>
        <v>8000</v>
      </c>
      <c r="T61" s="95">
        <f t="shared" si="51"/>
        <v>8000</v>
      </c>
      <c r="U61" s="123">
        <f t="shared" si="31"/>
        <v>96000</v>
      </c>
      <c r="V61" s="95">
        <f t="shared" si="51"/>
        <v>20000</v>
      </c>
      <c r="W61" s="95">
        <f t="shared" si="51"/>
        <v>20000</v>
      </c>
      <c r="X61" s="95">
        <f t="shared" si="51"/>
        <v>20000</v>
      </c>
      <c r="Y61" s="95">
        <f t="shared" si="51"/>
        <v>20000</v>
      </c>
      <c r="Z61" s="95">
        <f t="shared" si="51"/>
        <v>20000</v>
      </c>
      <c r="AA61" s="95">
        <f t="shared" si="51"/>
        <v>20000</v>
      </c>
      <c r="AB61" s="95">
        <f t="shared" si="51"/>
        <v>20000</v>
      </c>
      <c r="AC61" s="95">
        <f t="shared" si="51"/>
        <v>20000</v>
      </c>
      <c r="AD61" s="95">
        <f t="shared" si="51"/>
        <v>20000</v>
      </c>
      <c r="AE61" s="95">
        <f t="shared" si="51"/>
        <v>20000</v>
      </c>
      <c r="AF61" s="95">
        <f t="shared" si="51"/>
        <v>20000</v>
      </c>
      <c r="AG61" s="95">
        <f t="shared" si="51"/>
        <v>20000</v>
      </c>
      <c r="AH61" s="123">
        <f t="shared" si="33"/>
        <v>240000</v>
      </c>
    </row>
    <row r="62" spans="2:34">
      <c r="U62" s="64"/>
      <c r="AH62" s="64"/>
    </row>
    <row r="63" spans="2:34" ht="19" thickBot="1">
      <c r="B63" s="27" t="s">
        <v>50</v>
      </c>
      <c r="E63" s="98">
        <f t="shared" ref="E63:F63" si="52">SUM(E61,E52)</f>
        <v>606129.0824136429</v>
      </c>
      <c r="F63" s="98">
        <f t="shared" si="52"/>
        <v>775635.5365343251</v>
      </c>
      <c r="G63" s="40">
        <f t="shared" ref="G63" si="53">(F63-E63)/E63</f>
        <v>0.27965405231126211</v>
      </c>
      <c r="I63" s="98">
        <f>SUM(I61,I52)</f>
        <v>50510.756867803568</v>
      </c>
      <c r="J63" s="98">
        <f t="shared" ref="J63:AG63" si="54">SUM(J61,J52)</f>
        <v>50510.756867803568</v>
      </c>
      <c r="K63" s="98">
        <f t="shared" si="54"/>
        <v>50510.756867803568</v>
      </c>
      <c r="L63" s="98">
        <f t="shared" si="54"/>
        <v>50510.756867803568</v>
      </c>
      <c r="M63" s="98">
        <f t="shared" si="54"/>
        <v>50510.756867803568</v>
      </c>
      <c r="N63" s="98">
        <f t="shared" si="54"/>
        <v>50510.756867803568</v>
      </c>
      <c r="O63" s="98">
        <f t="shared" si="54"/>
        <v>50510.756867803568</v>
      </c>
      <c r="P63" s="98">
        <f t="shared" si="54"/>
        <v>50510.756867803568</v>
      </c>
      <c r="Q63" s="98">
        <f t="shared" si="54"/>
        <v>50510.756867803568</v>
      </c>
      <c r="R63" s="98">
        <f t="shared" si="54"/>
        <v>50510.756867803568</v>
      </c>
      <c r="S63" s="98">
        <f t="shared" si="54"/>
        <v>50510.756867803568</v>
      </c>
      <c r="T63" s="98">
        <f t="shared" si="54"/>
        <v>50510.756867803568</v>
      </c>
      <c r="U63" s="126">
        <f t="shared" si="31"/>
        <v>606129.08241364278</v>
      </c>
      <c r="V63" s="98">
        <f t="shared" si="54"/>
        <v>64636.294711193754</v>
      </c>
      <c r="W63" s="98">
        <f t="shared" si="54"/>
        <v>64636.294711193754</v>
      </c>
      <c r="X63" s="98">
        <f t="shared" si="54"/>
        <v>64636.294711193754</v>
      </c>
      <c r="Y63" s="98">
        <f t="shared" si="54"/>
        <v>64636.294711193754</v>
      </c>
      <c r="Z63" s="98">
        <f t="shared" si="54"/>
        <v>64636.294711193754</v>
      </c>
      <c r="AA63" s="98">
        <f t="shared" si="54"/>
        <v>64636.294711193754</v>
      </c>
      <c r="AB63" s="98">
        <f t="shared" si="54"/>
        <v>64636.294711193754</v>
      </c>
      <c r="AC63" s="98">
        <f t="shared" si="54"/>
        <v>64636.294711193754</v>
      </c>
      <c r="AD63" s="98">
        <f t="shared" si="54"/>
        <v>64636.294711193754</v>
      </c>
      <c r="AE63" s="98">
        <f t="shared" si="54"/>
        <v>64636.294711193754</v>
      </c>
      <c r="AF63" s="98">
        <f t="shared" si="54"/>
        <v>64636.294711193754</v>
      </c>
      <c r="AG63" s="98">
        <f t="shared" si="54"/>
        <v>64636.294711193754</v>
      </c>
      <c r="AH63" s="126">
        <f t="shared" si="33"/>
        <v>775635.5365343251</v>
      </c>
    </row>
    <row r="64" spans="2:34" ht="19" thickTop="1">
      <c r="B64" s="27"/>
      <c r="E64" s="145"/>
      <c r="F64" s="145"/>
      <c r="G64" s="40"/>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row>
    <row r="66" spans="2:116" s="68" customFormat="1" ht="20">
      <c r="B66" s="67" t="s">
        <v>38</v>
      </c>
      <c r="U66" s="127"/>
      <c r="AH66" s="127"/>
    </row>
    <row r="67" spans="2:116" ht="15" thickBot="1">
      <c r="B67" s="37" t="s">
        <v>61</v>
      </c>
    </row>
    <row r="68" spans="2:116" s="36" customFormat="1" ht="18" thickTop="1" thickBot="1">
      <c r="B68" s="82"/>
      <c r="C68" s="28"/>
      <c r="D68" s="28"/>
      <c r="E68" s="29" t="s">
        <v>5</v>
      </c>
      <c r="F68" s="30" t="s">
        <v>6</v>
      </c>
      <c r="G68" s="31" t="s">
        <v>7</v>
      </c>
      <c r="H68" s="28"/>
      <c r="I68" s="29">
        <v>43466</v>
      </c>
      <c r="J68" s="32">
        <v>43497</v>
      </c>
      <c r="K68" s="32">
        <v>43525</v>
      </c>
      <c r="L68" s="32">
        <v>43556</v>
      </c>
      <c r="M68" s="32">
        <v>43586</v>
      </c>
      <c r="N68" s="32">
        <v>43617</v>
      </c>
      <c r="O68" s="32">
        <v>43647</v>
      </c>
      <c r="P68" s="32">
        <v>43678</v>
      </c>
      <c r="Q68" s="32">
        <v>43709</v>
      </c>
      <c r="R68" s="32">
        <v>43739</v>
      </c>
      <c r="S68" s="32">
        <v>43770</v>
      </c>
      <c r="T68" s="32">
        <v>43800</v>
      </c>
      <c r="U68" s="61" t="s">
        <v>5</v>
      </c>
      <c r="V68" s="35">
        <v>43831</v>
      </c>
      <c r="W68" s="35">
        <v>43862</v>
      </c>
      <c r="X68" s="35">
        <v>43891</v>
      </c>
      <c r="Y68" s="35">
        <v>43922</v>
      </c>
      <c r="Z68" s="35">
        <v>43952</v>
      </c>
      <c r="AA68" s="35">
        <v>43983</v>
      </c>
      <c r="AB68" s="35">
        <v>44013</v>
      </c>
      <c r="AC68" s="35">
        <v>44044</v>
      </c>
      <c r="AD68" s="35">
        <v>44075</v>
      </c>
      <c r="AE68" s="35">
        <v>44105</v>
      </c>
      <c r="AF68" s="35">
        <v>44136</v>
      </c>
      <c r="AG68" s="30">
        <v>44166</v>
      </c>
      <c r="AH68" s="30" t="s">
        <v>6</v>
      </c>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row>
    <row r="69" spans="2:116" ht="19" thickTop="1">
      <c r="B69" s="27" t="s">
        <v>8</v>
      </c>
      <c r="U69" s="64"/>
      <c r="AH69" s="64"/>
    </row>
    <row r="70" spans="2:116">
      <c r="U70" s="64"/>
      <c r="AH70" s="64"/>
    </row>
    <row r="71" spans="2:116" ht="16">
      <c r="B71" s="84" t="s">
        <v>9</v>
      </c>
      <c r="C71" s="73"/>
      <c r="D71" s="73"/>
      <c r="E71" s="49" t="s">
        <v>16</v>
      </c>
      <c r="H71" s="73"/>
      <c r="U71" s="133"/>
      <c r="AH71" s="133"/>
    </row>
    <row r="72" spans="2:116">
      <c r="B72" s="87" t="str">
        <f>B35</f>
        <v>CEO</v>
      </c>
      <c r="C72" s="47"/>
      <c r="D72" s="47"/>
      <c r="E72" s="100">
        <f>E35</f>
        <v>160000</v>
      </c>
      <c r="F72" s="100">
        <f t="shared" ref="F72:F74" si="55">F35</f>
        <v>168000.00000000003</v>
      </c>
      <c r="G72" s="40">
        <f t="shared" ref="G72:G80" si="56">IFERROR((F72-E72)/E72,"")</f>
        <v>5.0000000000000183E-2</v>
      </c>
      <c r="H72" s="86"/>
      <c r="I72" s="101">
        <f>I35</f>
        <v>1</v>
      </c>
      <c r="J72" s="101">
        <f>IF(I72&lt;&gt;I35,I72,J35)</f>
        <v>1</v>
      </c>
      <c r="K72" s="101">
        <f t="shared" ref="K72:AG72" si="57">IF(J72&lt;&gt;J35,J72,K35)</f>
        <v>1</v>
      </c>
      <c r="L72" s="101">
        <f t="shared" si="57"/>
        <v>1</v>
      </c>
      <c r="M72" s="101">
        <f t="shared" si="57"/>
        <v>1</v>
      </c>
      <c r="N72" s="101">
        <f t="shared" si="57"/>
        <v>1</v>
      </c>
      <c r="O72" s="101">
        <f t="shared" si="57"/>
        <v>1</v>
      </c>
      <c r="P72" s="101">
        <f t="shared" si="57"/>
        <v>1</v>
      </c>
      <c r="Q72" s="101">
        <f t="shared" si="57"/>
        <v>1</v>
      </c>
      <c r="R72" s="101">
        <f t="shared" si="57"/>
        <v>1</v>
      </c>
      <c r="S72" s="101">
        <f t="shared" si="57"/>
        <v>1</v>
      </c>
      <c r="T72" s="101">
        <f t="shared" si="57"/>
        <v>1</v>
      </c>
      <c r="U72" s="128">
        <f>T72</f>
        <v>1</v>
      </c>
      <c r="V72" s="101">
        <f>IF(T72&lt;&gt;T35,T72,V35)</f>
        <v>1</v>
      </c>
      <c r="W72" s="101">
        <f t="shared" si="57"/>
        <v>1</v>
      </c>
      <c r="X72" s="101">
        <f t="shared" si="57"/>
        <v>1</v>
      </c>
      <c r="Y72" s="101">
        <f t="shared" si="57"/>
        <v>1</v>
      </c>
      <c r="Z72" s="101">
        <f t="shared" si="57"/>
        <v>1</v>
      </c>
      <c r="AA72" s="101">
        <f t="shared" si="57"/>
        <v>1</v>
      </c>
      <c r="AB72" s="101">
        <f t="shared" si="57"/>
        <v>1</v>
      </c>
      <c r="AC72" s="101">
        <f t="shared" si="57"/>
        <v>1</v>
      </c>
      <c r="AD72" s="101">
        <f t="shared" si="57"/>
        <v>1</v>
      </c>
      <c r="AE72" s="101">
        <f t="shared" si="57"/>
        <v>1</v>
      </c>
      <c r="AF72" s="101">
        <f t="shared" si="57"/>
        <v>1</v>
      </c>
      <c r="AG72" s="101">
        <f t="shared" si="57"/>
        <v>1</v>
      </c>
      <c r="AH72" s="128">
        <f>AG72</f>
        <v>1</v>
      </c>
    </row>
    <row r="73" spans="2:116">
      <c r="B73" s="87" t="str">
        <f t="shared" ref="B73:B74" si="58">B36</f>
        <v>Chief Security Officer</v>
      </c>
      <c r="C73" s="47"/>
      <c r="D73" s="47"/>
      <c r="E73" s="100">
        <f t="shared" ref="E73:E74" si="59">E36</f>
        <v>160000</v>
      </c>
      <c r="F73" s="100">
        <f t="shared" si="55"/>
        <v>168000.00000000003</v>
      </c>
      <c r="G73" s="40">
        <f t="shared" si="56"/>
        <v>5.0000000000000183E-2</v>
      </c>
      <c r="H73" s="86"/>
      <c r="I73" s="101">
        <f t="shared" ref="I73:I74" si="60">I36</f>
        <v>1</v>
      </c>
      <c r="J73" s="101">
        <f t="shared" ref="J73:AG73" si="61">IF(I73&lt;&gt;I36,I73,J36)</f>
        <v>1</v>
      </c>
      <c r="K73" s="101">
        <f t="shared" si="61"/>
        <v>1</v>
      </c>
      <c r="L73" s="101">
        <f t="shared" si="61"/>
        <v>1</v>
      </c>
      <c r="M73" s="101">
        <f t="shared" si="61"/>
        <v>1</v>
      </c>
      <c r="N73" s="101">
        <f t="shared" si="61"/>
        <v>1</v>
      </c>
      <c r="O73" s="101">
        <f t="shared" si="61"/>
        <v>1</v>
      </c>
      <c r="P73" s="101">
        <f t="shared" si="61"/>
        <v>1</v>
      </c>
      <c r="Q73" s="101">
        <f t="shared" si="61"/>
        <v>1</v>
      </c>
      <c r="R73" s="101">
        <f t="shared" si="61"/>
        <v>1</v>
      </c>
      <c r="S73" s="101">
        <f t="shared" si="61"/>
        <v>1</v>
      </c>
      <c r="T73" s="101">
        <f t="shared" si="61"/>
        <v>1</v>
      </c>
      <c r="U73" s="128">
        <f t="shared" ref="U73:U82" si="62">T73</f>
        <v>1</v>
      </c>
      <c r="V73" s="101">
        <f>IF(T73&lt;&gt;T36,T73,V36)</f>
        <v>1</v>
      </c>
      <c r="W73" s="101">
        <f t="shared" si="61"/>
        <v>1</v>
      </c>
      <c r="X73" s="101">
        <f t="shared" si="61"/>
        <v>1</v>
      </c>
      <c r="Y73" s="101">
        <f t="shared" si="61"/>
        <v>1</v>
      </c>
      <c r="Z73" s="101">
        <f t="shared" si="61"/>
        <v>1</v>
      </c>
      <c r="AA73" s="101">
        <f t="shared" si="61"/>
        <v>1</v>
      </c>
      <c r="AB73" s="101">
        <f t="shared" si="61"/>
        <v>1</v>
      </c>
      <c r="AC73" s="101">
        <f t="shared" si="61"/>
        <v>1</v>
      </c>
      <c r="AD73" s="101">
        <f t="shared" si="61"/>
        <v>1</v>
      </c>
      <c r="AE73" s="101">
        <f t="shared" si="61"/>
        <v>1</v>
      </c>
      <c r="AF73" s="101">
        <f t="shared" si="61"/>
        <v>1</v>
      </c>
      <c r="AG73" s="101">
        <f t="shared" si="61"/>
        <v>1</v>
      </c>
      <c r="AH73" s="128">
        <f t="shared" ref="AH73:AH82" si="63">AG73</f>
        <v>1</v>
      </c>
    </row>
    <row r="74" spans="2:116">
      <c r="B74" s="87" t="str">
        <f t="shared" si="58"/>
        <v>Chief of Staff</v>
      </c>
      <c r="C74" s="47"/>
      <c r="D74" s="47"/>
      <c r="E74" s="146">
        <f t="shared" si="59"/>
        <v>130000</v>
      </c>
      <c r="F74" s="146">
        <f t="shared" si="55"/>
        <v>136500.00000000003</v>
      </c>
      <c r="G74" s="40">
        <f t="shared" si="56"/>
        <v>5.0000000000000225E-2</v>
      </c>
      <c r="H74" s="86"/>
      <c r="I74" s="101">
        <f t="shared" si="60"/>
        <v>1</v>
      </c>
      <c r="J74" s="101">
        <f t="shared" ref="J74:AG74" si="64">IF(I74&lt;&gt;I37,I74,J37)</f>
        <v>1</v>
      </c>
      <c r="K74" s="101">
        <f t="shared" si="64"/>
        <v>1</v>
      </c>
      <c r="L74" s="101">
        <f t="shared" si="64"/>
        <v>1</v>
      </c>
      <c r="M74" s="101">
        <f t="shared" si="64"/>
        <v>1</v>
      </c>
      <c r="N74" s="101">
        <f t="shared" si="64"/>
        <v>1</v>
      </c>
      <c r="O74" s="101">
        <f t="shared" si="64"/>
        <v>1</v>
      </c>
      <c r="P74" s="101">
        <f t="shared" si="64"/>
        <v>1</v>
      </c>
      <c r="Q74" s="101">
        <f t="shared" si="64"/>
        <v>1</v>
      </c>
      <c r="R74" s="101">
        <f t="shared" si="64"/>
        <v>1</v>
      </c>
      <c r="S74" s="101">
        <f t="shared" si="64"/>
        <v>1</v>
      </c>
      <c r="T74" s="101">
        <f t="shared" si="64"/>
        <v>1</v>
      </c>
      <c r="U74" s="128">
        <f t="shared" si="62"/>
        <v>1</v>
      </c>
      <c r="V74" s="101">
        <f>IF(T74&lt;&gt;T37,T74,V37)</f>
        <v>1</v>
      </c>
      <c r="W74" s="101">
        <f t="shared" si="64"/>
        <v>1</v>
      </c>
      <c r="X74" s="101">
        <f t="shared" si="64"/>
        <v>1</v>
      </c>
      <c r="Y74" s="101">
        <f t="shared" si="64"/>
        <v>1</v>
      </c>
      <c r="Z74" s="101">
        <f t="shared" si="64"/>
        <v>1</v>
      </c>
      <c r="AA74" s="101">
        <f t="shared" si="64"/>
        <v>1</v>
      </c>
      <c r="AB74" s="101">
        <f t="shared" si="64"/>
        <v>1</v>
      </c>
      <c r="AC74" s="101">
        <f t="shared" si="64"/>
        <v>1</v>
      </c>
      <c r="AD74" s="101">
        <f t="shared" si="64"/>
        <v>1</v>
      </c>
      <c r="AE74" s="101">
        <f t="shared" si="64"/>
        <v>1</v>
      </c>
      <c r="AF74" s="101">
        <f t="shared" si="64"/>
        <v>1</v>
      </c>
      <c r="AG74" s="101">
        <f t="shared" si="64"/>
        <v>1</v>
      </c>
      <c r="AH74" s="128">
        <f t="shared" si="63"/>
        <v>1</v>
      </c>
    </row>
    <row r="75" spans="2:116">
      <c r="B75" s="103" t="s">
        <v>72</v>
      </c>
      <c r="C75" s="47"/>
      <c r="D75" s="47"/>
      <c r="E75" s="104"/>
      <c r="F75" s="104"/>
      <c r="G75" s="40" t="str">
        <f t="shared" si="56"/>
        <v/>
      </c>
      <c r="H75" s="86"/>
      <c r="I75" s="105"/>
      <c r="J75" s="105"/>
      <c r="K75" s="105"/>
      <c r="L75" s="105"/>
      <c r="M75" s="105"/>
      <c r="N75" s="105"/>
      <c r="O75" s="105"/>
      <c r="P75" s="105"/>
      <c r="Q75" s="105"/>
      <c r="R75" s="105"/>
      <c r="S75" s="105"/>
      <c r="T75" s="105"/>
      <c r="U75" s="129"/>
      <c r="V75" s="105"/>
      <c r="W75" s="105"/>
      <c r="X75" s="105"/>
      <c r="Y75" s="105"/>
      <c r="Z75" s="105"/>
      <c r="AA75" s="105"/>
      <c r="AB75" s="105"/>
      <c r="AC75" s="105"/>
      <c r="AD75" s="105"/>
      <c r="AE75" s="105"/>
      <c r="AF75" s="105"/>
      <c r="AG75" s="105"/>
      <c r="AH75" s="129"/>
    </row>
    <row r="76" spans="2:116">
      <c r="B76" s="103" t="s">
        <v>72</v>
      </c>
      <c r="C76" s="47"/>
      <c r="D76" s="47"/>
      <c r="E76" s="104"/>
      <c r="F76" s="104"/>
      <c r="G76" s="40" t="str">
        <f t="shared" si="56"/>
        <v/>
      </c>
      <c r="H76" s="86"/>
      <c r="I76" s="105"/>
      <c r="J76" s="105"/>
      <c r="K76" s="105"/>
      <c r="L76" s="105"/>
      <c r="M76" s="105"/>
      <c r="N76" s="105"/>
      <c r="O76" s="105"/>
      <c r="P76" s="105"/>
      <c r="Q76" s="105"/>
      <c r="R76" s="105"/>
      <c r="S76" s="105"/>
      <c r="T76" s="105"/>
      <c r="U76" s="129"/>
      <c r="V76" s="105"/>
      <c r="W76" s="105"/>
      <c r="X76" s="105"/>
      <c r="Y76" s="105"/>
      <c r="Z76" s="105"/>
      <c r="AA76" s="105"/>
      <c r="AB76" s="105"/>
      <c r="AC76" s="105"/>
      <c r="AD76" s="105"/>
      <c r="AE76" s="105"/>
      <c r="AF76" s="105"/>
      <c r="AG76" s="105"/>
      <c r="AH76" s="129"/>
    </row>
    <row r="77" spans="2:116">
      <c r="B77" s="103" t="s">
        <v>72</v>
      </c>
      <c r="C77" s="47"/>
      <c r="D77" s="47"/>
      <c r="E77" s="147"/>
      <c r="F77" s="147"/>
      <c r="G77" s="40" t="str">
        <f t="shared" si="56"/>
        <v/>
      </c>
      <c r="H77" s="86"/>
      <c r="I77" s="105"/>
      <c r="J77" s="105"/>
      <c r="K77" s="105"/>
      <c r="L77" s="105"/>
      <c r="M77" s="105"/>
      <c r="N77" s="105"/>
      <c r="O77" s="105"/>
      <c r="P77" s="105"/>
      <c r="Q77" s="105"/>
      <c r="R77" s="105"/>
      <c r="S77" s="105"/>
      <c r="T77" s="105"/>
      <c r="U77" s="129"/>
      <c r="V77" s="105"/>
      <c r="W77" s="105"/>
      <c r="X77" s="105"/>
      <c r="Y77" s="105"/>
      <c r="Z77" s="105"/>
      <c r="AA77" s="105"/>
      <c r="AB77" s="105"/>
      <c r="AC77" s="105"/>
      <c r="AD77" s="105"/>
      <c r="AE77" s="105"/>
      <c r="AF77" s="105"/>
      <c r="AG77" s="105"/>
      <c r="AH77" s="129"/>
    </row>
    <row r="78" spans="2:116">
      <c r="B78" s="103" t="s">
        <v>72</v>
      </c>
      <c r="C78" s="47"/>
      <c r="D78" s="47"/>
      <c r="E78" s="104"/>
      <c r="F78" s="104"/>
      <c r="G78" s="40" t="str">
        <f t="shared" si="56"/>
        <v/>
      </c>
      <c r="H78" s="86"/>
      <c r="I78" s="105"/>
      <c r="J78" s="105"/>
      <c r="K78" s="105"/>
      <c r="L78" s="105"/>
      <c r="M78" s="105"/>
      <c r="N78" s="105"/>
      <c r="O78" s="105"/>
      <c r="P78" s="105"/>
      <c r="Q78" s="105"/>
      <c r="R78" s="105"/>
      <c r="S78" s="105"/>
      <c r="T78" s="105"/>
      <c r="U78" s="129"/>
      <c r="V78" s="105"/>
      <c r="W78" s="105"/>
      <c r="X78" s="105"/>
      <c r="Y78" s="105"/>
      <c r="Z78" s="105"/>
      <c r="AA78" s="105"/>
      <c r="AB78" s="105"/>
      <c r="AC78" s="105"/>
      <c r="AD78" s="105"/>
      <c r="AE78" s="105"/>
      <c r="AF78" s="105"/>
      <c r="AG78" s="105"/>
      <c r="AH78" s="129"/>
    </row>
    <row r="79" spans="2:116">
      <c r="B79" s="103" t="s">
        <v>72</v>
      </c>
      <c r="C79" s="47"/>
      <c r="D79" s="47"/>
      <c r="E79" s="104"/>
      <c r="F79" s="104"/>
      <c r="G79" s="40" t="str">
        <f t="shared" si="56"/>
        <v/>
      </c>
      <c r="H79" s="86"/>
      <c r="I79" s="105"/>
      <c r="J79" s="105"/>
      <c r="K79" s="105"/>
      <c r="L79" s="105"/>
      <c r="M79" s="105"/>
      <c r="N79" s="105"/>
      <c r="O79" s="105"/>
      <c r="P79" s="105"/>
      <c r="Q79" s="105"/>
      <c r="R79" s="105"/>
      <c r="S79" s="105"/>
      <c r="T79" s="105"/>
      <c r="U79" s="129"/>
      <c r="V79" s="105"/>
      <c r="W79" s="105"/>
      <c r="X79" s="105"/>
      <c r="Y79" s="105"/>
      <c r="Z79" s="105"/>
      <c r="AA79" s="105"/>
      <c r="AB79" s="105"/>
      <c r="AC79" s="105"/>
      <c r="AD79" s="105"/>
      <c r="AE79" s="105"/>
      <c r="AF79" s="105"/>
      <c r="AG79" s="105"/>
      <c r="AH79" s="129"/>
    </row>
    <row r="80" spans="2:116">
      <c r="B80" s="103" t="s">
        <v>72</v>
      </c>
      <c r="C80" s="47"/>
      <c r="D80" s="47"/>
      <c r="E80" s="147"/>
      <c r="F80" s="147"/>
      <c r="G80" s="40" t="str">
        <f t="shared" si="56"/>
        <v/>
      </c>
      <c r="H80" s="86"/>
      <c r="I80" s="105"/>
      <c r="J80" s="105"/>
      <c r="K80" s="105"/>
      <c r="L80" s="105"/>
      <c r="M80" s="105"/>
      <c r="N80" s="105"/>
      <c r="O80" s="105"/>
      <c r="P80" s="105"/>
      <c r="Q80" s="105"/>
      <c r="R80" s="105"/>
      <c r="S80" s="105"/>
      <c r="T80" s="105"/>
      <c r="U80" s="129"/>
      <c r="V80" s="105"/>
      <c r="W80" s="105"/>
      <c r="X80" s="105"/>
      <c r="Y80" s="105"/>
      <c r="Z80" s="105"/>
      <c r="AA80" s="105"/>
      <c r="AB80" s="105"/>
      <c r="AC80" s="105"/>
      <c r="AD80" s="105"/>
      <c r="AE80" s="105"/>
      <c r="AF80" s="105"/>
      <c r="AG80" s="105"/>
      <c r="AH80" s="129"/>
    </row>
    <row r="81" spans="2:34">
      <c r="B81" s="87"/>
      <c r="C81" s="47"/>
      <c r="D81" s="47"/>
      <c r="E81" s="130"/>
      <c r="F81" s="130"/>
      <c r="G81" s="40"/>
      <c r="H81" s="86"/>
      <c r="I81" s="131"/>
      <c r="J81" s="131"/>
      <c r="K81" s="131"/>
      <c r="L81" s="131"/>
      <c r="M81" s="131"/>
      <c r="N81" s="131"/>
      <c r="O81" s="131"/>
      <c r="P81" s="131"/>
      <c r="Q81" s="131"/>
      <c r="R81" s="131"/>
      <c r="S81" s="131"/>
      <c r="T81" s="131"/>
      <c r="U81" s="132"/>
      <c r="V81" s="131"/>
      <c r="W81" s="131"/>
      <c r="X81" s="131"/>
      <c r="Y81" s="131"/>
      <c r="Z81" s="131"/>
      <c r="AA81" s="131"/>
      <c r="AB81" s="131"/>
      <c r="AC81" s="131"/>
      <c r="AD81" s="131"/>
      <c r="AE81" s="131"/>
      <c r="AF81" s="131"/>
      <c r="AG81" s="131"/>
      <c r="AH81" s="132"/>
    </row>
    <row r="82" spans="2:34">
      <c r="B82" s="50" t="s">
        <v>14</v>
      </c>
      <c r="C82" s="47"/>
      <c r="D82" s="47"/>
      <c r="E82" s="116">
        <f t="shared" ref="E82" si="65">T82</f>
        <v>3</v>
      </c>
      <c r="F82" s="116">
        <f t="shared" ref="F82" si="66">AG82</f>
        <v>3</v>
      </c>
      <c r="G82" s="40">
        <f t="shared" ref="G82" si="67">(F82-E82)/E82</f>
        <v>0</v>
      </c>
      <c r="H82" s="86"/>
      <c r="I82" s="116">
        <f>SUM(I72:I81)</f>
        <v>3</v>
      </c>
      <c r="J82" s="116">
        <f t="shared" ref="J82:AG82" si="68">SUM(J72:J81)</f>
        <v>3</v>
      </c>
      <c r="K82" s="116">
        <f t="shared" si="68"/>
        <v>3</v>
      </c>
      <c r="L82" s="116">
        <f t="shared" si="68"/>
        <v>3</v>
      </c>
      <c r="M82" s="116">
        <f t="shared" si="68"/>
        <v>3</v>
      </c>
      <c r="N82" s="116">
        <f t="shared" si="68"/>
        <v>3</v>
      </c>
      <c r="O82" s="116">
        <f t="shared" si="68"/>
        <v>3</v>
      </c>
      <c r="P82" s="116">
        <f t="shared" si="68"/>
        <v>3</v>
      </c>
      <c r="Q82" s="116">
        <f t="shared" si="68"/>
        <v>3</v>
      </c>
      <c r="R82" s="116">
        <f t="shared" si="68"/>
        <v>3</v>
      </c>
      <c r="S82" s="116">
        <f t="shared" si="68"/>
        <v>3</v>
      </c>
      <c r="T82" s="116">
        <f t="shared" si="68"/>
        <v>3</v>
      </c>
      <c r="U82" s="128">
        <f t="shared" si="62"/>
        <v>3</v>
      </c>
      <c r="V82" s="116">
        <f t="shared" si="68"/>
        <v>3</v>
      </c>
      <c r="W82" s="116">
        <f t="shared" si="68"/>
        <v>3</v>
      </c>
      <c r="X82" s="116">
        <f t="shared" si="68"/>
        <v>3</v>
      </c>
      <c r="Y82" s="116">
        <f t="shared" si="68"/>
        <v>3</v>
      </c>
      <c r="Z82" s="116">
        <f t="shared" si="68"/>
        <v>3</v>
      </c>
      <c r="AA82" s="116">
        <f t="shared" si="68"/>
        <v>3</v>
      </c>
      <c r="AB82" s="116">
        <f t="shared" si="68"/>
        <v>3</v>
      </c>
      <c r="AC82" s="116">
        <f t="shared" si="68"/>
        <v>3</v>
      </c>
      <c r="AD82" s="116">
        <f t="shared" si="68"/>
        <v>3</v>
      </c>
      <c r="AE82" s="116">
        <f t="shared" si="68"/>
        <v>3</v>
      </c>
      <c r="AF82" s="116">
        <f t="shared" si="68"/>
        <v>3</v>
      </c>
      <c r="AG82" s="116">
        <f t="shared" si="68"/>
        <v>3</v>
      </c>
      <c r="AH82" s="128">
        <f t="shared" si="63"/>
        <v>3</v>
      </c>
    </row>
    <row r="83" spans="2:34">
      <c r="B83" s="50"/>
      <c r="C83" s="47"/>
      <c r="D83" s="47"/>
      <c r="H83" s="86"/>
      <c r="I83" s="47"/>
      <c r="J83" s="47"/>
      <c r="K83" s="47"/>
      <c r="L83" s="47"/>
      <c r="M83" s="47"/>
      <c r="N83" s="47"/>
      <c r="O83" s="47"/>
      <c r="P83" s="47"/>
      <c r="Q83" s="47"/>
      <c r="R83" s="47"/>
      <c r="S83" s="47"/>
      <c r="T83" s="47"/>
      <c r="U83" s="134"/>
      <c r="V83" s="47"/>
      <c r="W83" s="47"/>
      <c r="X83" s="47"/>
      <c r="Y83" s="47"/>
      <c r="Z83" s="47"/>
      <c r="AA83" s="47"/>
      <c r="AB83" s="47"/>
      <c r="AC83" s="47"/>
      <c r="AD83" s="47"/>
      <c r="AE83" s="47"/>
      <c r="AF83" s="47"/>
      <c r="AG83" s="47"/>
      <c r="AH83" s="134"/>
    </row>
    <row r="84" spans="2:34" ht="18">
      <c r="B84" s="27" t="s">
        <v>8</v>
      </c>
      <c r="U84" s="133"/>
      <c r="AH84" s="133"/>
    </row>
    <row r="85" spans="2:34">
      <c r="B85" s="50"/>
      <c r="U85" s="133"/>
      <c r="AH85" s="133"/>
    </row>
    <row r="86" spans="2:34" ht="16">
      <c r="B86" s="84" t="s">
        <v>15</v>
      </c>
      <c r="D86" s="73"/>
      <c r="H86" s="73"/>
      <c r="U86" s="133"/>
      <c r="AH86" s="133"/>
    </row>
    <row r="87" spans="2:34">
      <c r="B87" s="87" t="str">
        <f t="shared" ref="B87:B95" si="69">B72</f>
        <v>CEO</v>
      </c>
      <c r="D87" s="47"/>
      <c r="E87" s="39">
        <f>SUM(I87:T87)</f>
        <v>160000</v>
      </c>
      <c r="F87" s="39">
        <f>SUM(V87:AG87)</f>
        <v>168000.00000000003</v>
      </c>
      <c r="G87" s="40">
        <f t="shared" ref="G87:G95" si="70">IFERROR((F87-E87)/E87,"")</f>
        <v>5.0000000000000183E-2</v>
      </c>
      <c r="H87" s="86"/>
      <c r="I87" s="47">
        <f t="shared" ref="I87:I95" si="71">I72*$E72/12</f>
        <v>13333.333333333334</v>
      </c>
      <c r="J87" s="47">
        <f t="shared" ref="J87:T87" si="72">J72*$E72/12</f>
        <v>13333.333333333334</v>
      </c>
      <c r="K87" s="47">
        <f t="shared" si="72"/>
        <v>13333.333333333334</v>
      </c>
      <c r="L87" s="47">
        <f t="shared" si="72"/>
        <v>13333.333333333334</v>
      </c>
      <c r="M87" s="47">
        <f t="shared" si="72"/>
        <v>13333.333333333334</v>
      </c>
      <c r="N87" s="47">
        <f t="shared" si="72"/>
        <v>13333.333333333334</v>
      </c>
      <c r="O87" s="47">
        <f t="shared" si="72"/>
        <v>13333.333333333334</v>
      </c>
      <c r="P87" s="47">
        <f t="shared" si="72"/>
        <v>13333.333333333334</v>
      </c>
      <c r="Q87" s="47">
        <f t="shared" si="72"/>
        <v>13333.333333333334</v>
      </c>
      <c r="R87" s="47">
        <f t="shared" si="72"/>
        <v>13333.333333333334</v>
      </c>
      <c r="S87" s="47">
        <f t="shared" si="72"/>
        <v>13333.333333333334</v>
      </c>
      <c r="T87" s="47">
        <f t="shared" si="72"/>
        <v>13333.333333333334</v>
      </c>
      <c r="U87" s="134">
        <f>SUM(I87:T87)</f>
        <v>160000</v>
      </c>
      <c r="V87" s="47">
        <f t="shared" ref="V87:AG87" si="73">V72*$F72/12</f>
        <v>14000.000000000002</v>
      </c>
      <c r="W87" s="47">
        <f t="shared" si="73"/>
        <v>14000.000000000002</v>
      </c>
      <c r="X87" s="47">
        <f t="shared" si="73"/>
        <v>14000.000000000002</v>
      </c>
      <c r="Y87" s="47">
        <f t="shared" si="73"/>
        <v>14000.000000000002</v>
      </c>
      <c r="Z87" s="47">
        <f t="shared" si="73"/>
        <v>14000.000000000002</v>
      </c>
      <c r="AA87" s="47">
        <f t="shared" si="73"/>
        <v>14000.000000000002</v>
      </c>
      <c r="AB87" s="47">
        <f t="shared" si="73"/>
        <v>14000.000000000002</v>
      </c>
      <c r="AC87" s="47">
        <f t="shared" si="73"/>
        <v>14000.000000000002</v>
      </c>
      <c r="AD87" s="47">
        <f t="shared" si="73"/>
        <v>14000.000000000002</v>
      </c>
      <c r="AE87" s="47">
        <f t="shared" si="73"/>
        <v>14000.000000000002</v>
      </c>
      <c r="AF87" s="47">
        <f t="shared" si="73"/>
        <v>14000.000000000002</v>
      </c>
      <c r="AG87" s="47">
        <f t="shared" si="73"/>
        <v>14000.000000000002</v>
      </c>
      <c r="AH87" s="134">
        <f>SUM(V87:AG87)</f>
        <v>168000.00000000003</v>
      </c>
    </row>
    <row r="88" spans="2:34">
      <c r="B88" s="87" t="str">
        <f t="shared" si="69"/>
        <v>Chief Security Officer</v>
      </c>
      <c r="D88" s="47"/>
      <c r="E88" s="39">
        <f t="shared" ref="E88:E89" si="74">SUM(I88:T88)</f>
        <v>160000</v>
      </c>
      <c r="F88" s="39">
        <f t="shared" ref="F88:F89" si="75">SUM(V88:AG88)</f>
        <v>168000.00000000003</v>
      </c>
      <c r="G88" s="40">
        <f t="shared" si="70"/>
        <v>5.0000000000000183E-2</v>
      </c>
      <c r="H88" s="86"/>
      <c r="I88" s="47">
        <f t="shared" si="71"/>
        <v>13333.333333333334</v>
      </c>
      <c r="J88" s="47">
        <f t="shared" ref="J88:T88" si="76">J73*$E73/12</f>
        <v>13333.333333333334</v>
      </c>
      <c r="K88" s="47">
        <f t="shared" si="76"/>
        <v>13333.333333333334</v>
      </c>
      <c r="L88" s="47">
        <f t="shared" si="76"/>
        <v>13333.333333333334</v>
      </c>
      <c r="M88" s="47">
        <f t="shared" si="76"/>
        <v>13333.333333333334</v>
      </c>
      <c r="N88" s="47">
        <f t="shared" si="76"/>
        <v>13333.333333333334</v>
      </c>
      <c r="O88" s="47">
        <f t="shared" si="76"/>
        <v>13333.333333333334</v>
      </c>
      <c r="P88" s="47">
        <f t="shared" si="76"/>
        <v>13333.333333333334</v>
      </c>
      <c r="Q88" s="47">
        <f t="shared" si="76"/>
        <v>13333.333333333334</v>
      </c>
      <c r="R88" s="47">
        <f t="shared" si="76"/>
        <v>13333.333333333334</v>
      </c>
      <c r="S88" s="47">
        <f t="shared" si="76"/>
        <v>13333.333333333334</v>
      </c>
      <c r="T88" s="47">
        <f t="shared" si="76"/>
        <v>13333.333333333334</v>
      </c>
      <c r="U88" s="134">
        <f t="shared" ref="U88:U101" si="77">SUM(I88:T88)</f>
        <v>160000</v>
      </c>
      <c r="V88" s="47">
        <f t="shared" ref="V88:AG88" si="78">V73*$F73/12</f>
        <v>14000.000000000002</v>
      </c>
      <c r="W88" s="47">
        <f t="shared" si="78"/>
        <v>14000.000000000002</v>
      </c>
      <c r="X88" s="47">
        <f t="shared" si="78"/>
        <v>14000.000000000002</v>
      </c>
      <c r="Y88" s="47">
        <f t="shared" si="78"/>
        <v>14000.000000000002</v>
      </c>
      <c r="Z88" s="47">
        <f t="shared" si="78"/>
        <v>14000.000000000002</v>
      </c>
      <c r="AA88" s="47">
        <f t="shared" si="78"/>
        <v>14000.000000000002</v>
      </c>
      <c r="AB88" s="47">
        <f t="shared" si="78"/>
        <v>14000.000000000002</v>
      </c>
      <c r="AC88" s="47">
        <f t="shared" si="78"/>
        <v>14000.000000000002</v>
      </c>
      <c r="AD88" s="47">
        <f t="shared" si="78"/>
        <v>14000.000000000002</v>
      </c>
      <c r="AE88" s="47">
        <f t="shared" si="78"/>
        <v>14000.000000000002</v>
      </c>
      <c r="AF88" s="47">
        <f t="shared" si="78"/>
        <v>14000.000000000002</v>
      </c>
      <c r="AG88" s="47">
        <f t="shared" si="78"/>
        <v>14000.000000000002</v>
      </c>
      <c r="AH88" s="134">
        <f t="shared" ref="AH88:AH101" si="79">SUM(V88:AG88)</f>
        <v>168000.00000000003</v>
      </c>
    </row>
    <row r="89" spans="2:34">
      <c r="B89" s="87" t="str">
        <f t="shared" si="69"/>
        <v>Chief of Staff</v>
      </c>
      <c r="D89" s="47"/>
      <c r="E89" s="39">
        <f t="shared" si="74"/>
        <v>129999.99999999999</v>
      </c>
      <c r="F89" s="39">
        <f t="shared" si="75"/>
        <v>136500.00000000003</v>
      </c>
      <c r="G89" s="40">
        <f t="shared" si="70"/>
        <v>5.0000000000000343E-2</v>
      </c>
      <c r="H89" s="86"/>
      <c r="I89" s="47">
        <f t="shared" si="71"/>
        <v>10833.333333333334</v>
      </c>
      <c r="J89" s="47">
        <f t="shared" ref="J89:T89" si="80">J74*$E74/12</f>
        <v>10833.333333333334</v>
      </c>
      <c r="K89" s="47">
        <f t="shared" si="80"/>
        <v>10833.333333333334</v>
      </c>
      <c r="L89" s="47">
        <f t="shared" si="80"/>
        <v>10833.333333333334</v>
      </c>
      <c r="M89" s="47">
        <f t="shared" si="80"/>
        <v>10833.333333333334</v>
      </c>
      <c r="N89" s="47">
        <f t="shared" si="80"/>
        <v>10833.333333333334</v>
      </c>
      <c r="O89" s="47">
        <f t="shared" si="80"/>
        <v>10833.333333333334</v>
      </c>
      <c r="P89" s="47">
        <f t="shared" si="80"/>
        <v>10833.333333333334</v>
      </c>
      <c r="Q89" s="47">
        <f t="shared" si="80"/>
        <v>10833.333333333334</v>
      </c>
      <c r="R89" s="47">
        <f t="shared" si="80"/>
        <v>10833.333333333334</v>
      </c>
      <c r="S89" s="47">
        <f t="shared" si="80"/>
        <v>10833.333333333334</v>
      </c>
      <c r="T89" s="47">
        <f t="shared" si="80"/>
        <v>10833.333333333334</v>
      </c>
      <c r="U89" s="134">
        <f t="shared" si="77"/>
        <v>129999.99999999999</v>
      </c>
      <c r="V89" s="47">
        <f t="shared" ref="V89:AG89" si="81">V74*$F74/12</f>
        <v>11375.000000000002</v>
      </c>
      <c r="W89" s="47">
        <f t="shared" si="81"/>
        <v>11375.000000000002</v>
      </c>
      <c r="X89" s="47">
        <f t="shared" si="81"/>
        <v>11375.000000000002</v>
      </c>
      <c r="Y89" s="47">
        <f t="shared" si="81"/>
        <v>11375.000000000002</v>
      </c>
      <c r="Z89" s="47">
        <f t="shared" si="81"/>
        <v>11375.000000000002</v>
      </c>
      <c r="AA89" s="47">
        <f t="shared" si="81"/>
        <v>11375.000000000002</v>
      </c>
      <c r="AB89" s="47">
        <f t="shared" si="81"/>
        <v>11375.000000000002</v>
      </c>
      <c r="AC89" s="47">
        <f t="shared" si="81"/>
        <v>11375.000000000002</v>
      </c>
      <c r="AD89" s="47">
        <f t="shared" si="81"/>
        <v>11375.000000000002</v>
      </c>
      <c r="AE89" s="47">
        <f t="shared" si="81"/>
        <v>11375.000000000002</v>
      </c>
      <c r="AF89" s="47">
        <f t="shared" si="81"/>
        <v>11375.000000000002</v>
      </c>
      <c r="AG89" s="47">
        <f t="shared" si="81"/>
        <v>11375.000000000002</v>
      </c>
      <c r="AH89" s="134">
        <f t="shared" si="79"/>
        <v>136500.00000000003</v>
      </c>
    </row>
    <row r="90" spans="2:34">
      <c r="B90" s="87" t="str">
        <f t="shared" si="69"/>
        <v>Additional Role</v>
      </c>
      <c r="D90" s="47"/>
      <c r="E90" s="39">
        <f>SUM(I90:T90)</f>
        <v>0</v>
      </c>
      <c r="F90" s="39">
        <f>SUM(V90:AG90)</f>
        <v>0</v>
      </c>
      <c r="G90" s="40" t="str">
        <f t="shared" si="70"/>
        <v/>
      </c>
      <c r="H90" s="86"/>
      <c r="I90" s="47">
        <f t="shared" si="71"/>
        <v>0</v>
      </c>
      <c r="J90" s="47">
        <f t="shared" ref="J90:T90" si="82">J75*$E75/12</f>
        <v>0</v>
      </c>
      <c r="K90" s="47">
        <f t="shared" si="82"/>
        <v>0</v>
      </c>
      <c r="L90" s="47">
        <f t="shared" si="82"/>
        <v>0</v>
      </c>
      <c r="M90" s="47">
        <f t="shared" si="82"/>
        <v>0</v>
      </c>
      <c r="N90" s="47">
        <f t="shared" si="82"/>
        <v>0</v>
      </c>
      <c r="O90" s="47">
        <f t="shared" si="82"/>
        <v>0</v>
      </c>
      <c r="P90" s="47">
        <f t="shared" si="82"/>
        <v>0</v>
      </c>
      <c r="Q90" s="47">
        <f t="shared" si="82"/>
        <v>0</v>
      </c>
      <c r="R90" s="47">
        <f t="shared" si="82"/>
        <v>0</v>
      </c>
      <c r="S90" s="47">
        <f t="shared" si="82"/>
        <v>0</v>
      </c>
      <c r="T90" s="47">
        <f t="shared" si="82"/>
        <v>0</v>
      </c>
      <c r="U90" s="134">
        <f t="shared" si="77"/>
        <v>0</v>
      </c>
      <c r="V90" s="47">
        <f t="shared" ref="V90:AG90" si="83">V75*$F75/12</f>
        <v>0</v>
      </c>
      <c r="W90" s="47">
        <f t="shared" si="83"/>
        <v>0</v>
      </c>
      <c r="X90" s="47">
        <f t="shared" si="83"/>
        <v>0</v>
      </c>
      <c r="Y90" s="47">
        <f t="shared" si="83"/>
        <v>0</v>
      </c>
      <c r="Z90" s="47">
        <f t="shared" si="83"/>
        <v>0</v>
      </c>
      <c r="AA90" s="47">
        <f t="shared" si="83"/>
        <v>0</v>
      </c>
      <c r="AB90" s="47">
        <f t="shared" si="83"/>
        <v>0</v>
      </c>
      <c r="AC90" s="47">
        <f t="shared" si="83"/>
        <v>0</v>
      </c>
      <c r="AD90" s="47">
        <f t="shared" si="83"/>
        <v>0</v>
      </c>
      <c r="AE90" s="47">
        <f t="shared" si="83"/>
        <v>0</v>
      </c>
      <c r="AF90" s="47">
        <f t="shared" si="83"/>
        <v>0</v>
      </c>
      <c r="AG90" s="47">
        <f t="shared" si="83"/>
        <v>0</v>
      </c>
      <c r="AH90" s="134">
        <f t="shared" si="79"/>
        <v>0</v>
      </c>
    </row>
    <row r="91" spans="2:34">
      <c r="B91" s="87" t="str">
        <f t="shared" si="69"/>
        <v>Additional Role</v>
      </c>
      <c r="D91" s="47"/>
      <c r="E91" s="39">
        <f t="shared" ref="E91:E92" si="84">SUM(I91:T91)</f>
        <v>0</v>
      </c>
      <c r="F91" s="39">
        <f t="shared" ref="F91:F92" si="85">SUM(V91:AG91)</f>
        <v>0</v>
      </c>
      <c r="G91" s="40" t="str">
        <f t="shared" si="70"/>
        <v/>
      </c>
      <c r="H91" s="86"/>
      <c r="I91" s="47">
        <f t="shared" si="71"/>
        <v>0</v>
      </c>
      <c r="J91" s="47">
        <f t="shared" ref="J91:T91" si="86">J76*$E76/12</f>
        <v>0</v>
      </c>
      <c r="K91" s="47">
        <f t="shared" si="86"/>
        <v>0</v>
      </c>
      <c r="L91" s="47">
        <f t="shared" si="86"/>
        <v>0</v>
      </c>
      <c r="M91" s="47">
        <f t="shared" si="86"/>
        <v>0</v>
      </c>
      <c r="N91" s="47">
        <f t="shared" si="86"/>
        <v>0</v>
      </c>
      <c r="O91" s="47">
        <f t="shared" si="86"/>
        <v>0</v>
      </c>
      <c r="P91" s="47">
        <f t="shared" si="86"/>
        <v>0</v>
      </c>
      <c r="Q91" s="47">
        <f t="shared" si="86"/>
        <v>0</v>
      </c>
      <c r="R91" s="47">
        <f t="shared" si="86"/>
        <v>0</v>
      </c>
      <c r="S91" s="47">
        <f t="shared" si="86"/>
        <v>0</v>
      </c>
      <c r="T91" s="47">
        <f t="shared" si="86"/>
        <v>0</v>
      </c>
      <c r="U91" s="134">
        <f t="shared" si="77"/>
        <v>0</v>
      </c>
      <c r="V91" s="47">
        <f t="shared" ref="V91:AG91" si="87">V76*$F76/12</f>
        <v>0</v>
      </c>
      <c r="W91" s="47">
        <f t="shared" si="87"/>
        <v>0</v>
      </c>
      <c r="X91" s="47">
        <f t="shared" si="87"/>
        <v>0</v>
      </c>
      <c r="Y91" s="47">
        <f t="shared" si="87"/>
        <v>0</v>
      </c>
      <c r="Z91" s="47">
        <f t="shared" si="87"/>
        <v>0</v>
      </c>
      <c r="AA91" s="47">
        <f t="shared" si="87"/>
        <v>0</v>
      </c>
      <c r="AB91" s="47">
        <f t="shared" si="87"/>
        <v>0</v>
      </c>
      <c r="AC91" s="47">
        <f t="shared" si="87"/>
        <v>0</v>
      </c>
      <c r="AD91" s="47">
        <f t="shared" si="87"/>
        <v>0</v>
      </c>
      <c r="AE91" s="47">
        <f t="shared" si="87"/>
        <v>0</v>
      </c>
      <c r="AF91" s="47">
        <f t="shared" si="87"/>
        <v>0</v>
      </c>
      <c r="AG91" s="47">
        <f t="shared" si="87"/>
        <v>0</v>
      </c>
      <c r="AH91" s="134">
        <f t="shared" si="79"/>
        <v>0</v>
      </c>
    </row>
    <row r="92" spans="2:34">
      <c r="B92" s="87" t="str">
        <f t="shared" si="69"/>
        <v>Additional Role</v>
      </c>
      <c r="D92" s="47"/>
      <c r="E92" s="39">
        <f t="shared" si="84"/>
        <v>0</v>
      </c>
      <c r="F92" s="39">
        <f t="shared" si="85"/>
        <v>0</v>
      </c>
      <c r="G92" s="40" t="str">
        <f t="shared" si="70"/>
        <v/>
      </c>
      <c r="H92" s="86"/>
      <c r="I92" s="47">
        <f t="shared" si="71"/>
        <v>0</v>
      </c>
      <c r="J92" s="47">
        <f t="shared" ref="J92:T92" si="88">J77*$E77/12</f>
        <v>0</v>
      </c>
      <c r="K92" s="47">
        <f t="shared" si="88"/>
        <v>0</v>
      </c>
      <c r="L92" s="47">
        <f t="shared" si="88"/>
        <v>0</v>
      </c>
      <c r="M92" s="47">
        <f t="shared" si="88"/>
        <v>0</v>
      </c>
      <c r="N92" s="47">
        <f t="shared" si="88"/>
        <v>0</v>
      </c>
      <c r="O92" s="47">
        <f t="shared" si="88"/>
        <v>0</v>
      </c>
      <c r="P92" s="47">
        <f t="shared" si="88"/>
        <v>0</v>
      </c>
      <c r="Q92" s="47">
        <f t="shared" si="88"/>
        <v>0</v>
      </c>
      <c r="R92" s="47">
        <f t="shared" si="88"/>
        <v>0</v>
      </c>
      <c r="S92" s="47">
        <f t="shared" si="88"/>
        <v>0</v>
      </c>
      <c r="T92" s="47">
        <f t="shared" si="88"/>
        <v>0</v>
      </c>
      <c r="U92" s="134">
        <f t="shared" si="77"/>
        <v>0</v>
      </c>
      <c r="V92" s="47">
        <f t="shared" ref="V92:AG92" si="89">V77*$F77/12</f>
        <v>0</v>
      </c>
      <c r="W92" s="47">
        <f t="shared" si="89"/>
        <v>0</v>
      </c>
      <c r="X92" s="47">
        <f t="shared" si="89"/>
        <v>0</v>
      </c>
      <c r="Y92" s="47">
        <f t="shared" si="89"/>
        <v>0</v>
      </c>
      <c r="Z92" s="47">
        <f t="shared" si="89"/>
        <v>0</v>
      </c>
      <c r="AA92" s="47">
        <f t="shared" si="89"/>
        <v>0</v>
      </c>
      <c r="AB92" s="47">
        <f t="shared" si="89"/>
        <v>0</v>
      </c>
      <c r="AC92" s="47">
        <f t="shared" si="89"/>
        <v>0</v>
      </c>
      <c r="AD92" s="47">
        <f t="shared" si="89"/>
        <v>0</v>
      </c>
      <c r="AE92" s="47">
        <f t="shared" si="89"/>
        <v>0</v>
      </c>
      <c r="AF92" s="47">
        <f t="shared" si="89"/>
        <v>0</v>
      </c>
      <c r="AG92" s="47">
        <f t="shared" si="89"/>
        <v>0</v>
      </c>
      <c r="AH92" s="134">
        <f t="shared" si="79"/>
        <v>0</v>
      </c>
    </row>
    <row r="93" spans="2:34">
      <c r="B93" s="87" t="str">
        <f t="shared" si="69"/>
        <v>Additional Role</v>
      </c>
      <c r="D93" s="47"/>
      <c r="E93" s="39">
        <f>SUM(I93:T93)</f>
        <v>0</v>
      </c>
      <c r="F93" s="39">
        <f>SUM(V93:AG93)</f>
        <v>0</v>
      </c>
      <c r="G93" s="40" t="str">
        <f t="shared" si="70"/>
        <v/>
      </c>
      <c r="H93" s="86"/>
      <c r="I93" s="47">
        <f t="shared" si="71"/>
        <v>0</v>
      </c>
      <c r="J93" s="47">
        <f t="shared" ref="J93:T93" si="90">J78*$E78/12</f>
        <v>0</v>
      </c>
      <c r="K93" s="47">
        <f t="shared" si="90"/>
        <v>0</v>
      </c>
      <c r="L93" s="47">
        <f t="shared" si="90"/>
        <v>0</v>
      </c>
      <c r="M93" s="47">
        <f t="shared" si="90"/>
        <v>0</v>
      </c>
      <c r="N93" s="47">
        <f t="shared" si="90"/>
        <v>0</v>
      </c>
      <c r="O93" s="47">
        <f t="shared" si="90"/>
        <v>0</v>
      </c>
      <c r="P93" s="47">
        <f t="shared" si="90"/>
        <v>0</v>
      </c>
      <c r="Q93" s="47">
        <f t="shared" si="90"/>
        <v>0</v>
      </c>
      <c r="R93" s="47">
        <f t="shared" si="90"/>
        <v>0</v>
      </c>
      <c r="S93" s="47">
        <f t="shared" si="90"/>
        <v>0</v>
      </c>
      <c r="T93" s="47">
        <f t="shared" si="90"/>
        <v>0</v>
      </c>
      <c r="U93" s="134">
        <f t="shared" si="77"/>
        <v>0</v>
      </c>
      <c r="V93" s="47">
        <f t="shared" ref="V93:AG93" si="91">V78*$F78/12</f>
        <v>0</v>
      </c>
      <c r="W93" s="47">
        <f t="shared" si="91"/>
        <v>0</v>
      </c>
      <c r="X93" s="47">
        <f t="shared" si="91"/>
        <v>0</v>
      </c>
      <c r="Y93" s="47">
        <f t="shared" si="91"/>
        <v>0</v>
      </c>
      <c r="Z93" s="47">
        <f t="shared" si="91"/>
        <v>0</v>
      </c>
      <c r="AA93" s="47">
        <f t="shared" si="91"/>
        <v>0</v>
      </c>
      <c r="AB93" s="47">
        <f t="shared" si="91"/>
        <v>0</v>
      </c>
      <c r="AC93" s="47">
        <f t="shared" si="91"/>
        <v>0</v>
      </c>
      <c r="AD93" s="47">
        <f t="shared" si="91"/>
        <v>0</v>
      </c>
      <c r="AE93" s="47">
        <f t="shared" si="91"/>
        <v>0</v>
      </c>
      <c r="AF93" s="47">
        <f t="shared" si="91"/>
        <v>0</v>
      </c>
      <c r="AG93" s="47">
        <f t="shared" si="91"/>
        <v>0</v>
      </c>
      <c r="AH93" s="134">
        <f t="shared" si="79"/>
        <v>0</v>
      </c>
    </row>
    <row r="94" spans="2:34">
      <c r="B94" s="87" t="str">
        <f t="shared" si="69"/>
        <v>Additional Role</v>
      </c>
      <c r="D94" s="47"/>
      <c r="E94" s="39">
        <f t="shared" ref="E94:E95" si="92">SUM(I94:T94)</f>
        <v>0</v>
      </c>
      <c r="F94" s="39">
        <f t="shared" ref="F94:F95" si="93">SUM(V94:AG94)</f>
        <v>0</v>
      </c>
      <c r="G94" s="40" t="str">
        <f t="shared" si="70"/>
        <v/>
      </c>
      <c r="H94" s="86"/>
      <c r="I94" s="47">
        <f t="shared" si="71"/>
        <v>0</v>
      </c>
      <c r="J94" s="47">
        <f t="shared" ref="J94:T94" si="94">J79*$E79/12</f>
        <v>0</v>
      </c>
      <c r="K94" s="47">
        <f t="shared" si="94"/>
        <v>0</v>
      </c>
      <c r="L94" s="47">
        <f t="shared" si="94"/>
        <v>0</v>
      </c>
      <c r="M94" s="47">
        <f t="shared" si="94"/>
        <v>0</v>
      </c>
      <c r="N94" s="47">
        <f t="shared" si="94"/>
        <v>0</v>
      </c>
      <c r="O94" s="47">
        <f t="shared" si="94"/>
        <v>0</v>
      </c>
      <c r="P94" s="47">
        <f t="shared" si="94"/>
        <v>0</v>
      </c>
      <c r="Q94" s="47">
        <f t="shared" si="94"/>
        <v>0</v>
      </c>
      <c r="R94" s="47">
        <f t="shared" si="94"/>
        <v>0</v>
      </c>
      <c r="S94" s="47">
        <f t="shared" si="94"/>
        <v>0</v>
      </c>
      <c r="T94" s="47">
        <f t="shared" si="94"/>
        <v>0</v>
      </c>
      <c r="U94" s="134">
        <f t="shared" si="77"/>
        <v>0</v>
      </c>
      <c r="V94" s="47">
        <f t="shared" ref="V94:AG94" si="95">V79*$F79/12</f>
        <v>0</v>
      </c>
      <c r="W94" s="47">
        <f t="shared" si="95"/>
        <v>0</v>
      </c>
      <c r="X94" s="47">
        <f t="shared" si="95"/>
        <v>0</v>
      </c>
      <c r="Y94" s="47">
        <f t="shared" si="95"/>
        <v>0</v>
      </c>
      <c r="Z94" s="47">
        <f t="shared" si="95"/>
        <v>0</v>
      </c>
      <c r="AA94" s="47">
        <f t="shared" si="95"/>
        <v>0</v>
      </c>
      <c r="AB94" s="47">
        <f t="shared" si="95"/>
        <v>0</v>
      </c>
      <c r="AC94" s="47">
        <f t="shared" si="95"/>
        <v>0</v>
      </c>
      <c r="AD94" s="47">
        <f t="shared" si="95"/>
        <v>0</v>
      </c>
      <c r="AE94" s="47">
        <f t="shared" si="95"/>
        <v>0</v>
      </c>
      <c r="AF94" s="47">
        <f t="shared" si="95"/>
        <v>0</v>
      </c>
      <c r="AG94" s="47">
        <f t="shared" si="95"/>
        <v>0</v>
      </c>
      <c r="AH94" s="134">
        <f t="shared" si="79"/>
        <v>0</v>
      </c>
    </row>
    <row r="95" spans="2:34">
      <c r="B95" s="87" t="str">
        <f t="shared" si="69"/>
        <v>Additional Role</v>
      </c>
      <c r="D95" s="47"/>
      <c r="E95" s="39">
        <f t="shared" si="92"/>
        <v>0</v>
      </c>
      <c r="F95" s="39">
        <f t="shared" si="93"/>
        <v>0</v>
      </c>
      <c r="G95" s="40" t="str">
        <f t="shared" si="70"/>
        <v/>
      </c>
      <c r="H95" s="86"/>
      <c r="I95" s="47">
        <f t="shared" si="71"/>
        <v>0</v>
      </c>
      <c r="J95" s="47">
        <f t="shared" ref="J95:T95" si="96">J80*$E80/12</f>
        <v>0</v>
      </c>
      <c r="K95" s="47">
        <f t="shared" si="96"/>
        <v>0</v>
      </c>
      <c r="L95" s="47">
        <f t="shared" si="96"/>
        <v>0</v>
      </c>
      <c r="M95" s="47">
        <f t="shared" si="96"/>
        <v>0</v>
      </c>
      <c r="N95" s="47">
        <f t="shared" si="96"/>
        <v>0</v>
      </c>
      <c r="O95" s="47">
        <f t="shared" si="96"/>
        <v>0</v>
      </c>
      <c r="P95" s="47">
        <f t="shared" si="96"/>
        <v>0</v>
      </c>
      <c r="Q95" s="47">
        <f t="shared" si="96"/>
        <v>0</v>
      </c>
      <c r="R95" s="47">
        <f t="shared" si="96"/>
        <v>0</v>
      </c>
      <c r="S95" s="47">
        <f t="shared" si="96"/>
        <v>0</v>
      </c>
      <c r="T95" s="47">
        <f t="shared" si="96"/>
        <v>0</v>
      </c>
      <c r="U95" s="134">
        <f t="shared" si="77"/>
        <v>0</v>
      </c>
      <c r="V95" s="47">
        <f t="shared" ref="V95:AG95" si="97">V80*$F80/12</f>
        <v>0</v>
      </c>
      <c r="W95" s="47">
        <f t="shared" si="97"/>
        <v>0</v>
      </c>
      <c r="X95" s="47">
        <f t="shared" si="97"/>
        <v>0</v>
      </c>
      <c r="Y95" s="47">
        <f t="shared" si="97"/>
        <v>0</v>
      </c>
      <c r="Z95" s="47">
        <f t="shared" si="97"/>
        <v>0</v>
      </c>
      <c r="AA95" s="47">
        <f t="shared" si="97"/>
        <v>0</v>
      </c>
      <c r="AB95" s="47">
        <f t="shared" si="97"/>
        <v>0</v>
      </c>
      <c r="AC95" s="47">
        <f t="shared" si="97"/>
        <v>0</v>
      </c>
      <c r="AD95" s="47">
        <f t="shared" si="97"/>
        <v>0</v>
      </c>
      <c r="AE95" s="47">
        <f t="shared" si="97"/>
        <v>0</v>
      </c>
      <c r="AF95" s="47">
        <f t="shared" si="97"/>
        <v>0</v>
      </c>
      <c r="AG95" s="47">
        <f t="shared" si="97"/>
        <v>0</v>
      </c>
      <c r="AH95" s="134">
        <f t="shared" si="79"/>
        <v>0</v>
      </c>
    </row>
    <row r="96" spans="2:34">
      <c r="B96" s="87"/>
      <c r="D96" s="47"/>
      <c r="E96" s="39"/>
      <c r="F96" s="39"/>
      <c r="G96" s="40"/>
      <c r="H96" s="86"/>
      <c r="I96" s="47"/>
      <c r="J96" s="47"/>
      <c r="K96" s="47"/>
      <c r="L96" s="47"/>
      <c r="M96" s="47"/>
      <c r="N96" s="47"/>
      <c r="O96" s="47"/>
      <c r="P96" s="47"/>
      <c r="Q96" s="47"/>
      <c r="R96" s="47"/>
      <c r="S96" s="47"/>
      <c r="T96" s="47"/>
      <c r="U96" s="134"/>
      <c r="V96" s="47"/>
      <c r="W96" s="47"/>
      <c r="X96" s="47"/>
      <c r="Y96" s="47"/>
      <c r="Z96" s="47"/>
      <c r="AA96" s="47"/>
      <c r="AB96" s="47"/>
      <c r="AC96" s="47"/>
      <c r="AD96" s="47"/>
      <c r="AE96" s="47"/>
      <c r="AF96" s="47"/>
      <c r="AG96" s="47"/>
      <c r="AH96" s="134"/>
    </row>
    <row r="97" spans="2:34">
      <c r="B97" s="50" t="s">
        <v>17</v>
      </c>
      <c r="C97" s="47"/>
      <c r="D97" s="47"/>
      <c r="E97" s="121">
        <f t="shared" ref="E97" si="98">SUM(I97:T97)</f>
        <v>450000</v>
      </c>
      <c r="F97" s="121">
        <f t="shared" ref="F97" si="99">SUM(V97:AG97)</f>
        <v>472500.00000000006</v>
      </c>
      <c r="G97" s="40">
        <f t="shared" ref="G97" si="100">(F97-E97)/E97</f>
        <v>5.0000000000000128E-2</v>
      </c>
      <c r="H97" s="86"/>
      <c r="I97" s="90">
        <f>SUM(I87:I96)</f>
        <v>37500</v>
      </c>
      <c r="J97" s="90">
        <f t="shared" ref="J97:AG97" si="101">SUM(J87:J96)</f>
        <v>37500</v>
      </c>
      <c r="K97" s="90">
        <f t="shared" si="101"/>
        <v>37500</v>
      </c>
      <c r="L97" s="90">
        <f t="shared" si="101"/>
        <v>37500</v>
      </c>
      <c r="M97" s="90">
        <f t="shared" si="101"/>
        <v>37500</v>
      </c>
      <c r="N97" s="90">
        <f t="shared" si="101"/>
        <v>37500</v>
      </c>
      <c r="O97" s="90">
        <f t="shared" si="101"/>
        <v>37500</v>
      </c>
      <c r="P97" s="90">
        <f t="shared" si="101"/>
        <v>37500</v>
      </c>
      <c r="Q97" s="90">
        <f t="shared" si="101"/>
        <v>37500</v>
      </c>
      <c r="R97" s="90">
        <f t="shared" si="101"/>
        <v>37500</v>
      </c>
      <c r="S97" s="90">
        <f t="shared" si="101"/>
        <v>37500</v>
      </c>
      <c r="T97" s="90">
        <f t="shared" si="101"/>
        <v>37500</v>
      </c>
      <c r="U97" s="140">
        <f t="shared" si="77"/>
        <v>450000</v>
      </c>
      <c r="V97" s="90">
        <f t="shared" si="101"/>
        <v>39375.000000000007</v>
      </c>
      <c r="W97" s="90">
        <f t="shared" si="101"/>
        <v>39375.000000000007</v>
      </c>
      <c r="X97" s="90">
        <f t="shared" si="101"/>
        <v>39375.000000000007</v>
      </c>
      <c r="Y97" s="90">
        <f t="shared" si="101"/>
        <v>39375.000000000007</v>
      </c>
      <c r="Z97" s="90">
        <f t="shared" si="101"/>
        <v>39375.000000000007</v>
      </c>
      <c r="AA97" s="90">
        <f t="shared" si="101"/>
        <v>39375.000000000007</v>
      </c>
      <c r="AB97" s="90">
        <f t="shared" si="101"/>
        <v>39375.000000000007</v>
      </c>
      <c r="AC97" s="90">
        <f t="shared" si="101"/>
        <v>39375.000000000007</v>
      </c>
      <c r="AD97" s="90">
        <f t="shared" si="101"/>
        <v>39375.000000000007</v>
      </c>
      <c r="AE97" s="90">
        <f t="shared" si="101"/>
        <v>39375.000000000007</v>
      </c>
      <c r="AF97" s="90">
        <f t="shared" si="101"/>
        <v>39375.000000000007</v>
      </c>
      <c r="AG97" s="90">
        <f t="shared" si="101"/>
        <v>39375.000000000007</v>
      </c>
      <c r="AH97" s="140">
        <f t="shared" si="79"/>
        <v>472500.00000000006</v>
      </c>
    </row>
    <row r="98" spans="2:34">
      <c r="B98" s="50"/>
      <c r="C98" s="47"/>
      <c r="D98" s="47"/>
      <c r="H98" s="86"/>
      <c r="I98" s="47"/>
      <c r="J98" s="47"/>
      <c r="K98" s="47"/>
      <c r="L98" s="47"/>
      <c r="M98" s="47"/>
      <c r="N98" s="47"/>
      <c r="O98" s="47"/>
      <c r="P98" s="47"/>
      <c r="Q98" s="47"/>
      <c r="R98" s="47"/>
      <c r="S98" s="47"/>
      <c r="T98" s="47"/>
      <c r="U98" s="134"/>
      <c r="V98" s="47"/>
      <c r="W98" s="47"/>
      <c r="X98" s="47"/>
      <c r="Y98" s="47"/>
      <c r="Z98" s="47"/>
      <c r="AA98" s="47"/>
      <c r="AB98" s="47"/>
      <c r="AC98" s="47"/>
      <c r="AD98" s="47"/>
      <c r="AE98" s="47"/>
      <c r="AF98" s="47"/>
      <c r="AG98" s="47"/>
      <c r="AH98" s="134"/>
    </row>
    <row r="99" spans="2:34">
      <c r="B99" s="50" t="s">
        <v>88</v>
      </c>
      <c r="C99" s="92">
        <f>C50</f>
        <v>0.13362018314142854</v>
      </c>
      <c r="D99" s="47"/>
      <c r="E99" s="39">
        <f t="shared" ref="E99" si="102">SUM(I99:T99)</f>
        <v>60129.082413642835</v>
      </c>
      <c r="F99" s="39">
        <f>SUM(V99:AG99)</f>
        <v>63135.536534325016</v>
      </c>
      <c r="G99" s="40">
        <f t="shared" ref="G99" si="103">(F99-E99)/E99</f>
        <v>5.0000000000000662E-2</v>
      </c>
      <c r="H99" s="86"/>
      <c r="I99" s="47">
        <f>I97*$C$99</f>
        <v>5010.7568678035705</v>
      </c>
      <c r="J99" s="47">
        <f t="shared" ref="J99:AG99" si="104">J97*$C$99</f>
        <v>5010.7568678035705</v>
      </c>
      <c r="K99" s="47">
        <f t="shared" si="104"/>
        <v>5010.7568678035705</v>
      </c>
      <c r="L99" s="47">
        <f t="shared" si="104"/>
        <v>5010.7568678035705</v>
      </c>
      <c r="M99" s="47">
        <f t="shared" si="104"/>
        <v>5010.7568678035705</v>
      </c>
      <c r="N99" s="47">
        <f t="shared" si="104"/>
        <v>5010.7568678035705</v>
      </c>
      <c r="O99" s="47">
        <f t="shared" si="104"/>
        <v>5010.7568678035705</v>
      </c>
      <c r="P99" s="47">
        <f t="shared" si="104"/>
        <v>5010.7568678035705</v>
      </c>
      <c r="Q99" s="47">
        <f t="shared" si="104"/>
        <v>5010.7568678035705</v>
      </c>
      <c r="R99" s="47">
        <f t="shared" si="104"/>
        <v>5010.7568678035705</v>
      </c>
      <c r="S99" s="47">
        <f t="shared" si="104"/>
        <v>5010.7568678035705</v>
      </c>
      <c r="T99" s="47">
        <f t="shared" si="104"/>
        <v>5010.7568678035705</v>
      </c>
      <c r="U99" s="134">
        <f t="shared" si="77"/>
        <v>60129.082413642835</v>
      </c>
      <c r="V99" s="47">
        <f t="shared" si="104"/>
        <v>5261.2947111937501</v>
      </c>
      <c r="W99" s="47">
        <f t="shared" si="104"/>
        <v>5261.2947111937501</v>
      </c>
      <c r="X99" s="47">
        <f t="shared" si="104"/>
        <v>5261.2947111937501</v>
      </c>
      <c r="Y99" s="47">
        <f t="shared" si="104"/>
        <v>5261.2947111937501</v>
      </c>
      <c r="Z99" s="47">
        <f t="shared" si="104"/>
        <v>5261.2947111937501</v>
      </c>
      <c r="AA99" s="47">
        <f t="shared" si="104"/>
        <v>5261.2947111937501</v>
      </c>
      <c r="AB99" s="47">
        <f t="shared" si="104"/>
        <v>5261.2947111937501</v>
      </c>
      <c r="AC99" s="47">
        <f t="shared" si="104"/>
        <v>5261.2947111937501</v>
      </c>
      <c r="AD99" s="47">
        <f t="shared" si="104"/>
        <v>5261.2947111937501</v>
      </c>
      <c r="AE99" s="47">
        <f t="shared" si="104"/>
        <v>5261.2947111937501</v>
      </c>
      <c r="AF99" s="47">
        <f t="shared" si="104"/>
        <v>5261.2947111937501</v>
      </c>
      <c r="AG99" s="47">
        <f t="shared" si="104"/>
        <v>5261.2947111937501</v>
      </c>
      <c r="AH99" s="134">
        <f t="shared" si="79"/>
        <v>63135.536534325016</v>
      </c>
    </row>
    <row r="100" spans="2:34">
      <c r="B100" s="50"/>
      <c r="C100" s="47"/>
      <c r="D100" s="47"/>
      <c r="H100" s="86"/>
      <c r="I100" s="47"/>
      <c r="J100" s="47"/>
      <c r="K100" s="47"/>
      <c r="L100" s="47"/>
      <c r="M100" s="47"/>
      <c r="N100" s="47"/>
      <c r="O100" s="47"/>
      <c r="P100" s="47"/>
      <c r="Q100" s="47"/>
      <c r="R100" s="47"/>
      <c r="S100" s="47"/>
      <c r="T100" s="47"/>
      <c r="U100" s="134"/>
      <c r="V100" s="47"/>
      <c r="W100" s="47"/>
      <c r="X100" s="47"/>
      <c r="Y100" s="47"/>
      <c r="Z100" s="47"/>
      <c r="AA100" s="47"/>
      <c r="AB100" s="47"/>
      <c r="AC100" s="47"/>
      <c r="AD100" s="47"/>
      <c r="AE100" s="47"/>
      <c r="AF100" s="47"/>
      <c r="AG100" s="47"/>
      <c r="AH100" s="134"/>
    </row>
    <row r="101" spans="2:34" s="49" customFormat="1" ht="15" thickBot="1">
      <c r="B101" s="93" t="s">
        <v>18</v>
      </c>
      <c r="C101" s="94"/>
      <c r="D101" s="94"/>
      <c r="E101" s="95">
        <f t="shared" ref="E101:F101" si="105">SUM(E99,E97)</f>
        <v>510129.08241364284</v>
      </c>
      <c r="F101" s="95">
        <f t="shared" si="105"/>
        <v>535635.5365343251</v>
      </c>
      <c r="G101" s="40">
        <f t="shared" ref="G101" si="106">(F101-E101)/E101</f>
        <v>5.0000000000000232E-2</v>
      </c>
      <c r="H101" s="96"/>
      <c r="I101" s="95">
        <f>SUM(I99,I97)</f>
        <v>42510.756867803568</v>
      </c>
      <c r="J101" s="95">
        <f t="shared" ref="J101:AG101" si="107">SUM(J99,J97)</f>
        <v>42510.756867803568</v>
      </c>
      <c r="K101" s="95">
        <f t="shared" si="107"/>
        <v>42510.756867803568</v>
      </c>
      <c r="L101" s="95">
        <f t="shared" si="107"/>
        <v>42510.756867803568</v>
      </c>
      <c r="M101" s="95">
        <f t="shared" si="107"/>
        <v>42510.756867803568</v>
      </c>
      <c r="N101" s="95">
        <f t="shared" si="107"/>
        <v>42510.756867803568</v>
      </c>
      <c r="O101" s="95">
        <f t="shared" si="107"/>
        <v>42510.756867803568</v>
      </c>
      <c r="P101" s="95">
        <f t="shared" si="107"/>
        <v>42510.756867803568</v>
      </c>
      <c r="Q101" s="95">
        <f t="shared" si="107"/>
        <v>42510.756867803568</v>
      </c>
      <c r="R101" s="95">
        <f t="shared" si="107"/>
        <v>42510.756867803568</v>
      </c>
      <c r="S101" s="95">
        <f t="shared" si="107"/>
        <v>42510.756867803568</v>
      </c>
      <c r="T101" s="95">
        <f t="shared" si="107"/>
        <v>42510.756867803568</v>
      </c>
      <c r="U101" s="141">
        <f t="shared" si="77"/>
        <v>510129.08241364284</v>
      </c>
      <c r="V101" s="95">
        <f t="shared" si="107"/>
        <v>44636.294711193754</v>
      </c>
      <c r="W101" s="95">
        <f t="shared" si="107"/>
        <v>44636.294711193754</v>
      </c>
      <c r="X101" s="95">
        <f t="shared" si="107"/>
        <v>44636.294711193754</v>
      </c>
      <c r="Y101" s="95">
        <f t="shared" si="107"/>
        <v>44636.294711193754</v>
      </c>
      <c r="Z101" s="95">
        <f t="shared" si="107"/>
        <v>44636.294711193754</v>
      </c>
      <c r="AA101" s="95">
        <f t="shared" si="107"/>
        <v>44636.294711193754</v>
      </c>
      <c r="AB101" s="95">
        <f t="shared" si="107"/>
        <v>44636.294711193754</v>
      </c>
      <c r="AC101" s="95">
        <f t="shared" si="107"/>
        <v>44636.294711193754</v>
      </c>
      <c r="AD101" s="95">
        <f t="shared" si="107"/>
        <v>44636.294711193754</v>
      </c>
      <c r="AE101" s="95">
        <f t="shared" si="107"/>
        <v>44636.294711193754</v>
      </c>
      <c r="AF101" s="95">
        <f t="shared" si="107"/>
        <v>44636.294711193754</v>
      </c>
      <c r="AG101" s="95">
        <f t="shared" si="107"/>
        <v>44636.294711193754</v>
      </c>
      <c r="AH101" s="141">
        <f t="shared" si="79"/>
        <v>535635.5365343251</v>
      </c>
    </row>
    <row r="102" spans="2:34">
      <c r="U102" s="133"/>
      <c r="AH102" s="133"/>
    </row>
    <row r="103" spans="2:34" ht="18">
      <c r="B103" s="27" t="s">
        <v>19</v>
      </c>
      <c r="U103" s="133"/>
      <c r="AH103" s="133"/>
    </row>
    <row r="104" spans="2:34">
      <c r="U104" s="133"/>
      <c r="AH104" s="133"/>
    </row>
    <row r="105" spans="2:34">
      <c r="B105" s="87"/>
      <c r="E105" s="39">
        <f t="shared" ref="E105:E106" si="108">SUM(I105:T105)</f>
        <v>0</v>
      </c>
      <c r="F105" s="39">
        <f t="shared" ref="F105:F106" si="109">SUM(V105:AG105)</f>
        <v>0</v>
      </c>
      <c r="G105" s="40" t="str">
        <f t="shared" ref="G105:G106" si="110">IFERROR((F105-E105)/E105,"")</f>
        <v/>
      </c>
      <c r="I105" s="47"/>
      <c r="J105" s="47"/>
      <c r="K105" s="47"/>
      <c r="L105" s="47"/>
      <c r="M105" s="47"/>
      <c r="N105" s="47"/>
      <c r="O105" s="47"/>
      <c r="P105" s="47"/>
      <c r="Q105" s="47"/>
      <c r="R105" s="47"/>
      <c r="S105" s="47"/>
      <c r="T105" s="47"/>
      <c r="U105" s="134"/>
      <c r="V105" s="47"/>
      <c r="W105" s="47"/>
      <c r="X105" s="47"/>
      <c r="Y105" s="47"/>
      <c r="Z105" s="47"/>
      <c r="AA105" s="47"/>
      <c r="AB105" s="47"/>
      <c r="AC105" s="47"/>
      <c r="AD105" s="47"/>
      <c r="AE105" s="47"/>
      <c r="AF105" s="47"/>
      <c r="AG105" s="47"/>
      <c r="AH105" s="134"/>
    </row>
    <row r="106" spans="2:34">
      <c r="B106" s="87"/>
      <c r="E106" s="39">
        <f t="shared" si="108"/>
        <v>0</v>
      </c>
      <c r="F106" s="39">
        <f t="shared" si="109"/>
        <v>0</v>
      </c>
      <c r="G106" s="40" t="str">
        <f t="shared" si="110"/>
        <v/>
      </c>
      <c r="I106" s="47"/>
      <c r="J106" s="47"/>
      <c r="K106" s="47"/>
      <c r="L106" s="47"/>
      <c r="M106" s="47"/>
      <c r="N106" s="47"/>
      <c r="O106" s="47"/>
      <c r="P106" s="47"/>
      <c r="Q106" s="47"/>
      <c r="R106" s="47"/>
      <c r="S106" s="47"/>
      <c r="T106" s="47"/>
      <c r="U106" s="134"/>
      <c r="V106" s="47"/>
      <c r="W106" s="47"/>
      <c r="X106" s="47"/>
      <c r="Y106" s="47"/>
      <c r="Z106" s="47"/>
      <c r="AA106" s="47"/>
      <c r="AB106" s="47"/>
      <c r="AC106" s="47"/>
      <c r="AD106" s="47"/>
      <c r="AE106" s="47"/>
      <c r="AF106" s="47"/>
      <c r="AG106" s="47"/>
      <c r="AH106" s="134"/>
    </row>
    <row r="107" spans="2:34">
      <c r="B107" s="87"/>
      <c r="U107" s="133"/>
      <c r="AH107" s="133"/>
    </row>
    <row r="108" spans="2:34">
      <c r="B108" s="87" t="s">
        <v>4</v>
      </c>
      <c r="E108" s="39">
        <f t="shared" ref="E108" si="111">SUM(I108:T108)</f>
        <v>96000</v>
      </c>
      <c r="F108" s="39">
        <f t="shared" ref="F108" si="112">SUM(V108:AG108)</f>
        <v>240000</v>
      </c>
      <c r="G108" s="40">
        <f t="shared" ref="G108" si="113">(F108-E108)/E108</f>
        <v>1.5</v>
      </c>
      <c r="I108" s="110">
        <f>I59</f>
        <v>8000</v>
      </c>
      <c r="J108" s="110">
        <f t="shared" ref="J108:AG108" si="114">J59</f>
        <v>8000</v>
      </c>
      <c r="K108" s="110">
        <f t="shared" si="114"/>
        <v>8000</v>
      </c>
      <c r="L108" s="110">
        <f t="shared" si="114"/>
        <v>8000</v>
      </c>
      <c r="M108" s="110">
        <f t="shared" si="114"/>
        <v>8000</v>
      </c>
      <c r="N108" s="110">
        <f t="shared" si="114"/>
        <v>8000</v>
      </c>
      <c r="O108" s="110">
        <f t="shared" si="114"/>
        <v>8000</v>
      </c>
      <c r="P108" s="110">
        <f t="shared" si="114"/>
        <v>8000</v>
      </c>
      <c r="Q108" s="110">
        <f t="shared" si="114"/>
        <v>8000</v>
      </c>
      <c r="R108" s="110">
        <f t="shared" si="114"/>
        <v>8000</v>
      </c>
      <c r="S108" s="110">
        <f t="shared" si="114"/>
        <v>8000</v>
      </c>
      <c r="T108" s="110">
        <f t="shared" si="114"/>
        <v>8000</v>
      </c>
      <c r="U108" s="135">
        <f t="shared" ref="U108:U112" si="115">SUM(I108:T108)</f>
        <v>96000</v>
      </c>
      <c r="V108" s="110">
        <f t="shared" si="114"/>
        <v>20000</v>
      </c>
      <c r="W108" s="110">
        <f t="shared" si="114"/>
        <v>20000</v>
      </c>
      <c r="X108" s="110">
        <f t="shared" si="114"/>
        <v>20000</v>
      </c>
      <c r="Y108" s="110">
        <f t="shared" si="114"/>
        <v>20000</v>
      </c>
      <c r="Z108" s="110">
        <f t="shared" si="114"/>
        <v>20000</v>
      </c>
      <c r="AA108" s="110">
        <f t="shared" si="114"/>
        <v>20000</v>
      </c>
      <c r="AB108" s="110">
        <f t="shared" si="114"/>
        <v>20000</v>
      </c>
      <c r="AC108" s="110">
        <f t="shared" si="114"/>
        <v>20000</v>
      </c>
      <c r="AD108" s="110">
        <f t="shared" si="114"/>
        <v>20000</v>
      </c>
      <c r="AE108" s="110">
        <f t="shared" si="114"/>
        <v>20000</v>
      </c>
      <c r="AF108" s="110">
        <f t="shared" si="114"/>
        <v>20000</v>
      </c>
      <c r="AG108" s="110">
        <f t="shared" si="114"/>
        <v>20000</v>
      </c>
      <c r="AH108" s="135">
        <f t="shared" ref="AH108:AH112" si="116">SUM(V108:AG108)</f>
        <v>240000</v>
      </c>
    </row>
    <row r="109" spans="2:34">
      <c r="U109" s="133"/>
      <c r="AH109" s="133"/>
    </row>
    <row r="110" spans="2:34" s="49" customFormat="1" ht="15" thickBot="1">
      <c r="B110" s="93" t="s">
        <v>22</v>
      </c>
      <c r="C110" s="94"/>
      <c r="D110" s="94"/>
      <c r="E110" s="95">
        <f t="shared" ref="E110:F110" si="117">SUM(E105:E109)</f>
        <v>96000</v>
      </c>
      <c r="F110" s="95">
        <f t="shared" si="117"/>
        <v>240000</v>
      </c>
      <c r="G110" s="40">
        <f t="shared" ref="G110" si="118">(F110-E110)/E110</f>
        <v>1.5</v>
      </c>
      <c r="H110" s="96"/>
      <c r="I110" s="95">
        <f>SUM(I105:I109)</f>
        <v>8000</v>
      </c>
      <c r="J110" s="95">
        <f t="shared" ref="J110:AG110" si="119">SUM(J105:J109)</f>
        <v>8000</v>
      </c>
      <c r="K110" s="95">
        <f t="shared" si="119"/>
        <v>8000</v>
      </c>
      <c r="L110" s="95">
        <f t="shared" si="119"/>
        <v>8000</v>
      </c>
      <c r="M110" s="95">
        <f t="shared" si="119"/>
        <v>8000</v>
      </c>
      <c r="N110" s="95">
        <f t="shared" si="119"/>
        <v>8000</v>
      </c>
      <c r="O110" s="95">
        <f t="shared" si="119"/>
        <v>8000</v>
      </c>
      <c r="P110" s="95">
        <f t="shared" si="119"/>
        <v>8000</v>
      </c>
      <c r="Q110" s="95">
        <f t="shared" si="119"/>
        <v>8000</v>
      </c>
      <c r="R110" s="95">
        <f t="shared" si="119"/>
        <v>8000</v>
      </c>
      <c r="S110" s="95">
        <f t="shared" si="119"/>
        <v>8000</v>
      </c>
      <c r="T110" s="95">
        <f t="shared" si="119"/>
        <v>8000</v>
      </c>
      <c r="U110" s="141">
        <f t="shared" si="115"/>
        <v>96000</v>
      </c>
      <c r="V110" s="95">
        <f t="shared" si="119"/>
        <v>20000</v>
      </c>
      <c r="W110" s="95">
        <f t="shared" si="119"/>
        <v>20000</v>
      </c>
      <c r="X110" s="95">
        <f t="shared" si="119"/>
        <v>20000</v>
      </c>
      <c r="Y110" s="95">
        <f t="shared" si="119"/>
        <v>20000</v>
      </c>
      <c r="Z110" s="95">
        <f t="shared" si="119"/>
        <v>20000</v>
      </c>
      <c r="AA110" s="95">
        <f t="shared" si="119"/>
        <v>20000</v>
      </c>
      <c r="AB110" s="95">
        <f t="shared" si="119"/>
        <v>20000</v>
      </c>
      <c r="AC110" s="95">
        <f t="shared" si="119"/>
        <v>20000</v>
      </c>
      <c r="AD110" s="95">
        <f t="shared" si="119"/>
        <v>20000</v>
      </c>
      <c r="AE110" s="95">
        <f t="shared" si="119"/>
        <v>20000</v>
      </c>
      <c r="AF110" s="95">
        <f t="shared" si="119"/>
        <v>20000</v>
      </c>
      <c r="AG110" s="95">
        <f t="shared" si="119"/>
        <v>20000</v>
      </c>
      <c r="AH110" s="141">
        <f t="shared" si="116"/>
        <v>240000</v>
      </c>
    </row>
    <row r="111" spans="2:34">
      <c r="U111" s="133"/>
      <c r="AH111" s="133"/>
    </row>
    <row r="112" spans="2:34" ht="19" thickBot="1">
      <c r="B112" s="27" t="s">
        <v>50</v>
      </c>
      <c r="E112" s="98">
        <f t="shared" ref="E112:F112" si="120">SUM(E110,E101)</f>
        <v>606129.0824136429</v>
      </c>
      <c r="F112" s="98">
        <f t="shared" si="120"/>
        <v>775635.5365343251</v>
      </c>
      <c r="G112" s="40">
        <f t="shared" ref="G112" si="121">(F112-E112)/E112</f>
        <v>0.27965405231126211</v>
      </c>
      <c r="I112" s="98">
        <f>SUM(I110,I101)</f>
        <v>50510.756867803568</v>
      </c>
      <c r="J112" s="98">
        <f t="shared" ref="J112:AG112" si="122">SUM(J110,J101)</f>
        <v>50510.756867803568</v>
      </c>
      <c r="K112" s="98">
        <f t="shared" si="122"/>
        <v>50510.756867803568</v>
      </c>
      <c r="L112" s="98">
        <f t="shared" si="122"/>
        <v>50510.756867803568</v>
      </c>
      <c r="M112" s="98">
        <f t="shared" si="122"/>
        <v>50510.756867803568</v>
      </c>
      <c r="N112" s="98">
        <f t="shared" si="122"/>
        <v>50510.756867803568</v>
      </c>
      <c r="O112" s="98">
        <f t="shared" si="122"/>
        <v>50510.756867803568</v>
      </c>
      <c r="P112" s="98">
        <f t="shared" si="122"/>
        <v>50510.756867803568</v>
      </c>
      <c r="Q112" s="98">
        <f t="shared" si="122"/>
        <v>50510.756867803568</v>
      </c>
      <c r="R112" s="98">
        <f t="shared" si="122"/>
        <v>50510.756867803568</v>
      </c>
      <c r="S112" s="98">
        <f t="shared" si="122"/>
        <v>50510.756867803568</v>
      </c>
      <c r="T112" s="98">
        <f t="shared" si="122"/>
        <v>50510.756867803568</v>
      </c>
      <c r="U112" s="142">
        <f t="shared" si="115"/>
        <v>606129.08241364278</v>
      </c>
      <c r="V112" s="98">
        <f t="shared" si="122"/>
        <v>64636.294711193754</v>
      </c>
      <c r="W112" s="98">
        <f t="shared" si="122"/>
        <v>64636.294711193754</v>
      </c>
      <c r="X112" s="98">
        <f t="shared" si="122"/>
        <v>64636.294711193754</v>
      </c>
      <c r="Y112" s="98">
        <f t="shared" si="122"/>
        <v>64636.294711193754</v>
      </c>
      <c r="Z112" s="98">
        <f t="shared" si="122"/>
        <v>64636.294711193754</v>
      </c>
      <c r="AA112" s="98">
        <f t="shared" si="122"/>
        <v>64636.294711193754</v>
      </c>
      <c r="AB112" s="98">
        <f t="shared" si="122"/>
        <v>64636.294711193754</v>
      </c>
      <c r="AC112" s="98">
        <f t="shared" si="122"/>
        <v>64636.294711193754</v>
      </c>
      <c r="AD112" s="98">
        <f t="shared" si="122"/>
        <v>64636.294711193754</v>
      </c>
      <c r="AE112" s="98">
        <f t="shared" si="122"/>
        <v>64636.294711193754</v>
      </c>
      <c r="AF112" s="98">
        <f t="shared" si="122"/>
        <v>64636.294711193754</v>
      </c>
      <c r="AG112" s="98">
        <f t="shared" si="122"/>
        <v>64636.294711193754</v>
      </c>
      <c r="AH112" s="142">
        <f t="shared" si="116"/>
        <v>775635.5365343251</v>
      </c>
    </row>
    <row r="113" spans="21:21" ht="15" thickTop="1">
      <c r="U113" s="148"/>
    </row>
  </sheetData>
  <pageMargins left="0.7" right="0.7" top="0.75" bottom="0.75" header="0.3" footer="0.3"/>
  <pageSetup orientation="portrait" r:id="rId1"/>
  <ignoredErrors>
    <ignoredError sqref="E13:F13"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Control</vt:lpstr>
      <vt:lpstr>ENG Budget Template</vt:lpstr>
      <vt:lpstr>Ops Budget Template</vt:lpstr>
      <vt:lpstr>Sales Budget Template</vt:lpstr>
      <vt:lpstr>Support Budget Template</vt:lpstr>
      <vt:lpstr>Product Budget Template</vt:lpstr>
      <vt:lpstr>Exec Budget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dc:creator>
  <cp:lastModifiedBy>Lucila Romero</cp:lastModifiedBy>
  <dcterms:created xsi:type="dcterms:W3CDTF">2019-02-27T23:51:03Z</dcterms:created>
  <dcterms:modified xsi:type="dcterms:W3CDTF">2019-06-28T17:53:32Z</dcterms:modified>
</cp:coreProperties>
</file>